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6" yWindow="600" windowWidth="27492" windowHeight="13992" tabRatio="699" activeTab="0"/>
  </bookViews>
  <sheets>
    <sheet name="Rekapitulace stavby" sheetId="1" r:id="rId1"/>
    <sheet name="SO 10.1 - Retenční nádrž ..." sheetId="2" r:id="rId2"/>
    <sheet name="SO 10.2 - Vodovodní přípojka" sheetId="3" r:id="rId3"/>
    <sheet name="SO 10.3 - Přípojka NN" sheetId="4" r:id="rId4"/>
    <sheet name="SO 10.4 - Přeložka trubní..." sheetId="5" r:id="rId5"/>
    <sheet name="SO 10.5 - Přeložka vodovo..." sheetId="6" r:id="rId6"/>
    <sheet name="SO 10.6 - Obslužná vozovka" sheetId="7" r:id="rId7"/>
    <sheet name="PS 10.1 - Strojně technol..." sheetId="8" r:id="rId8"/>
    <sheet name="PS 10.2 - Elektro část a ASŘ" sheetId="9" r:id="rId9"/>
    <sheet name="PS 10.3 - Přenos dat" sheetId="10" r:id="rId10"/>
    <sheet name="SO 20.1 - Retenční nádrž ..." sheetId="11" r:id="rId11"/>
    <sheet name="SO 20.2 - Vrtaná studna VS1" sheetId="12" r:id="rId12"/>
    <sheet name="SO 20.3 - Přípojka NN" sheetId="13" r:id="rId13"/>
    <sheet name="PS 20.1 - Strojně technol..." sheetId="14" r:id="rId14"/>
    <sheet name="PS 20.2 - Elektro část a ASŘ" sheetId="15" r:id="rId15"/>
    <sheet name="PS 20.3 - Přenos dat" sheetId="16" r:id="rId16"/>
    <sheet name="SO 40.11 - Retenční nádrž..." sheetId="17" r:id="rId17"/>
    <sheet name="SO 40.12 - Retenční nádrž..." sheetId="18" r:id="rId18"/>
    <sheet name="SO 40.2 - Vodovodní přípojka" sheetId="19" r:id="rId19"/>
    <sheet name="SO 40.3 - Přípojka NN" sheetId="20" r:id="rId20"/>
    <sheet name="SO 40.4 - Přeložka vodovo..." sheetId="21" r:id="rId21"/>
    <sheet name="SO 40.5 - Přeložka kabelů..." sheetId="22" r:id="rId22"/>
    <sheet name="SO 40.6 - Přeložka kabelů..." sheetId="23" r:id="rId23"/>
    <sheet name="PS 40.1 - Strojně technol..." sheetId="24" r:id="rId24"/>
    <sheet name="PS 40.2 - Elektro část a ASŘ" sheetId="25" r:id="rId25"/>
    <sheet name="PS 40.3 - Přenos dat" sheetId="26" r:id="rId26"/>
    <sheet name="991 - OSTATNÍ NÁKLADY" sheetId="27" r:id="rId27"/>
    <sheet name="00 - OSTATNÍ" sheetId="28" r:id="rId28"/>
    <sheet name="SO 01.1 - splašková kanal..." sheetId="29" r:id="rId29"/>
    <sheet name="SO 01.2 - přeložka vodovodu" sheetId="30" r:id="rId30"/>
    <sheet name="SO 02 - TLAKOVÁ KANALIZACE" sheetId="31" r:id="rId31"/>
    <sheet name="SO 03, 04 - ČERPACÍ STANI..." sheetId="32" r:id="rId32"/>
    <sheet name="00 - OSTATNÍ NÁKLADY" sheetId="33" r:id="rId33"/>
    <sheet name="SO 01.1 - splašková kanal..._01" sheetId="34" r:id="rId34"/>
    <sheet name="SO 01.2 - kanalizační odb..." sheetId="35" r:id="rId35"/>
    <sheet name="SO 03,04,05 - SPLAŠKOVÁ K..." sheetId="36" r:id="rId36"/>
  </sheets>
  <definedNames>
    <definedName name="_xlnm._FilterDatabase" localSheetId="27" hidden="1">'00 - OSTATNÍ'!$C$83:$K$174</definedName>
    <definedName name="_xlnm._FilterDatabase" localSheetId="32" hidden="1">'00 - OSTATNÍ NÁKLADY'!$C$83:$K$167</definedName>
    <definedName name="_xlnm._FilterDatabase" localSheetId="26" hidden="1">'991 - OSTATNÍ NÁKLADY'!$C$82:$K$82</definedName>
    <definedName name="_xlnm._FilterDatabase" localSheetId="7" hidden="1">'PS 10.1 - Strojně technol...'!$C$89:$K$89</definedName>
    <definedName name="_xlnm._FilterDatabase" localSheetId="8" hidden="1">'PS 10.2 - Elektro část a ASŘ'!$C$93:$K$93</definedName>
    <definedName name="_xlnm._FilterDatabase" localSheetId="9" hidden="1">'PS 10.3 - Přenos dat'!$C$91:$K$91</definedName>
    <definedName name="_xlnm._FilterDatabase" localSheetId="13" hidden="1">'PS 20.1 - Strojně technol...'!$C$89:$K$89</definedName>
    <definedName name="_xlnm._FilterDatabase" localSheetId="14" hidden="1">'PS 20.2 - Elektro část a ASŘ'!$C$93:$K$93</definedName>
    <definedName name="_xlnm._FilterDatabase" localSheetId="15" hidden="1">'PS 20.3 - Přenos dat'!$C$91:$K$91</definedName>
    <definedName name="_xlnm._FilterDatabase" localSheetId="23" hidden="1">'PS 40.1 - Strojně technol...'!$C$89:$K$89</definedName>
    <definedName name="_xlnm._FilterDatabase" localSheetId="24" hidden="1">'PS 40.2 - Elektro část a ASŘ'!$C$93:$K$93</definedName>
    <definedName name="_xlnm._FilterDatabase" localSheetId="25" hidden="1">'PS 40.3 - Přenos dat'!$C$91:$K$91</definedName>
    <definedName name="_xlnm._FilterDatabase" localSheetId="28" hidden="1">'SO 01.1 - splašková kanal...'!$C$97:$K$744</definedName>
    <definedName name="_xlnm._FilterDatabase" localSheetId="33" hidden="1">'SO 01.1 - splašková kanal..._01'!$C$96:$K$413</definedName>
    <definedName name="_xlnm._FilterDatabase" localSheetId="34" hidden="1">'SO 01.2 - kanalizační odb...'!$C$95:$K$274</definedName>
    <definedName name="_xlnm._FilterDatabase" localSheetId="29" hidden="1">'SO 01.2 - přeložka vodovodu'!$C$96:$K$193</definedName>
    <definedName name="_xlnm._FilterDatabase" localSheetId="30" hidden="1">'SO 02 - TLAKOVÁ KANALIZACE'!$C$90:$K$279</definedName>
    <definedName name="_xlnm._FilterDatabase" localSheetId="31" hidden="1">'SO 03, 04 - ČERPACÍ STANI...'!$C$93:$K$223</definedName>
    <definedName name="_xlnm._FilterDatabase" localSheetId="35" hidden="1">'SO 03,04,05 - SPLAŠKOVÁ K...'!$C$101:$K$485</definedName>
    <definedName name="_xlnm._FilterDatabase" localSheetId="1" hidden="1">'SO 10.1 - Retenční nádrž ...'!$C$106:$K$1948</definedName>
    <definedName name="_xlnm._FilterDatabase" localSheetId="2" hidden="1">'SO 10.2 - Vodovodní přípojka'!$C$96:$K$209</definedName>
    <definedName name="_xlnm._FilterDatabase" localSheetId="3" hidden="1">'SO 10.3 - Přípojka NN'!$C$92:$K$92</definedName>
    <definedName name="_xlnm._FilterDatabase" localSheetId="4" hidden="1">'SO 10.4 - Přeložka trubní...'!$C$98:$K$480</definedName>
    <definedName name="_xlnm._FilterDatabase" localSheetId="5" hidden="1">'SO 10.5 - Přeložka vodovo...'!$C$96:$K$226</definedName>
    <definedName name="_xlnm._FilterDatabase" localSheetId="6" hidden="1">'SO 10.6 - Obslužná vozovka'!$C$92:$K$171</definedName>
    <definedName name="_xlnm._FilterDatabase" localSheetId="10" hidden="1">'SO 20.1 - Retenční nádrž ...'!$C$104:$K$1091</definedName>
    <definedName name="_xlnm._FilterDatabase" localSheetId="11" hidden="1">'SO 20.2 - Vrtaná studna VS1'!$C$95:$K$297</definedName>
    <definedName name="_xlnm._FilterDatabase" localSheetId="12" hidden="1">'SO 20.3 - Přípojka NN'!$C$92:$K$92</definedName>
    <definedName name="_xlnm._FilterDatabase" localSheetId="16" hidden="1">'SO 40.11 - Retenční nádrž...'!$C$106:$K$1485</definedName>
    <definedName name="_xlnm._FilterDatabase" localSheetId="17" hidden="1">'SO 40.12 - Retenční nádrž...'!$C$90:$K$90</definedName>
    <definedName name="_xlnm._FilterDatabase" localSheetId="18" hidden="1">'SO 40.2 - Vodovodní přípojka'!$C$96:$K$228</definedName>
    <definedName name="_xlnm._FilterDatabase" localSheetId="19" hidden="1">'SO 40.3 - Přípojka NN'!$C$92:$K$92</definedName>
    <definedName name="_xlnm._FilterDatabase" localSheetId="20" hidden="1">'SO 40.4 - Přeložka vodovo...'!$C$97:$K$485</definedName>
    <definedName name="_xlnm._FilterDatabase" localSheetId="21" hidden="1">'SO 40.5 - Přeložka kabelů...'!$C$93:$K$145</definedName>
    <definedName name="_xlnm._FilterDatabase" localSheetId="22" hidden="1">'SO 40.6 - Přeložka kabelů...'!$C$88:$K$88</definedName>
    <definedName name="_xlnm.Print_Area" localSheetId="27">'00 - OSTATNÍ'!$C$4:$J$38,'00 - OSTATNÍ'!$C$44:$J$63,'00 - OSTATNÍ'!$B$69:$L$175</definedName>
    <definedName name="_xlnm.Print_Area" localSheetId="32">'00 - OSTATNÍ NÁKLADY'!$C$4:$J$38,'00 - OSTATNÍ NÁKLADY'!$C$44:$J$63,'00 - OSTATNÍ NÁKLADY'!$B$69:$L$168</definedName>
    <definedName name="_xlnm.Print_Area" localSheetId="26">'991 - OSTATNÍ NÁKLADY'!$C$4:$J$38,'991 - OSTATNÍ NÁKLADY'!$C$44:$J$62,'991 - OSTATNÍ NÁKLADY'!$B$68:$L$105</definedName>
    <definedName name="_xlnm.Print_Area" localSheetId="7">'PS 10.1 - Strojně technol...'!$C$4:$J$40,'PS 10.1 - Strojně technol...'!$C$46:$J$67,'PS 10.1 - Strojně technol...'!$B$73:$L$107</definedName>
    <definedName name="_xlnm.Print_Area" localSheetId="8">'PS 10.2 - Elektro část a ASŘ'!$C$4:$J$40,'PS 10.2 - Elektro část a ASŘ'!$C$46:$J$71,'PS 10.2 - Elektro část a ASŘ'!$B$77:$L$183</definedName>
    <definedName name="_xlnm.Print_Area" localSheetId="9">'PS 10.3 - Přenos dat'!$C$4:$J$40,'PS 10.3 - Přenos dat'!$C$46:$J$69,'PS 10.3 - Přenos dat'!$B$75:$L$107</definedName>
    <definedName name="_xlnm.Print_Area" localSheetId="13">'PS 20.1 - Strojně technol...'!$C$4:$J$40,'PS 20.1 - Strojně technol...'!$C$46:$J$67,'PS 20.1 - Strojně technol...'!$B$69:$L$106</definedName>
    <definedName name="_xlnm.Print_Area" localSheetId="14">'PS 20.2 - Elektro část a ASŘ'!$C$4:$J$40,'PS 20.2 - Elektro část a ASŘ'!$C$46:$J$71,'PS 20.2 - Elektro část a ASŘ'!$B$74:$L$184</definedName>
    <definedName name="_xlnm.Print_Area" localSheetId="15">'PS 20.3 - Přenos dat'!$C$4:$J$40,'PS 20.3 - Přenos dat'!$C$46:$J$69,'PS 20.3 - Přenos dat'!$B$75:$L$107</definedName>
    <definedName name="_xlnm.Print_Area" localSheetId="23">'PS 40.1 - Strojně technol...'!$C$4:$J$40,'PS 40.1 - Strojně technol...'!$C$46:$J$67,'PS 40.1 - Strojně technol...'!$B$73:$L$102</definedName>
    <definedName name="_xlnm.Print_Area" localSheetId="24">'PS 40.2 - Elektro část a ASŘ'!$C$4:$J$40,'PS 40.2 - Elektro část a ASŘ'!$C$46:$J$71,'PS 40.2 - Elektro část a ASŘ'!$B$77:$L$186</definedName>
    <definedName name="_xlnm.Print_Area" localSheetId="25">'PS 40.3 - Přenos dat'!$C$4:$J$40,'PS 40.3 - Přenos dat'!$C$46:$J$69,'PS 40.3 - Přenos dat'!$B$75:$L$107</definedName>
    <definedName name="_xlnm.Print_Area" localSheetId="0">'Rekapitulace stavby'!$D$4:$G$33,'Rekapitulace stavby'!$C$39:$H$97</definedName>
    <definedName name="_xlnm.Print_Area" localSheetId="28">'SO 01.1 - splašková kanal...'!$C$4:$J$40,'SO 01.1 - splašková kanal...'!$C$46:$J$75,'SO 01.1 - splašková kanal...'!$B$81:$L$745</definedName>
    <definedName name="_xlnm.Print_Area" localSheetId="33">'SO 01.1 - splašková kanal..._01'!$C$4:$J$40,'SO 01.1 - splašková kanal..._01'!$C$46:$J$74,'SO 01.1 - splašková kanal..._01'!$B$80:$L$414</definedName>
    <definedName name="_xlnm.Print_Area" localSheetId="34">'SO 01.2 - kanalizační odb...'!$C$4:$J$40,'SO 01.2 - kanalizační odb...'!$C$46:$J$73,'SO 01.2 - kanalizační odb...'!$B$79:$L$275</definedName>
    <definedName name="_xlnm.Print_Area" localSheetId="29">'SO 01.2 - přeložka vodovodu'!$C$4:$J$40,'SO 01.2 - přeložka vodovodu'!$C$46:$J$74,'SO 01.2 - přeložka vodovodu'!$B$80:$L$194</definedName>
    <definedName name="_xlnm.Print_Area" localSheetId="30">'SO 02 - TLAKOVÁ KANALIZACE'!$C$4:$J$38,'SO 02 - TLAKOVÁ KANALIZACE'!$C$44:$J$70,'SO 02 - TLAKOVÁ KANALIZACE'!$B$76:$L$280</definedName>
    <definedName name="_xlnm.Print_Area" localSheetId="31">'SO 03, 04 - ČERPACÍ STANI...'!$C$4:$J$38,'SO 03, 04 - ČERPACÍ STANI...'!$C$44:$J$73,'SO 03, 04 - ČERPACÍ STANI...'!$B$79:$L$224</definedName>
    <definedName name="_xlnm.Print_Area" localSheetId="35">'SO 03,04,05 - SPLAŠKOVÁ K...'!$C$4:$J$38,'SO 03,04,05 - SPLAŠKOVÁ K...'!$C$44:$J$81,'SO 03,04,05 - SPLAŠKOVÁ K...'!$B$87:$L$486</definedName>
    <definedName name="_xlnm.Print_Area" localSheetId="1">'SO 10.1 - Retenční nádrž ...'!$C$4:$J$40,'SO 10.1 - Retenční nádrž ...'!$C$46:$J$84,'SO 10.1 - Retenční nádrž ...'!$B$90:$L$1949</definedName>
    <definedName name="_xlnm.Print_Area" localSheetId="2">'SO 10.2 - Vodovodní přípojka'!$C$4:$J$40,'SO 10.2 - Vodovodní přípojka'!$C$46:$J$74,'SO 10.2 - Vodovodní přípojka'!$B$80:$L$210</definedName>
    <definedName name="_xlnm.Print_Area" localSheetId="3">'SO 10.3 - Přípojka NN'!$C$4:$J$40,'SO 10.3 - Přípojka NN'!$C$46:$J$70,'SO 10.3 - Přípojka NN'!$B$76:$L$118</definedName>
    <definedName name="_xlnm.Print_Area" localSheetId="4">'SO 10.4 - Přeložka trubní...'!$C$4:$J$40,'SO 10.4 - Přeložka trubní...'!$C$46:$J$76,'SO 10.4 - Přeložka trubní...'!$B$82:$L$481</definedName>
    <definedName name="_xlnm.Print_Area" localSheetId="5">'SO 10.5 - Přeložka vodovo...'!$C$4:$J$40,'SO 10.5 - Přeložka vodovo...'!$C$46:$J$74,'SO 10.5 - Přeložka vodovo...'!$B$80:$L$227</definedName>
    <definedName name="_xlnm.Print_Area" localSheetId="6">'SO 10.6 - Obslužná vozovka'!$C$4:$J$40,'SO 10.6 - Obslužná vozovka'!$C$46:$J$70,'SO 10.6 - Obslužná vozovka'!$B$76:$L$172</definedName>
    <definedName name="_xlnm.Print_Area" localSheetId="10">'SO 20.1 - Retenční nádrž ...'!$C$4:$J$40,'SO 20.1 - Retenční nádrž ...'!$C$46:$J$82,'SO 20.1 - Retenční nádrž ...'!$B$88:$L$1092</definedName>
    <definedName name="_xlnm.Print_Area" localSheetId="11">'SO 20.2 - Vrtaná studna VS1'!$C$4:$J$40,'SO 20.2 - Vrtaná studna VS1'!$C$46:$J$73,'SO 20.2 - Vrtaná studna VS1'!$B$71:$L$298</definedName>
    <definedName name="_xlnm.Print_Area" localSheetId="12">'SO 20.3 - Přípojka NN'!$C$4:$J$40,'SO 20.3 - Přípojka NN'!$C$46:$J$70,'SO 20.3 - Přípojka NN'!$B$67:$L$114</definedName>
    <definedName name="_xlnm.Print_Area" localSheetId="16">'SO 40.11 - Retenční nádrž...'!$C$4:$J$40,'SO 40.11 - Retenční nádrž...'!$C$46:$J$84,'SO 40.11 - Retenční nádrž...'!$B$90:$L$1486</definedName>
    <definedName name="_xlnm.Print_Area" localSheetId="17">'SO 40.12 - Retenční nádrž...'!$C$4:$J$40,'SO 40.12 - Retenční nádrž...'!$C$46:$J$68,'SO 40.12 - Retenční nádrž...'!$B$74:$L$125</definedName>
    <definedName name="_xlnm.Print_Area" localSheetId="18">'SO 40.2 - Vodovodní přípojka'!$C$4:$J$40,'SO 40.2 - Vodovodní přípojka'!$C$46:$J$74,'SO 40.2 - Vodovodní přípojka'!$B$80:$L$229</definedName>
    <definedName name="_xlnm.Print_Area" localSheetId="19">'SO 40.3 - Přípojka NN'!$C$4:$J$40,'SO 40.3 - Přípojka NN'!$C$46:$J$70,'SO 40.3 - Přípojka NN'!$B$76:$L$115</definedName>
    <definedName name="_xlnm.Print_Area" localSheetId="20">'SO 40.4 - Přeložka vodovo...'!$C$4:$J$40,'SO 40.4 - Přeložka vodovo...'!$C$46:$J$75,'SO 40.4 - Přeložka vodovo...'!$B$81:$L$486</definedName>
    <definedName name="_xlnm.Print_Area" localSheetId="21">'SO 40.5 - Přeložka kabelů...'!$C$4:$J$40,'SO 40.5 - Přeložka kabelů...'!$C$46:$J$71,'SO 40.5 - Přeložka kabelů...'!$B$77:$L$146</definedName>
    <definedName name="_xlnm.Print_Area" localSheetId="22">'SO 40.6 - Přeložka kabelů...'!$C$4:$J$40,'SO 40.6 - Přeložka kabelů...'!$C$46:$J$66,'SO 40.6 - Přeložka kabelů...'!$B$72:$L$92</definedName>
    <definedName name="_xlnm.Print_Titles" localSheetId="0">'Rekapitulace stavby'!$49:$49</definedName>
    <definedName name="_xlnm.Print_Titles" localSheetId="1">'SO 10.1 - Retenční nádrž ...'!$106:$106</definedName>
    <definedName name="_xlnm.Print_Titles" localSheetId="2">'SO 10.2 - Vodovodní přípojka'!$96:$96</definedName>
    <definedName name="_xlnm.Print_Titles" localSheetId="3">'SO 10.3 - Přípojka NN'!$92:$92</definedName>
    <definedName name="_xlnm.Print_Titles" localSheetId="4">'SO 10.4 - Přeložka trubní...'!$98:$98</definedName>
    <definedName name="_xlnm.Print_Titles" localSheetId="5">'SO 10.5 - Přeložka vodovo...'!$96:$96</definedName>
    <definedName name="_xlnm.Print_Titles" localSheetId="6">'SO 10.6 - Obslužná vozovka'!$92:$92</definedName>
    <definedName name="_xlnm.Print_Titles" localSheetId="7">'PS 10.1 - Strojně technol...'!$89:$89</definedName>
    <definedName name="_xlnm.Print_Titles" localSheetId="8">'PS 10.2 - Elektro část a ASŘ'!$93:$93</definedName>
    <definedName name="_xlnm.Print_Titles" localSheetId="9">'PS 10.3 - Přenos dat'!$91:$91</definedName>
    <definedName name="_xlnm.Print_Titles" localSheetId="10">'SO 20.1 - Retenční nádrž ...'!$104:$104</definedName>
    <definedName name="_xlnm.Print_Titles" localSheetId="11">'SO 20.2 - Vrtaná studna VS1'!$95:$95</definedName>
    <definedName name="_xlnm.Print_Titles" localSheetId="12">'SO 20.3 - Přípojka NN'!$92:$92</definedName>
    <definedName name="_xlnm.Print_Titles" localSheetId="13">'PS 20.1 - Strojně technol...'!$89:$89</definedName>
    <definedName name="_xlnm.Print_Titles" localSheetId="14">'PS 20.2 - Elektro část a ASŘ'!$93:$93</definedName>
    <definedName name="_xlnm.Print_Titles" localSheetId="15">'PS 20.3 - Přenos dat'!$91:$91</definedName>
    <definedName name="_xlnm.Print_Titles" localSheetId="16">'SO 40.11 - Retenční nádrž...'!$106:$106</definedName>
    <definedName name="_xlnm.Print_Titles" localSheetId="17">'SO 40.12 - Retenční nádrž...'!$90:$90</definedName>
    <definedName name="_xlnm.Print_Titles" localSheetId="18">'SO 40.2 - Vodovodní přípojka'!$96:$96</definedName>
    <definedName name="_xlnm.Print_Titles" localSheetId="19">'SO 40.3 - Přípojka NN'!$92:$92</definedName>
    <definedName name="_xlnm.Print_Titles" localSheetId="20">'SO 40.4 - Přeložka vodovo...'!$97:$97</definedName>
    <definedName name="_xlnm.Print_Titles" localSheetId="21">'SO 40.5 - Přeložka kabelů...'!$93:$93</definedName>
    <definedName name="_xlnm.Print_Titles" localSheetId="22">'SO 40.6 - Přeložka kabelů...'!$88:$88</definedName>
    <definedName name="_xlnm.Print_Titles" localSheetId="23">'PS 40.1 - Strojně technol...'!$89:$89</definedName>
    <definedName name="_xlnm.Print_Titles" localSheetId="24">'PS 40.2 - Elektro část a ASŘ'!$93:$93</definedName>
    <definedName name="_xlnm.Print_Titles" localSheetId="25">'PS 40.3 - Přenos dat'!$91:$91</definedName>
    <definedName name="_xlnm.Print_Titles" localSheetId="26">'991 - OSTATNÍ NÁKLADY'!$82:$82</definedName>
    <definedName name="_xlnm.Print_Titles" localSheetId="27">'00 - OSTATNÍ'!$83:$83</definedName>
    <definedName name="_xlnm.Print_Titles" localSheetId="28">'SO 01.1 - splašková kanal...'!$97:$97</definedName>
    <definedName name="_xlnm.Print_Titles" localSheetId="29">'SO 01.2 - přeložka vodovodu'!$96:$96</definedName>
    <definedName name="_xlnm.Print_Titles" localSheetId="30">'SO 02 - TLAKOVÁ KANALIZACE'!$90:$90</definedName>
    <definedName name="_xlnm.Print_Titles" localSheetId="32">'00 - OSTATNÍ NÁKLADY'!$83:$83</definedName>
    <definedName name="_xlnm.Print_Titles" localSheetId="33">'SO 01.1 - splašková kanal..._01'!$96:$96</definedName>
    <definedName name="_xlnm.Print_Titles" localSheetId="34">'SO 01.2 - kanalizační odb...'!$95:$95</definedName>
  </definedNames>
  <calcPr calcId="152511"/>
</workbook>
</file>

<file path=xl/sharedStrings.xml><?xml version="1.0" encoding="utf-8"?>
<sst xmlns="http://schemas.openxmlformats.org/spreadsheetml/2006/main" count="44195" uniqueCount="6578">
  <si>
    <t>Export VZ</t>
  </si>
  <si>
    <t>List obsahuje:</t>
  </si>
  <si>
    <t>3.0</t>
  </si>
  <si>
    <t>ZAMOK</t>
  </si>
  <si>
    <t>False</t>
  </si>
  <si>
    <t>{23ac296d-c4ec-41e8-b6f7-60febb79670f}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</si>
  <si>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</si>
  <si>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</si>
  <si>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</si>
  <si>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</si>
  <si>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</si>
  <si>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</si>
  <si>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</si>
  <si>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</si>
  <si>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16033a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</si>
  <si>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</si>
  <si>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</si>
  <si>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EKOLOGICKÉHO STAVU ŘEKY BEČVY V HRANICÍCH</t>
  </si>
  <si>
    <t>0,1</t>
  </si>
  <si>
    <t>KSO:</t>
  </si>
  <si>
    <t>827 22</t>
  </si>
  <si>
    <t>CC-CZ:</t>
  </si>
  <si>
    <t>22231</t>
  </si>
  <si>
    <t>1</t>
  </si>
  <si>
    <t>Místo:</t>
  </si>
  <si>
    <t>HRANICE - DRAHOTUŠE</t>
  </si>
  <si>
    <t>Datum:</t>
  </si>
  <si>
    <t>6.4.2016</t>
  </si>
  <si>
    <t>10</t>
  </si>
  <si>
    <t>CZ-CPV:</t>
  </si>
  <si>
    <t>42.21.22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</si>
  <si>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</si>
  <si>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</si>
  <si>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</si>
  <si>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</si>
  <si>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</si>
  <si>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</si>
  <si>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</si>
  <si>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</si>
  <si>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JV PROJEKT VH s.r.o., BRNO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</si>
  <si>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</si>
  <si>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</si>
  <si>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</si>
  <si>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</si>
  <si>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</si>
  <si>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</si>
  <si>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</si>
  <si>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</si>
  <si>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</si>
  <si>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</si>
  <si>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</si>
  <si>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</si>
  <si>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</si>
  <si>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</si>
  <si>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</si>
  <si>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</si>
  <si>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</si>
  <si>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</si>
  <si>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</si>
  <si>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</si>
  <si>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</si>
  <si>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</si>
  <si>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</si>
  <si>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</si>
  <si>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</si>
  <si>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</si>
  <si>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</si>
  <si>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</si>
  <si>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</si>
  <si>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</si>
  <si>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</si>
  <si>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</si>
  <si>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</si>
  <si>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</si>
  <si>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</si>
  <si>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</si>
  <si>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</si>
  <si>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</si>
  <si>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</si>
  <si>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UČ 1</t>
  </si>
  <si>
    <t>RETENČNÍ NÁDRŽE RN1A, RN1B, RN1D</t>
  </si>
  <si>
    <t>ING</t>
  </si>
  <si>
    <t>{b7bc427b-eeee-47e3-9a09-826d1fcffc76}</t>
  </si>
  <si>
    <t>2</t>
  </si>
  <si>
    <t>SO 10</t>
  </si>
  <si>
    <t>RETENČNÍ NÁDRŽ RN1A</t>
  </si>
  <si>
    <t>Soupis</t>
  </si>
  <si>
    <t>{345cd4d8-5d5a-4811-8293-c5af2c848e4d}</t>
  </si>
  <si>
    <t>SO 10.1</t>
  </si>
  <si>
    <t>Retenční nádrž RN1A</t>
  </si>
  <si>
    <t>3</t>
  </si>
  <si>
    <t>{1b7d798b-ea08-4184-a286-5f8eebbd25e7}</t>
  </si>
  <si>
    <t>SO 10.2</t>
  </si>
  <si>
    <t>Vodovodní přípojka</t>
  </si>
  <si>
    <t>{48315784-1b03-426f-8cf6-9ec44ab1563a}</t>
  </si>
  <si>
    <t>827 19</t>
  </si>
  <si>
    <t>SO 10.3</t>
  </si>
  <si>
    <t>Přípojka NN</t>
  </si>
  <si>
    <t>{5a795f70-4b06-4c57-bdb2-3a0d61078559}</t>
  </si>
  <si>
    <t>828 79</t>
  </si>
  <si>
    <t>SO 10.4</t>
  </si>
  <si>
    <t>Přeložka trubní části odvodňovacího příkopu</t>
  </si>
  <si>
    <t>{91d86988-a0ac-4814-8abc-c534641713af}</t>
  </si>
  <si>
    <t>831 12</t>
  </si>
  <si>
    <t>SO 10.5</t>
  </si>
  <si>
    <t>Přeložka vodovodu DN 80</t>
  </si>
  <si>
    <t>{91ef82d9-3533-49de-b040-15409a7c0cfd}</t>
  </si>
  <si>
    <t>SO 10.6</t>
  </si>
  <si>
    <t>Obslužná vozovka</t>
  </si>
  <si>
    <t>{01b6d9aa-72bf-418b-bb21-2e385cecf60b}</t>
  </si>
  <si>
    <t>822 29</t>
  </si>
  <si>
    <t>PS 10</t>
  </si>
  <si>
    <t>{7a572d4c-f3b1-4690-a7af-6e04b41d2129}</t>
  </si>
  <si>
    <t>PS 10.1</t>
  </si>
  <si>
    <t>Strojně technologická část</t>
  </si>
  <si>
    <t>{f49e8bd5-75d2-4964-87d8-b83f0fd0906e}</t>
  </si>
  <si>
    <t>PS 10.2</t>
  </si>
  <si>
    <t>Elektro část a ASŘ</t>
  </si>
  <si>
    <t>{b0c7b1f0-71e0-4051-9482-8796d03d1934}</t>
  </si>
  <si>
    <t>PS 10.3</t>
  </si>
  <si>
    <t>Přenos dat</t>
  </si>
  <si>
    <t>{3f32561e-3fa1-4580-a7c7-b9520bf6cc67}</t>
  </si>
  <si>
    <t>SO 20</t>
  </si>
  <si>
    <t>RETENČNÍ NÁDRŽ RN1B</t>
  </si>
  <si>
    <t>{0e497eda-9ad6-4563-b990-0ec7db7a2fc6}</t>
  </si>
  <si>
    <t>SO 20.1</t>
  </si>
  <si>
    <t>Retenční nádrž RN1B</t>
  </si>
  <si>
    <t>{4f771aa7-86b2-4332-9590-a2bd9825548e}</t>
  </si>
  <si>
    <t>SO 20.2</t>
  </si>
  <si>
    <t>Vrtaná studna VS1</t>
  </si>
  <si>
    <t>{6c0988d6-3072-4037-aa3f-485ec02ca874}</t>
  </si>
  <si>
    <t>825 79</t>
  </si>
  <si>
    <t>SO 20.3</t>
  </si>
  <si>
    <t>{f5c5b6e8-52ca-493b-92d8-68b6cbeb6193}</t>
  </si>
  <si>
    <t>PS 20</t>
  </si>
  <si>
    <t>{2c327485-9bae-4c05-89c4-126d60191828}</t>
  </si>
  <si>
    <t>PS 20.1</t>
  </si>
  <si>
    <t>{7c57da67-a830-4dd0-b636-33f82e8ac29b}</t>
  </si>
  <si>
    <t>PS 20.2</t>
  </si>
  <si>
    <t>{c1adfad5-c097-42f4-b62e-710edabed779}</t>
  </si>
  <si>
    <t>PS 20.3</t>
  </si>
  <si>
    <t>{350161f5-8f8c-472d-a866-c8d235dbc7ee}</t>
  </si>
  <si>
    <t>SO 40</t>
  </si>
  <si>
    <t>RETENČNÍ NÁDRŽ RN1D</t>
  </si>
  <si>
    <t>{57eba2f9-831d-495a-974a-1f99b5e313bc}</t>
  </si>
  <si>
    <t>SO 40.11</t>
  </si>
  <si>
    <t>Retenční nádrž RN1D - stavební část</t>
  </si>
  <si>
    <t>{50ea311f-8c28-4dbb-8f79-11e1b6153fa8}</t>
  </si>
  <si>
    <t>SO 40.12</t>
  </si>
  <si>
    <t>Retenční nádrž RN1D - náhradní výsadba zeleně</t>
  </si>
  <si>
    <t>{721693df-2af7-4133-92c7-44612d6deab9}</t>
  </si>
  <si>
    <t>SO 40.2</t>
  </si>
  <si>
    <t>{0fda26da-87ca-4ab8-a784-cf9f262a372c}</t>
  </si>
  <si>
    <t>SO 40.3</t>
  </si>
  <si>
    <t>{bd2e006b-8e6f-4d83-ad88-bbb6d6c25954}</t>
  </si>
  <si>
    <t>SO 40.4</t>
  </si>
  <si>
    <t>Přeložka vodovodu DN250, DN300</t>
  </si>
  <si>
    <t>{9215b404-c6b9-4ac7-8dcc-286a6bc275c0}</t>
  </si>
  <si>
    <t>SO 40.5</t>
  </si>
  <si>
    <t>Přeložka kabelů ZEAL s.r.o.</t>
  </si>
  <si>
    <t>{0ce37eb8-ecdb-452d-82ff-a2c24e6184bc}</t>
  </si>
  <si>
    <t>828 89</t>
  </si>
  <si>
    <t>SO 40.6</t>
  </si>
  <si>
    <t>Přeložka kabelů CETIN</t>
  </si>
  <si>
    <t>{2f59fda1-b395-41f1-a043-1b509736e463}</t>
  </si>
  <si>
    <t>PS 40</t>
  </si>
  <si>
    <t>{7a7366c8-5d9c-4fb4-b5f9-9911bf8b1025}</t>
  </si>
  <si>
    <t>PS 40.1</t>
  </si>
  <si>
    <t>{d7e466dc-9b8c-46ce-82c7-78c417711915}</t>
  </si>
  <si>
    <t>PS 40.2</t>
  </si>
  <si>
    <t>{b6fcbd36-4d20-47df-b0c3-dce9021e60c9}</t>
  </si>
  <si>
    <t>PS 40.3</t>
  </si>
  <si>
    <t>{518288ed-2ecd-41f7-9d14-64494ccc88d3}</t>
  </si>
  <si>
    <t>991</t>
  </si>
  <si>
    <t>OSTATNÍ NÁKLADY</t>
  </si>
  <si>
    <t>{349e839c-4bcc-474a-89a8-ca2fb8b1ebda}</t>
  </si>
  <si>
    <t>UČ 2</t>
  </si>
  <si>
    <t>POD KŘIVÝM A HAVLÍČKOVA ULICE - SPLAŠKOVÁ KANALIZACE</t>
  </si>
  <si>
    <t>{5fa66381-85d9-45fe-824e-3c962f66f0f9}</t>
  </si>
  <si>
    <t>00</t>
  </si>
  <si>
    <t>OSTATNÍ</t>
  </si>
  <si>
    <t>{69fb128a-1a1d-4346-8b0a-70a38511ed12}</t>
  </si>
  <si>
    <t>SO 01</t>
  </si>
  <si>
    <t>SPLAŠKOVÁ KANALIZACE</t>
  </si>
  <si>
    <t>{1bdb352b-e617-4775-a3e9-c8cf9978c8e8}</t>
  </si>
  <si>
    <t>SO 01.1</t>
  </si>
  <si>
    <t>splašková kanalizace - gravitační stoky</t>
  </si>
  <si>
    <t>{4807dbc7-cd68-40e9-9c83-9fd315448bf2}</t>
  </si>
  <si>
    <t>827 21</t>
  </si>
  <si>
    <t>SO 01.2</t>
  </si>
  <si>
    <t>přeložka vodovodu</t>
  </si>
  <si>
    <t>{a6494fd2-f7bd-40b6-bc7f-6c4aff39a40a}</t>
  </si>
  <si>
    <t>SO 02</t>
  </si>
  <si>
    <t>TLAKOVÁ KANALIZACE</t>
  </si>
  <si>
    <t>{ca410ad2-9584-49d2-8e8d-ff7f8ae7038f}</t>
  </si>
  <si>
    <t>SO 03, 04</t>
  </si>
  <si>
    <t>ČERPACÍ STANICE, EL. PŘÍPOJKA PRO ČS STŘELICE</t>
  </si>
  <si>
    <t>{e5d1153c-bb54-4b57-b011-b42427db7af3}</t>
  </si>
  <si>
    <t>UČ 3</t>
  </si>
  <si>
    <t>KROPÁČKOVA A TESAŘÍKOVA ULICE - SPLAŠKOVÁ KANALIZACE</t>
  </si>
  <si>
    <t>{1daafb39-c200-49e3-b7cc-201bab07fa7f}</t>
  </si>
  <si>
    <t>{8bf57604-4804-4bac-bbbe-79d5821a3345}</t>
  </si>
  <si>
    <t>{8117a7ba-5c44-4137-94b7-455818582a3f}</t>
  </si>
  <si>
    <t>{79ce646d-af09-4514-a07f-f4bcfe21c1f2}</t>
  </si>
  <si>
    <t>kanalizační odbočky</t>
  </si>
  <si>
    <t>{4cbb2475-e2ee-4af1-abaa-c88ce9a4e5a8}</t>
  </si>
  <si>
    <t>SO 03,04,05</t>
  </si>
  <si>
    <t>SPLAŠKOVÁ KANALIZACE - VÝTLAK, ČS, PŘÍPOJKA NN</t>
  </si>
  <si>
    <t>{6f250173-adec-4271-84d6-5ec3259c309f}</t>
  </si>
  <si>
    <t>Zpět na list:</t>
  </si>
  <si>
    <t>ASFALTF</t>
  </si>
  <si>
    <t>BASFALT</t>
  </si>
  <si>
    <t>KRYCÍ LIST SOUPISU</t>
  </si>
  <si>
    <t>BASFALTr</t>
  </si>
  <si>
    <t>BBETONr</t>
  </si>
  <si>
    <t>BEDvne</t>
  </si>
  <si>
    <t>BOBRUBNIK</t>
  </si>
  <si>
    <t>Objekt:</t>
  </si>
  <si>
    <t>BROVNANINA</t>
  </si>
  <si>
    <t>UČ 1 - RETENČNÍ NÁDRŽE RN1A, RN1B, RN1D</t>
  </si>
  <si>
    <t>DN1200</t>
  </si>
  <si>
    <t>Soupis:</t>
  </si>
  <si>
    <t>DN1200p</t>
  </si>
  <si>
    <t>SO 10 - RETENČNÍ NÁDRŽ RN1A</t>
  </si>
  <si>
    <t>DN1400</t>
  </si>
  <si>
    <t>Úroveň 3:</t>
  </si>
  <si>
    <t>DN1400če</t>
  </si>
  <si>
    <t>SO 10.1 - Retenční nádrž RN1A</t>
  </si>
  <si>
    <t>DN1400p</t>
  </si>
  <si>
    <t>DN400</t>
  </si>
  <si>
    <t>DN400p</t>
  </si>
  <si>
    <t>FREZA1</t>
  </si>
  <si>
    <t>H1414</t>
  </si>
  <si>
    <t>HV</t>
  </si>
  <si>
    <t>54</t>
  </si>
  <si>
    <t>KABEL</t>
  </si>
  <si>
    <t>LOZE1</t>
  </si>
  <si>
    <t>LOZE2</t>
  </si>
  <si>
    <t>OBSYP1</t>
  </si>
  <si>
    <t>OBSYPP</t>
  </si>
  <si>
    <t>OCEL1</t>
  </si>
  <si>
    <t>OCELdem1</t>
  </si>
  <si>
    <t>OCELdem2</t>
  </si>
  <si>
    <t>OCELdem3</t>
  </si>
  <si>
    <t>ODVOZ12</t>
  </si>
  <si>
    <t>ODVOZmd</t>
  </si>
  <si>
    <t>103,584</t>
  </si>
  <si>
    <t>ODVOZRN</t>
  </si>
  <si>
    <t>OR12</t>
  </si>
  <si>
    <t>ORNICE11m2</t>
  </si>
  <si>
    <t>ORNICE11m3</t>
  </si>
  <si>
    <t>ORNICEm2kanal</t>
  </si>
  <si>
    <t>ORNICEm3kanal</t>
  </si>
  <si>
    <t>PANEL1</t>
  </si>
  <si>
    <t>PANEL2</t>
  </si>
  <si>
    <t>PANEL3</t>
  </si>
  <si>
    <t>PLOCHAOR</t>
  </si>
  <si>
    <t>POTRUBI1</t>
  </si>
  <si>
    <t>POTRUBI2</t>
  </si>
  <si>
    <t>PVCPER</t>
  </si>
  <si>
    <t>30</t>
  </si>
  <si>
    <t>PVCPLNA</t>
  </si>
  <si>
    <t>R600</t>
  </si>
  <si>
    <t>R700</t>
  </si>
  <si>
    <t>REKAPITULACE ČLENĚNÍ SOUPISU PRACÍ</t>
  </si>
  <si>
    <t>R700RN</t>
  </si>
  <si>
    <t>ROVNANINA</t>
  </si>
  <si>
    <t>SD15</t>
  </si>
  <si>
    <t>SD20</t>
  </si>
  <si>
    <t>SP15</t>
  </si>
  <si>
    <t>SPARAZ</t>
  </si>
  <si>
    <t>13</t>
  </si>
  <si>
    <t>STET11</t>
  </si>
  <si>
    <t>STET13</t>
  </si>
  <si>
    <t>STETp</t>
  </si>
  <si>
    <t>TRAVA1</t>
  </si>
  <si>
    <t>TRAVA12</t>
  </si>
  <si>
    <t>U200</t>
  </si>
  <si>
    <t>U241</t>
  </si>
  <si>
    <t>U242</t>
  </si>
  <si>
    <t>U243</t>
  </si>
  <si>
    <t>U28</t>
  </si>
  <si>
    <t>Kód dílu - Popis</t>
  </si>
  <si>
    <t>Cena celkem [CZK]</t>
  </si>
  <si>
    <t>VYDREVA</t>
  </si>
  <si>
    <t>Náklady soupisu celkem</t>
  </si>
  <si>
    <t>-1</t>
  </si>
  <si>
    <t>VYKOP10m</t>
  </si>
  <si>
    <t>HSV - Práce a dodávky HSV</t>
  </si>
  <si>
    <t>VYKOP11</t>
  </si>
  <si>
    <t xml:space="preserve">    1 - Zemní práce</t>
  </si>
  <si>
    <t>VYKOP111</t>
  </si>
  <si>
    <t xml:space="preserve">      11 - Příprava území a dokončení</t>
  </si>
  <si>
    <t>VYKOPj</t>
  </si>
  <si>
    <t xml:space="preserve">      12 - Zemní práce kanalizace</t>
  </si>
  <si>
    <t>VYKOPj1</t>
  </si>
  <si>
    <t xml:space="preserve">      13 - Zemní práce RN</t>
  </si>
  <si>
    <t>VYKOPjimka</t>
  </si>
  <si>
    <t xml:space="preserve">    2 - Zakládání</t>
  </si>
  <si>
    <t>VYKOPr</t>
  </si>
  <si>
    <t xml:space="preserve">    3 - Svislé a kompletní konstrukce</t>
  </si>
  <si>
    <t>VYKOPr1</t>
  </si>
  <si>
    <t xml:space="preserve">    4 - Vodorovné konstrukce</t>
  </si>
  <si>
    <t>VYKOPRN</t>
  </si>
  <si>
    <t xml:space="preserve">    5 - Komunikace</t>
  </si>
  <si>
    <t>VYKOPRN1z</t>
  </si>
  <si>
    <t xml:space="preserve">    6 - Úpravy povrchů, podlahy a osazování výplní</t>
  </si>
  <si>
    <t>VYKOPRNn</t>
  </si>
  <si>
    <t xml:space="preserve">    8 - Trubní vedení</t>
  </si>
  <si>
    <t>VYKOPRNz</t>
  </si>
  <si>
    <t xml:space="preserve">    9 - Ostatní konstrukce a práce-bourání</t>
  </si>
  <si>
    <t>ZASYP12</t>
  </si>
  <si>
    <t xml:space="preserve">    99 - Přesun hmot</t>
  </si>
  <si>
    <t>ZASYPfr</t>
  </si>
  <si>
    <t>PSV - Práce a dodávky PSV</t>
  </si>
  <si>
    <t>ZASYPRN</t>
  </si>
  <si>
    <t xml:space="preserve">    722 - Zdravotechnika - vnitřní vodovod</t>
  </si>
  <si>
    <t>ZEMINAHV</t>
  </si>
  <si>
    <t xml:space="preserve">    743 - Elektromontáže - hrubá montáž</t>
  </si>
  <si>
    <t>M - Práce a dodávky M</t>
  </si>
  <si>
    <t xml:space="preserve">    35-M - Montáž čerpadel, kompr.a vodoh.zař.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</si>
  <si>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</si>
  <si>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</si>
  <si>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</si>
  <si>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</si>
  <si>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</si>
  <si>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</si>
  <si>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</si>
  <si>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</si>
  <si>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</si>
  <si>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</si>
  <si>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</si>
  <si>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</si>
  <si>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</si>
  <si>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</si>
  <si>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</si>
  <si>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</si>
  <si>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</si>
  <si>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</si>
  <si>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</si>
  <si>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</si>
  <si>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Příprava území a dokončení</t>
  </si>
  <si>
    <t>K</t>
  </si>
  <si>
    <t>121101101</t>
  </si>
  <si>
    <t>Sejmutí ornice s přemístěním na vzdálenost do 50 m</t>
  </si>
  <si>
    <t>m3</t>
  </si>
  <si>
    <t>CS ÚRS 2016 01</t>
  </si>
  <si>
    <t>4</t>
  </si>
  <si>
    <t>VV</t>
  </si>
  <si>
    <t>" příprava území "</t>
  </si>
  <si>
    <t>" plocha ornice "</t>
  </si>
  <si>
    <t>" plocha dle TZ okolo RN "     4366,0</t>
  </si>
  <si>
    <t>Součet</t>
  </si>
  <si>
    <t>" objem ornice "</t>
  </si>
  <si>
    <t>ORNICE11m2*0,4</t>
  </si>
  <si>
    <t>162501102</t>
  </si>
  <si>
    <t>Vodorovné přemístění do 3000 m výkopku/sypaniny z horniny tř. 1 až 4</t>
  </si>
  <si>
    <t>1751111096</t>
  </si>
  <si>
    <t>Příplatek za prohození sypaniny</t>
  </si>
  <si>
    <t>" vyčištění ornice "     ORNICE11m3</t>
  </si>
  <si>
    <t>132201201</t>
  </si>
  <si>
    <t>Hloubení rýh š do 2000 mm v hornině tř. 3 objemu do 100 m3</t>
  </si>
  <si>
    <t>2,2*4,7*3,0</t>
  </si>
  <si>
    <t>Mezisoučet</t>
  </si>
  <si>
    <t>" odpočet vytěžených konstrukcí "</t>
  </si>
  <si>
    <t>" stoka DN1200 "     -PI*(1,58/2)^2*3,0</t>
  </si>
  <si>
    <t>" 62% "</t>
  </si>
  <si>
    <t>VYKOP11*0,62</t>
  </si>
  <si>
    <t>5</t>
  </si>
  <si>
    <t>132201209</t>
  </si>
  <si>
    <t>Příplatek za lepivost k hloubení rýh š do 2000 mm v hornině tř. 3</t>
  </si>
  <si>
    <t>" 50% "</t>
  </si>
  <si>
    <t>VYKOP11*0,62*0,5</t>
  </si>
  <si>
    <t>6</t>
  </si>
  <si>
    <t>132301202</t>
  </si>
  <si>
    <t>Hloubení rýh š do 2000 mm v hornině tř. 4 objemu do 1000 m3</t>
  </si>
  <si>
    <t>" 30% "</t>
  </si>
  <si>
    <t>VYKOP11*0,30</t>
  </si>
  <si>
    <t>7</t>
  </si>
  <si>
    <t>132301209</t>
  </si>
  <si>
    <t>Příplatek za lepivost k hloubení rýh š do 2000 mm v hornině tř. 4</t>
  </si>
  <si>
    <t>VYKOP11*0,3*0,5</t>
  </si>
  <si>
    <t>8</t>
  </si>
  <si>
    <t>132401201</t>
  </si>
  <si>
    <t>Hloubení rýh š do 2000 mm v hornině tř. 5</t>
  </si>
  <si>
    <t>"  8% "</t>
  </si>
  <si>
    <t>VYKOP11*0,08</t>
  </si>
  <si>
    <t>9</t>
  </si>
  <si>
    <t>151201103</t>
  </si>
  <si>
    <t>Zřízení zátažného pažení a rozepření stěn rýh hl do 8 m</t>
  </si>
  <si>
    <t>m2</t>
  </si>
  <si>
    <t>4,7*(2,2+3,0)*2</t>
  </si>
  <si>
    <t>151201113</t>
  </si>
  <si>
    <t>Odstranění zátažného pažení a rozepření stěn rýh hl do 8 m</t>
  </si>
  <si>
    <t>161101103</t>
  </si>
  <si>
    <t>Svislé přemístění výkopku z horniny tř. 1 až 4 hl výkopu do 6 m</t>
  </si>
  <si>
    <t>VYKOP11*(0,62+0,3)</t>
  </si>
  <si>
    <t>12</t>
  </si>
  <si>
    <t>161101153</t>
  </si>
  <si>
    <t>Svislé přemístění výkopku z horniny tř. 5 až 7 hl výkopu do 6 m</t>
  </si>
  <si>
    <t>174101101</t>
  </si>
  <si>
    <t>Zásyp jam, šachet rýh nebo kolem objektů sypaninou se zhutněním</t>
  </si>
  <si>
    <t>" příprava území "     VYKOP111</t>
  </si>
  <si>
    <t>14</t>
  </si>
  <si>
    <t>1131072136</t>
  </si>
  <si>
    <t>Odstranění podkladu pl přes 200 m2 z kameniva těženého tl 300 mm s případným použitím kameniva k zásypu nebo odvoz na skládku a poplatek za skládku</t>
  </si>
  <si>
    <t>" provizorní panelová cesta "     PANEL2</t>
  </si>
  <si>
    <t>11310624191</t>
  </si>
  <si>
    <t>Rozebrání - provizorních - vozovek ze silničních dílců, s očištěním,  naložením na dopravní prostředek, odvoz do skladu dodavatele</t>
  </si>
  <si>
    <t>" provizorní panelová cesta "     PANEL1</t>
  </si>
  <si>
    <t>16</t>
  </si>
  <si>
    <t>11315311901</t>
  </si>
  <si>
    <t>Odstranění podkladů provizorních zpevněných ploch - demontáž separační geotextilie s naložením na dopravní prostředek</t>
  </si>
  <si>
    <t>" provizorní panelová cesta "     PANEL3</t>
  </si>
  <si>
    <t>17</t>
  </si>
  <si>
    <t>997221561</t>
  </si>
  <si>
    <t>Vodorovná doprava suti z kusových materiálů do 1 km</t>
  </si>
  <si>
    <t>t</t>
  </si>
  <si>
    <t>18</t>
  </si>
  <si>
    <t>997221569</t>
  </si>
  <si>
    <t>Příplatek ZKD 1 km u vodorovné dopravy suti z kusových materiálů</t>
  </si>
  <si>
    <t>0,353*22 'Přepočtené koeficientem množství</t>
  </si>
  <si>
    <t>19</t>
  </si>
  <si>
    <t>97909811</t>
  </si>
  <si>
    <t>Poplatek za skládku suti</t>
  </si>
  <si>
    <t>20</t>
  </si>
  <si>
    <t>183402121</t>
  </si>
  <si>
    <t>Rozrušení půdy souvislé plochy do 500 m2 hloubky do 150 mm v rovině a svahu do 1:5</t>
  </si>
  <si>
    <t>181301116</t>
  </si>
  <si>
    <t>Rozprostření ornice tl vrstvy do 400 mm pl přes 500 m2 v rovině nebo ve svahu do 1:5</t>
  </si>
  <si>
    <t>" rozprostření ornice okolo RN - dle TZ "     2473</t>
  </si>
  <si>
    <t>22</t>
  </si>
  <si>
    <t>167101102</t>
  </si>
  <si>
    <t>Nakládání výkopku z hornin tř. 1 až 4 přes 100 m3</t>
  </si>
  <si>
    <t>" dovoz z mezideponie "     PLOCHAOR*0,4</t>
  </si>
  <si>
    <t>23</t>
  </si>
  <si>
    <t>24</t>
  </si>
  <si>
    <t>180402111</t>
  </si>
  <si>
    <t>Založení parkového trávníku výsevem v rovině a ve svahu do 1:5  =vč.zálivky a ošetřování do 1.seče (vč. seče) a odvozu odpadu, nejdéle však do 2měsíců</t>
  </si>
  <si>
    <t>" zelená plocha okolo RN "     PLOCHAOR</t>
  </si>
  <si>
    <t>25</t>
  </si>
  <si>
    <t>M</t>
  </si>
  <si>
    <t>0057242001</t>
  </si>
  <si>
    <t xml:space="preserve">osivo směs travní parková okrasná </t>
  </si>
  <si>
    <t>kg</t>
  </si>
  <si>
    <t>TRAVA1*0,035*1,03</t>
  </si>
  <si>
    <t>26</t>
  </si>
  <si>
    <t>1834031591</t>
  </si>
  <si>
    <t>Obdělání půdy - plošná úprava nerovností, vyčištění zeminy, chem. odplevelení hrabání válení zalití vodou vč. dovozu vody</t>
  </si>
  <si>
    <t>27</t>
  </si>
  <si>
    <t>" odvoz přebytečné zeminy z mezideponie na skládku "</t>
  </si>
  <si>
    <t>28</t>
  </si>
  <si>
    <t>162701105</t>
  </si>
  <si>
    <t>Vodorovné přemístění do 10000 m výkopku/sypaniny z horniny tř. 1 až 4</t>
  </si>
  <si>
    <t>29</t>
  </si>
  <si>
    <t>162701109</t>
  </si>
  <si>
    <t>Příplatek k vodorovnému přemístění výkopku/sypaniny z horniny tř. 1 až 4 ZKD 1000 m přes 10000 m</t>
  </si>
  <si>
    <t>103,584*13 'Přepočtené koeficientem množství</t>
  </si>
  <si>
    <t>1712012112</t>
  </si>
  <si>
    <t>Poplatek za skládku výkopu</t>
  </si>
  <si>
    <t>Zemní práce kanalizace</t>
  </si>
  <si>
    <t>31</t>
  </si>
  <si>
    <t>1711031016</t>
  </si>
  <si>
    <t>Zřízení zemní hrázky ve vodoteči pro stavební práve vč. její odstraněnní po ukončení, vč. čerpání prosakující vody</t>
  </si>
  <si>
    <t>" pro VO1A "     80,0</t>
  </si>
  <si>
    <t>32</t>
  </si>
  <si>
    <t>114203103</t>
  </si>
  <si>
    <t>Rozebrání dlažeb z lomového kamene nebo betonových tvárnic do cementové malty</t>
  </si>
  <si>
    <t>" VO1A "</t>
  </si>
  <si>
    <t>" rovnanina "</t>
  </si>
  <si>
    <t>0,45*4,0*8,4</t>
  </si>
  <si>
    <t>0,45*7,1*1,7</t>
  </si>
  <si>
    <t>33</t>
  </si>
  <si>
    <t>161101151</t>
  </si>
  <si>
    <t>Svislé přemístění výkopku z horniny tř. 5 až 7 hl výkopu do 2,5 m</t>
  </si>
  <si>
    <t>34</t>
  </si>
  <si>
    <t>162701155</t>
  </si>
  <si>
    <t>Vodorovné přemístění do 10000 m výkopku/sypaniny z horniny tř. 5 až 7</t>
  </si>
  <si>
    <t>35</t>
  </si>
  <si>
    <t>162701159</t>
  </si>
  <si>
    <t>Příplatek k vodorovnému přemístění výkopku/sypaniny z horniny tř. 5 až 7 ZKD 1000 m přes 10000 m</t>
  </si>
  <si>
    <t>20,552*13 'Přepočtené koeficientem množství</t>
  </si>
  <si>
    <t>36</t>
  </si>
  <si>
    <t>37</t>
  </si>
  <si>
    <t>960111221</t>
  </si>
  <si>
    <t>Bourání vodních staveb z dílců prefabrikovaných betonových a železobetonových, z vodní hladiny</t>
  </si>
  <si>
    <t>" opevnění břehu betonovými prefa deskami - do sutě "</t>
  </si>
  <si>
    <t>0,25*2,3*(9,8+6,9)/2</t>
  </si>
  <si>
    <t>38</t>
  </si>
  <si>
    <t>977211112</t>
  </si>
  <si>
    <t>Řezání ŽB kcí hl do 350 mm stěnovou pilou do průměru výztuže 16 mm</t>
  </si>
  <si>
    <t>m</t>
  </si>
  <si>
    <t>" řezání stávajících prefa desek VO1A "</t>
  </si>
  <si>
    <t>9,8+6,9+2,3</t>
  </si>
  <si>
    <t>39</t>
  </si>
  <si>
    <t>9601112211</t>
  </si>
  <si>
    <t>Bourání konstrukcí z dílců prefabrikovaných betonových a železobetonových pro zpětné použití vč. očištění</t>
  </si>
  <si>
    <t>0,25*1,5*1,5*6*4</t>
  </si>
  <si>
    <t>0,25*1,5*0,4*6*1</t>
  </si>
  <si>
    <t>-0,25*2,3*(9,8+6,9)/2</t>
  </si>
  <si>
    <t>40</t>
  </si>
  <si>
    <t>961044111</t>
  </si>
  <si>
    <t>Bourání základů z betonu prostého</t>
  </si>
  <si>
    <t>" podkladní deska rovnaniny "</t>
  </si>
  <si>
    <t>" podkladní deska betonových prefa desek "</t>
  </si>
  <si>
    <t>0,25*0,45*1,5*6</t>
  </si>
  <si>
    <t>PODKLAD1</t>
  </si>
  <si>
    <t>41</t>
  </si>
  <si>
    <t>997221551</t>
  </si>
  <si>
    <t>Vodorovná doprava suti ze sypkých materiálů do 1 km</t>
  </si>
  <si>
    <t>42</t>
  </si>
  <si>
    <t>997221559</t>
  </si>
  <si>
    <t>Příplatek ZKD 1 km u vodorovné dopravy suti ze sypkých materiálů</t>
  </si>
  <si>
    <t>81,878*22 'Přepočtené koeficientem množství</t>
  </si>
  <si>
    <t>43</t>
  </si>
  <si>
    <t>44</t>
  </si>
  <si>
    <t>1132021111</t>
  </si>
  <si>
    <t>Vytrhání obrub krajníků obrubníků stojatých ponechaných k zpětnému použití</t>
  </si>
  <si>
    <t>" stoka B "                    2*2,0</t>
  </si>
  <si>
    <t>" stoka OS1A "             2*3,0</t>
  </si>
  <si>
    <t>45</t>
  </si>
  <si>
    <t>113107112</t>
  </si>
  <si>
    <t>Odstranění podkladu pl do 50 m2 z kameniva těženého tl 200 mm</t>
  </si>
  <si>
    <t>" betonová komunikace "    BBETONr</t>
  </si>
  <si>
    <t>46</t>
  </si>
  <si>
    <t>113107122</t>
  </si>
  <si>
    <t>Odstranění podkladu pl do 50 m2 z kameniva drceného tl 200 mm</t>
  </si>
  <si>
    <t>47</t>
  </si>
  <si>
    <t>113107123</t>
  </si>
  <si>
    <t>Odstranění podkladu pl do 50 m2 z kameniva drceného tl 300 mm</t>
  </si>
  <si>
    <t>" adfaltová vozovka "     BASFALT</t>
  </si>
  <si>
    <t>48</t>
  </si>
  <si>
    <t>113107132</t>
  </si>
  <si>
    <t>Odstranění podkladu pl do 50 m2 z betonu prostého tl 300 mm</t>
  </si>
  <si>
    <t>" stoka B mezi Š1004.1 - Š2002 "</t>
  </si>
  <si>
    <t>1,3*(2,41-1,8/2)+1,8*1,8</t>
  </si>
  <si>
    <t>49</t>
  </si>
  <si>
    <t>919735124</t>
  </si>
  <si>
    <t>Řezání stávajícího betonového krytu hl do 200 mm</t>
  </si>
  <si>
    <t>2*(2,41-1,8/2)+1,8*4</t>
  </si>
  <si>
    <t>50</t>
  </si>
  <si>
    <t>51</t>
  </si>
  <si>
    <t>15,298*22 'Přepočtené koeficientem množství</t>
  </si>
  <si>
    <t>52</t>
  </si>
  <si>
    <t>53</t>
  </si>
  <si>
    <t>113107143</t>
  </si>
  <si>
    <t>Odstranění podkladu pl do 50 m2 živičných tl 150 mm</t>
  </si>
  <si>
    <t>" stoky a šachty "</t>
  </si>
  <si>
    <t>" stoka B "</t>
  </si>
  <si>
    <t>" kamenina DN400 "</t>
  </si>
  <si>
    <t>" Š1004.1-Š2002 "</t>
  </si>
  <si>
    <t>1,3*3,78</t>
  </si>
  <si>
    <t>" stoka OS1A "</t>
  </si>
  <si>
    <t>" ŽB trouba DN1400 "</t>
  </si>
  <si>
    <t>" VO1A-Š1806 "</t>
  </si>
  <si>
    <t>2,82*6,77</t>
  </si>
  <si>
    <t>BASFALTj</t>
  </si>
  <si>
    <t>919735113</t>
  </si>
  <si>
    <t>Řezání stávajícího živičného krytu hl do 150 mm</t>
  </si>
  <si>
    <t>2*3,78</t>
  </si>
  <si>
    <t>2*6,77</t>
  </si>
  <si>
    <t>55</t>
  </si>
  <si>
    <t>113154263</t>
  </si>
  <si>
    <t>Frézování živičného krytu tl 50 mm pruh š 2 m pl do 1000 m2 s překážkami v trase</t>
  </si>
  <si>
    <t>" dle TZ "               726,0</t>
  </si>
  <si>
    <t>56</t>
  </si>
  <si>
    <t>919735111</t>
  </si>
  <si>
    <t>Řezání stávajícího živičného krytu hl do 50 mm</t>
  </si>
  <si>
    <t>" pro odfrézování plochy "</t>
  </si>
  <si>
    <t>4,0*2+5,0</t>
  </si>
  <si>
    <t>57</t>
  </si>
  <si>
    <t>58</t>
  </si>
  <si>
    <t>100,514*5 'Přepočtené koeficientem množství</t>
  </si>
  <si>
    <t>59</t>
  </si>
  <si>
    <t>97909812</t>
  </si>
  <si>
    <t>Poplatek za recyklaci (skládku) suti - živice</t>
  </si>
  <si>
    <t>60</t>
  </si>
  <si>
    <t>11510120172</t>
  </si>
  <si>
    <t>Čerpání vody na dopravní výšku do 10 m průměrný přítok do 500 l/min vč. pohotovosti záložního čerpadla, vodorovná vzdálenost převedení vody do 20 m</t>
  </si>
  <si>
    <t>hod</t>
  </si>
  <si>
    <t>" čerpání z hydrovrtů "     6*4176</t>
  </si>
  <si>
    <t>61</t>
  </si>
  <si>
    <t>1151012012</t>
  </si>
  <si>
    <t>Čerpání vody na dopravní výšku do 10 m průměrný přítok do 150 l/min vč. pohotovosti záložního čerpadla, vodorovná vzdálenost převedení vody do 20 m</t>
  </si>
  <si>
    <t>" kanalizace - čerpání z rýhy "     4172</t>
  </si>
  <si>
    <t>62</t>
  </si>
  <si>
    <t>1151019261</t>
  </si>
  <si>
    <t>Čerpání splaškových vod pod dobu výstavby  (Qhm - 100 l/s)</t>
  </si>
  <si>
    <t>" dle TZ "     1400</t>
  </si>
  <si>
    <t>63</t>
  </si>
  <si>
    <t>111301116</t>
  </si>
  <si>
    <t>Sejmutí drnu tl do 100 mm s přemístěním do 50 m nebo naložením na dopravní prostředek</t>
  </si>
  <si>
    <t>64</t>
  </si>
  <si>
    <t>" kanalizace (mimo přípravu území) "</t>
  </si>
  <si>
    <t>" u Š2002 "     1,3*1,34</t>
  </si>
  <si>
    <t>" u VO1A "      2,82*15,69</t>
  </si>
  <si>
    <t>" u Š2002 "     1,3*1,34*0,2</t>
  </si>
  <si>
    <t>" u VO1A "      2,82*15,69*0,2</t>
  </si>
  <si>
    <t>65</t>
  </si>
  <si>
    <t>" odvoz na mezideponii "</t>
  </si>
  <si>
    <t>66</t>
  </si>
  <si>
    <t>119001401</t>
  </si>
  <si>
    <t>Dočasné zajištění potrubí ocelového nebo litinového DN do 200</t>
  </si>
  <si>
    <t>" křížení voda "                      2,62*1</t>
  </si>
  <si>
    <t>67</t>
  </si>
  <si>
    <t>119001402</t>
  </si>
  <si>
    <t>Dočasné zajištění potrubí ocelového nebo litinového DN do 500</t>
  </si>
  <si>
    <t xml:space="preserve">" křížení plyn "              2,62+1,3              </t>
  </si>
  <si>
    <t>68</t>
  </si>
  <si>
    <t>119001421</t>
  </si>
  <si>
    <t>Dočasné zajištění kabelů a kabelových tratí ze 3 volně ložených kabelů</t>
  </si>
  <si>
    <t>" křížení kabelů "                   2,38</t>
  </si>
  <si>
    <t>69</t>
  </si>
  <si>
    <t>130001101</t>
  </si>
  <si>
    <t>Příplatek za ztížení vykopávky v blízkosti podzemního vedení</t>
  </si>
  <si>
    <t>POTRUBI1*1,1*1,6</t>
  </si>
  <si>
    <t>POTRUBI2*1,32*1,82</t>
  </si>
  <si>
    <t>KABEL*1,5*1,0</t>
  </si>
  <si>
    <t>70</t>
  </si>
  <si>
    <t>132201202</t>
  </si>
  <si>
    <t>Hloubení rýh š do 2000 mm v hornině tř. 3 objemu do 1000 m3</t>
  </si>
  <si>
    <t>" kamenina DN400 - Š1004.1-  Š2002 "</t>
  </si>
  <si>
    <t>1,3*(3,33+2,75)/2*(17,8-3,68)</t>
  </si>
  <si>
    <t>1,3*(2,75+1,91)/2*(22,0-17,8-1,8/2)</t>
  </si>
  <si>
    <t>" drenáž "     0,1*0,2*22,0</t>
  </si>
  <si>
    <t>" šachty "</t>
  </si>
  <si>
    <t>" Š2002 "       2,24*1,8*1,8</t>
  </si>
  <si>
    <t>" odpočet povrchů "</t>
  </si>
  <si>
    <t>-BASFALTr*0,45</t>
  </si>
  <si>
    <t>-BBETONr*0,55</t>
  </si>
  <si>
    <t>" ornice mimo přípravu území "</t>
  </si>
  <si>
    <t>-0,3*1,3*1,34</t>
  </si>
  <si>
    <t>" ornice v rámci přípravy území "</t>
  </si>
  <si>
    <t>-0,4*1,3*(14,47-3,28/2)</t>
  </si>
  <si>
    <t>" stoka DN400 "     -PI*(0,486/2)^2*2,0</t>
  </si>
  <si>
    <t>" šachta "     -PI*(1,24/2)^2*1,5</t>
  </si>
  <si>
    <t>VYKOPr*0,62</t>
  </si>
  <si>
    <t>71</t>
  </si>
  <si>
    <t>VYKOPr*0,62*0,5</t>
  </si>
  <si>
    <t>72</t>
  </si>
  <si>
    <t>VYKOPr*0,30</t>
  </si>
  <si>
    <t>73</t>
  </si>
  <si>
    <t>VYKOPr*0,3*0,5</t>
  </si>
  <si>
    <t>74</t>
  </si>
  <si>
    <t>VYKOPr*0,08</t>
  </si>
  <si>
    <t>75</t>
  </si>
  <si>
    <t>151201102</t>
  </si>
  <si>
    <t>Zřízení zátažného pažení a rozepření stěn rýh hl do 4 m</t>
  </si>
  <si>
    <t>2*(3,33+2,75)/2*(17,8-3,68)</t>
  </si>
  <si>
    <t>2*(2,75+1,91)/2*(22,0-17,8-1,8/2)</t>
  </si>
  <si>
    <t>" Š2002 "       2,24*1,8*4</t>
  </si>
  <si>
    <t>-2*0,4*(14,47-3,28/2)</t>
  </si>
  <si>
    <t>76</t>
  </si>
  <si>
    <t>151201112</t>
  </si>
  <si>
    <t>Odstranění zátažného pažení a rozepření stěn rýh hl do 4 m</t>
  </si>
  <si>
    <t>77</t>
  </si>
  <si>
    <t>161101102</t>
  </si>
  <si>
    <t>Svislé přemístění výkopku z horniny tř. 1 až 4 hl výkopu do 4 m</t>
  </si>
  <si>
    <t>VYKOPr*(0,62+0,3)*0,55</t>
  </si>
  <si>
    <t>78</t>
  </si>
  <si>
    <t>161101152</t>
  </si>
  <si>
    <t>Svislé přemístění výkopku z horniny tř. 5 až 7 hl výkopu do 4 m</t>
  </si>
  <si>
    <t>VYKOPr*0,08*0,55</t>
  </si>
  <si>
    <t>79</t>
  </si>
  <si>
    <t>131201203</t>
  </si>
  <si>
    <t>Hloubení jam zapažených v hornině tř. 3 objemu do 5000 m3</t>
  </si>
  <si>
    <t>" stoky kanalizace širší jak 2,0m "</t>
  </si>
  <si>
    <t>" stoka A "</t>
  </si>
  <si>
    <t>" trouba ŽB DN1400 - OK1A-Š1004 "</t>
  </si>
  <si>
    <t>2,82*(4,50+4,56)/2*(13,65-1,725)</t>
  </si>
  <si>
    <t>2,82*(4,56+4,48)/2*(23,0-13,65-6,46/2)</t>
  </si>
  <si>
    <t>" trouba ŽB DN1200 - Š1004-Š1004.1 "</t>
  </si>
  <si>
    <t>2,58*(4,48+4,38)/2*(35,0-23,0--6,46/2-3,68/2)</t>
  </si>
  <si>
    <t xml:space="preserve">" Š1004 "       </t>
  </si>
  <si>
    <t>4,89*6,46*5,06</t>
  </si>
  <si>
    <t xml:space="preserve">" Š1004.1 "       </t>
  </si>
  <si>
    <t>5,11*3,68*3,28</t>
  </si>
  <si>
    <t>" drenáž "     0,1*0,2*35,0</t>
  </si>
  <si>
    <t>" trouba ŽB DN1400 - VO1A-OS1A "</t>
  </si>
  <si>
    <t>2,82*(2,32+3,27)/2*3,48</t>
  </si>
  <si>
    <t>2,82*(3,27+3,27)/2*(5,07-3,48)</t>
  </si>
  <si>
    <t>2,82*(3,27+4,94)/2*(11,21-5,07)</t>
  </si>
  <si>
    <t>2,82*(4,94+4,94)/2*(31,0-11,21-3,68/2)</t>
  </si>
  <si>
    <t>2,82*(4,94+4,91)/2*(61,0-31,0-3,68/2*2)</t>
  </si>
  <si>
    <t>2,62*(4,91+4,89)/2*(67,675-61,0-3,68/2)</t>
  </si>
  <si>
    <t xml:space="preserve">" VO1A "       </t>
  </si>
  <si>
    <t>(2,53+0,6)/2*(2,3+0,6*2)*(10,399+7,402)/2</t>
  </si>
  <si>
    <t xml:space="preserve">" Š1806 "       </t>
  </si>
  <si>
    <t>5,25*3,68*3,38</t>
  </si>
  <si>
    <t xml:space="preserve">" Š1805 "       </t>
  </si>
  <si>
    <t>5,22*3,68*3,38</t>
  </si>
  <si>
    <t>" drenáž "     0,1*0,2*67,675</t>
  </si>
  <si>
    <t>" asfalt. vozovka "     -0,45*2,82*6,77</t>
  </si>
  <si>
    <t>" odpočet vybouraný stávající beton u VO1A "</t>
  </si>
  <si>
    <t>-0,7*2,62*3,16</t>
  </si>
  <si>
    <t>" odpočet ornice sejmuté mimo přípravu území "</t>
  </si>
  <si>
    <t>-0,3*2,82*15,69</t>
  </si>
  <si>
    <t>" odpočet ornice sejmuté v přípravě území "</t>
  </si>
  <si>
    <t>-0,4*2,82*(23,0-1,725-6,46/2)</t>
  </si>
  <si>
    <t>-0,4*2,58*(35,0-23,0-6,46/2-3,68/2)</t>
  </si>
  <si>
    <t>-0,4*6,46*5,06</t>
  </si>
  <si>
    <t>-0,4*3,68*3,28</t>
  </si>
  <si>
    <t>-0,4*2,82*(43,78-3,68*2-1,725)</t>
  </si>
  <si>
    <t>-0,4*3,68*3,38*2</t>
  </si>
  <si>
    <t>" stoka DN800  "     -PI*(0,96/2)^2*26,0</t>
  </si>
  <si>
    <t>" stoka DN1200  "    -PI*(1,586/2)^2*41,0</t>
  </si>
  <si>
    <t>-1,6*1,6*2,1</t>
  </si>
  <si>
    <t>-2,1*1,9*2,1</t>
  </si>
  <si>
    <t>-PI*(1,24/2)^2*(3,0+1,5+1,5)</t>
  </si>
  <si>
    <t>VYKOPj*0,62</t>
  </si>
  <si>
    <t>80</t>
  </si>
  <si>
    <t>131201209</t>
  </si>
  <si>
    <t>Příplatek za lepivost u hloubení jam zapažených v hornině tř. 3</t>
  </si>
  <si>
    <t>" 50% "     VYKOPj*0,62*0,5</t>
  </si>
  <si>
    <t>81</t>
  </si>
  <si>
    <t>131301203</t>
  </si>
  <si>
    <t>Hloubení jam zapažených v hornině tř. 4 objemu do 5000 m3</t>
  </si>
  <si>
    <t>" 30% "     VYKOPj*0,30</t>
  </si>
  <si>
    <t>82</t>
  </si>
  <si>
    <t>131301209</t>
  </si>
  <si>
    <t>Příplatek za lepivost u hloubení jam zapažených v hornině tř. 4</t>
  </si>
  <si>
    <t>" 50% "     VYKOPj*0,3*0,5</t>
  </si>
  <si>
    <t>83</t>
  </si>
  <si>
    <t>131401203</t>
  </si>
  <si>
    <t>Hloubení jam zapažených v hornině tř. 5 objemu do 5000 m3</t>
  </si>
  <si>
    <t>" 8% "     VYKOPj*0,08</t>
  </si>
  <si>
    <t>84</t>
  </si>
  <si>
    <t>1322012091</t>
  </si>
  <si>
    <t xml:space="preserve">Příplatek za vytěžení potrubí litinového DN80-100 </t>
  </si>
  <si>
    <t xml:space="preserve">" stávající vodovod "              </t>
  </si>
  <si>
    <t>" DN80 "          64,0</t>
  </si>
  <si>
    <t>85</t>
  </si>
  <si>
    <t>997013111</t>
  </si>
  <si>
    <t>Vnitrostaveništní doprava suti a vybouraných hmot pro budovy v do 6 m s použitím mechanizace</t>
  </si>
  <si>
    <t>86</t>
  </si>
  <si>
    <t>997013501</t>
  </si>
  <si>
    <t>Odvoz suti a vybouraných hmot na skládku nebo meziskládku do 1 km se složením</t>
  </si>
  <si>
    <t>87</t>
  </si>
  <si>
    <t>997013509</t>
  </si>
  <si>
    <t>Příplatek k odvozu suti a vybouraných hmot na skládku ZKD 1 km přes 1 km</t>
  </si>
  <si>
    <t>1,28*22 'Přepočtené koeficientem množství</t>
  </si>
  <si>
    <t>88</t>
  </si>
  <si>
    <t>97909811.1</t>
  </si>
  <si>
    <t>89</t>
  </si>
  <si>
    <t>151201202</t>
  </si>
  <si>
    <t>Zřízení zátažného pažení stěn výkopu hl do 8 m</t>
  </si>
  <si>
    <t>" stoky kanalizace širší jak 2,0m - mimo šachty "</t>
  </si>
  <si>
    <t>2*(4,50+4,56)/2*(13,65-1,725)</t>
  </si>
  <si>
    <t>2*(4,56+4,48)/2*(23,0-13,65-6,46/2)</t>
  </si>
  <si>
    <t>2*(4,48+4,38)/2*(35,0-23,0--6,46/2-3,68/2)</t>
  </si>
  <si>
    <t>2*(2,32+3,27)/2*3,48</t>
  </si>
  <si>
    <t>2*(3,27+3,27)/2*(5,07-3,48)</t>
  </si>
  <si>
    <t>2*(3,27+4,94)/2*(11,21-5,07)</t>
  </si>
  <si>
    <t>2*(4,94+4,94)/2*(31,0-11,21-3,68/2)</t>
  </si>
  <si>
    <t>2*(4,94+4,91)/2*(61,0-31,0-3,68/2*2)</t>
  </si>
  <si>
    <t>2*(4,91+4,89)/2*(67,675-61,0-3,68/2)</t>
  </si>
  <si>
    <t>" odpočet pažení v místě ornice sejmuté v přípravě území "</t>
  </si>
  <si>
    <t>-2*0,4*(23,0-1,725-6,46/2)</t>
  </si>
  <si>
    <t>-2*0,4*(35,0-23,0-6,46/2-3,68/2)</t>
  </si>
  <si>
    <t>-0,4*(6,46+5,06)*2</t>
  </si>
  <si>
    <t>-0,4*(3,68+3,28)*2</t>
  </si>
  <si>
    <t>-2*0,4*(43,78-3,68*2-1,725)</t>
  </si>
  <si>
    <t>-0,4*(3,68+3,38)*2*2</t>
  </si>
  <si>
    <t>90</t>
  </si>
  <si>
    <t>151201212</t>
  </si>
  <si>
    <t>Odstranění pažení stěn zátažného hl do 8 m</t>
  </si>
  <si>
    <t>91</t>
  </si>
  <si>
    <t>151201302</t>
  </si>
  <si>
    <t>Zřízení rozepření stěn při pažení zátažném hl do 8 m</t>
  </si>
  <si>
    <t>92</t>
  </si>
  <si>
    <t>151101312</t>
  </si>
  <si>
    <t>Odstranění rozepření stěn při pažení příložném hl do 8 m</t>
  </si>
  <si>
    <t>93</t>
  </si>
  <si>
    <t>154065421</t>
  </si>
  <si>
    <t>Pažení výrubu šachty ocelové pažnice do 1 roku suchá</t>
  </si>
  <si>
    <t>" Š1004 "          (4,89-3,8)*(6,46+5,06)*2</t>
  </si>
  <si>
    <t>" Š1004.1 "      (5,11-3,4)*(3,68+3,28)*2</t>
  </si>
  <si>
    <t>" Š1805 "         (5,22-3,4)*(3,68+3,38)*2</t>
  </si>
  <si>
    <t>" Š1806 "         (5,25-3,4)*(3,68+3,38)*2</t>
  </si>
  <si>
    <t>94</t>
  </si>
  <si>
    <t>154065521</t>
  </si>
  <si>
    <t>Odpažení výrubu šachty ocelové pažnice suchá</t>
  </si>
  <si>
    <t>95</t>
  </si>
  <si>
    <t>154065423</t>
  </si>
  <si>
    <t>Pažení výrubu šachty ocelové pažnice ponechané suchá</t>
  </si>
  <si>
    <t>" Š1004 "          3,8*(6,46+5,06)*2</t>
  </si>
  <si>
    <t>" Š1004.1 "      3,4*(3,68+3,28)*2</t>
  </si>
  <si>
    <t>" Š1805 "         3,4*(3,68+3,38)*2</t>
  </si>
  <si>
    <t>" Š1806 "         3,4*(3,68+3,38)*2</t>
  </si>
  <si>
    <t>96</t>
  </si>
  <si>
    <t>154067341</t>
  </si>
  <si>
    <t>Konstrukce výstroje šachet netypová dočasně suchá montáž</t>
  </si>
  <si>
    <t>" Š1004 - rám typ U280 "      6197,76</t>
  </si>
  <si>
    <t>"Š1004.1 - rám typ U240 "   3182,70</t>
  </si>
  <si>
    <t>" Š1805 - rám typ U240 "     3233,38</t>
  </si>
  <si>
    <t>" Š1806 - rám typ U240 "     3233,38</t>
  </si>
  <si>
    <t>P806</t>
  </si>
  <si>
    <t>" závěsy pás.80/6 "             120,64+150,8*3</t>
  </si>
  <si>
    <t>OCEL2</t>
  </si>
  <si>
    <t>97</t>
  </si>
  <si>
    <t>130108340</t>
  </si>
  <si>
    <t>ocel profilová UPN, v jakosti 11 375, h=280 mm</t>
  </si>
  <si>
    <t>" Š1004 "</t>
  </si>
  <si>
    <t>" ponecháno ve výkopu "     U28/6*4*1,03/1000</t>
  </si>
  <si>
    <t>98</t>
  </si>
  <si>
    <t>1301083401</t>
  </si>
  <si>
    <t>ocel profilová UPN, v jakosti 11 375, h=280 mm   (obratovost)</t>
  </si>
  <si>
    <t>" ponecháno ve výkopu "     U28/6*2*1,03/1000</t>
  </si>
  <si>
    <t>99</t>
  </si>
  <si>
    <t>130108300</t>
  </si>
  <si>
    <t>ocel profilová UPN, v jakosti 11 375, h=240 mm</t>
  </si>
  <si>
    <t>" ponecháno ve výkopu "</t>
  </si>
  <si>
    <t>" Š1004.1 "     U241/7*5*1,03/1000</t>
  </si>
  <si>
    <t>" Š1805 "     U242/7*5*1,03/1000</t>
  </si>
  <si>
    <t>" Š1806 "     U243/7*5*1,03/1000</t>
  </si>
  <si>
    <t>1301108301</t>
  </si>
  <si>
    <t>ocel profilová UPN, v jakosti 11 375, h=240 mm   (obratovost)</t>
  </si>
  <si>
    <t>" Š1004.1 "     U241/7*2*1,03/1000</t>
  </si>
  <si>
    <t>" Š1805 "     U242/7*2*1,03/1000</t>
  </si>
  <si>
    <t>" Š1806 "     U243/7*2*1,03/1000</t>
  </si>
  <si>
    <t>101</t>
  </si>
  <si>
    <t>130102680</t>
  </si>
  <si>
    <t>tyč ocelová plochá, v jakosti 11 375, 80 x 6  mm</t>
  </si>
  <si>
    <t xml:space="preserve">" ponecháno ve výkopu "   </t>
  </si>
  <si>
    <t xml:space="preserve">" závěsy pás.80/6 "      </t>
  </si>
  <si>
    <t>" Š1004 "      120,64/4,89*3,8*1,03/1000</t>
  </si>
  <si>
    <t>"Š1004.1 "   150,80/5,11*3,4*1,03/1000</t>
  </si>
  <si>
    <t>" Š1805 "     150,80/5,22*3,4*1,03/1000</t>
  </si>
  <si>
    <t>" Š1806 "     150,80/5,25*3,4*1,03/1000</t>
  </si>
  <si>
    <t>102</t>
  </si>
  <si>
    <t>1301026801</t>
  </si>
  <si>
    <t>tyč ocelová plochá, v jakosti 11 375, 80 x 6  mm   (obratovost)</t>
  </si>
  <si>
    <t xml:space="preserve">" demontováno "     </t>
  </si>
  <si>
    <t>" Š1004 "      120,64/4,89*(4,89-3,8)*1,03/1000</t>
  </si>
  <si>
    <t>"Š1004.1 "   150,80/5,11*(5,11-3,4)*1,03/1000</t>
  </si>
  <si>
    <t>" Š1805 "     150,80/5,22*(5,22-3,4)*1,03/1000</t>
  </si>
  <si>
    <t>" Š1806 "     150,80/5,25*(5,25-3,4)*1,03/1000</t>
  </si>
  <si>
    <t>103</t>
  </si>
  <si>
    <t>154067342</t>
  </si>
  <si>
    <t>Konstrukce výstroje šachet netypová dočasně suchá demontáž</t>
  </si>
  <si>
    <t>" demontováno "</t>
  </si>
  <si>
    <t>OCELdem1/1,03*1000</t>
  </si>
  <si>
    <t>OCELdem2/1,03*1000</t>
  </si>
  <si>
    <t>OCELdem3/1,03*1000</t>
  </si>
  <si>
    <t>104</t>
  </si>
  <si>
    <t>" 12% "</t>
  </si>
  <si>
    <t>VYKOPj*(0,62+0,3)*0,12</t>
  </si>
  <si>
    <t>105</t>
  </si>
  <si>
    <t>VYKOPj*0,08*0,12</t>
  </si>
  <si>
    <t>106</t>
  </si>
  <si>
    <t>" část odvezena na mezideponii "</t>
  </si>
  <si>
    <t>ZASYP12-ZASYPfr</t>
  </si>
  <si>
    <t>107</t>
  </si>
  <si>
    <t>" zemina z hydrovrtů "    HV*PI*(0,4/2)^2</t>
  </si>
  <si>
    <t>108</t>
  </si>
  <si>
    <t>" zbytek na skládku "</t>
  </si>
  <si>
    <t>VYKOPr+VYKOPj+ZEMINAHV</t>
  </si>
  <si>
    <t>" drn "     ORNICEm2kanal*0,1</t>
  </si>
  <si>
    <t>" odpočet zeminy použité zpět k zásypům "</t>
  </si>
  <si>
    <t>-(ZASYP12-ZASYPfr)</t>
  </si>
  <si>
    <t>" odpočet zeminy použité v přípravě území "</t>
  </si>
  <si>
    <t>VYKOP11-VYKOP111</t>
  </si>
  <si>
    <t>" 62% + 30% "     ODVOZ12*(0,62+0,3)</t>
  </si>
  <si>
    <t>109</t>
  </si>
  <si>
    <t>774,199*13 'Přepočtené koeficientem množství</t>
  </si>
  <si>
    <t>110</t>
  </si>
  <si>
    <t>ODVOZ12*0,08</t>
  </si>
  <si>
    <t>111</t>
  </si>
  <si>
    <t>67,322*13 'Přepočtené koeficientem množství</t>
  </si>
  <si>
    <t>112</t>
  </si>
  <si>
    <t>113</t>
  </si>
  <si>
    <t>" stoky, šachty "</t>
  </si>
  <si>
    <t>" prostor k zásypu "</t>
  </si>
  <si>
    <t>VYKOPr1+VYKOPj1</t>
  </si>
  <si>
    <t>" odpočet vestavěných konstrukcí "</t>
  </si>
  <si>
    <t xml:space="preserve">" kamenina DN400 "     </t>
  </si>
  <si>
    <t>-1,3*(0,08*2+0,12+0,4+0,043*2+0,3)*DN400</t>
  </si>
  <si>
    <t xml:space="preserve">" ŽB trouba DN1200 "     </t>
  </si>
  <si>
    <t>-2,58*(0,08+0,1+0,1+1,2+0,19*2+0,3)*DN1200</t>
  </si>
  <si>
    <t>-2,82*(0,08+0,1+0,1+1,4+0,21*2+0,3)*DN1400</t>
  </si>
  <si>
    <t>-2,3*((2,8+1,85)/2+0,6)/2*((10,399+7,402)/2-0,4)</t>
  </si>
  <si>
    <t>-(2,8+0,4*2+0,2)*6,46*5,06</t>
  </si>
  <si>
    <t>-0,3*2,04*2,04</t>
  </si>
  <si>
    <t>-(0,79-0,4)*1,6*1,6</t>
  </si>
  <si>
    <t>" Š1004.1 "</t>
  </si>
  <si>
    <t>-(2,6+0,3*2+0,2)*3,68*3,28</t>
  </si>
  <si>
    <t>-PI*(1,24/2)^2*0,91</t>
  </si>
  <si>
    <t>-(0,5-0,4)*1,6*1,6</t>
  </si>
  <si>
    <t>" Š2002 "</t>
  </si>
  <si>
    <t>-(1,55+0,2)*1,8*1,8</t>
  </si>
  <si>
    <t>" Š1805 "</t>
  </si>
  <si>
    <t>-(2,6+0,3*2+0,2)*3,68*3,38</t>
  </si>
  <si>
    <t>-PI*(1,24/2)^2*1,02</t>
  </si>
  <si>
    <t>" Š1806 "</t>
  </si>
  <si>
    <t>-PI*(1,24/2)^2*1,05</t>
  </si>
  <si>
    <t>-0,45*(1,3*3,78+2,82*6,77)</t>
  </si>
  <si>
    <t>-0,55*((2,41-1,8/2)+1,8*1,8)</t>
  </si>
  <si>
    <t>" ornice mimo celkovou plochu ornice "</t>
  </si>
  <si>
    <t>-0,3*1,3*(14,47-3,28/2)</t>
  </si>
  <si>
    <t>" ornice v rámci celkové plochy ornice "</t>
  </si>
  <si>
    <t>" stoka B "     -0,4*1,3*(14,47-3,28/2)</t>
  </si>
  <si>
    <t>-0,4*2,82*(43,78-1,725-3,68*2)</t>
  </si>
  <si>
    <t>114</t>
  </si>
  <si>
    <t>5833120302</t>
  </si>
  <si>
    <t xml:space="preserve">zhutněný zásyp náhradním zásypovým materiálem  (plná frakce)   </t>
  </si>
  <si>
    <t>" zásyp v místě komunikace "</t>
  </si>
  <si>
    <t xml:space="preserve">" asfalt. vozovka "   </t>
  </si>
  <si>
    <t>1,3*(2,82-0,08*2-0,12-0,4-0,043*2-0,3-0,45)*3,78</t>
  </si>
  <si>
    <t>2,82*(4,94-0,08-0,1-0,1-1,4-0,21*2-0,3-0,45)*6,77</t>
  </si>
  <si>
    <t xml:space="preserve">" beton " </t>
  </si>
  <si>
    <t>1,3*(1,91-0,08*2-0,12-0,4-0,043*2-0,3-0,55)*(2,41-1,8/2)</t>
  </si>
  <si>
    <t>ZASYPfr*1,05</t>
  </si>
  <si>
    <t>115</t>
  </si>
  <si>
    <t>1751111091</t>
  </si>
  <si>
    <t>Příplatek k zásypům za prohození sypaniny</t>
  </si>
  <si>
    <t>116</t>
  </si>
  <si>
    <t>" naložení na mezideponii "</t>
  </si>
  <si>
    <t>117</t>
  </si>
  <si>
    <t>118</t>
  </si>
  <si>
    <t>175151101</t>
  </si>
  <si>
    <t>Obsypání potrubí strojně sypaninou bez prohození, uloženou do 3 m</t>
  </si>
  <si>
    <t xml:space="preserve">" ŽB trouba "                      </t>
  </si>
  <si>
    <t>DN1200*(1,666+2*0,2*(0,3+1,2+0,19*2+0,1-0,495))</t>
  </si>
  <si>
    <t>DN1400*(1,936+2*0,2*(0,3+1,4+0,21*2+0,1-0,555))</t>
  </si>
  <si>
    <t xml:space="preserve">" kameninová trouba "                      </t>
  </si>
  <si>
    <t>DN400*(0,582+0,1*2*(0,3+0,4+2*0,043+0,12-0,242))</t>
  </si>
  <si>
    <t>119</t>
  </si>
  <si>
    <t>5833134501</t>
  </si>
  <si>
    <t>kamenivo těžené drobné</t>
  </si>
  <si>
    <t>OBSYP1*1,8907</t>
  </si>
  <si>
    <t>120</t>
  </si>
  <si>
    <t>" přesun hmot "     OBSYP1</t>
  </si>
  <si>
    <t>121</t>
  </si>
  <si>
    <t>162201102</t>
  </si>
  <si>
    <t>Vodorovné přemístění do 50 m výkopku/sypaniny z horniny tř. 1 až 4</t>
  </si>
  <si>
    <t>122</t>
  </si>
  <si>
    <t>181301103</t>
  </si>
  <si>
    <t>Rozprostření ornice tl vrstvy do 200 mm pl do 500 m2 v rovině nebo ve svahu do 1:5</t>
  </si>
  <si>
    <t>" ornice mimo PÚ - kanalizace "</t>
  </si>
  <si>
    <t>2,82*15,69+1,3*1,34</t>
  </si>
  <si>
    <t>123</t>
  </si>
  <si>
    <t>167101101</t>
  </si>
  <si>
    <t>Nakládání výkopku z hornin tř. 1 až 4 do 100 m3</t>
  </si>
  <si>
    <t>OR12*0,2</t>
  </si>
  <si>
    <t>124</t>
  </si>
  <si>
    <t>125</t>
  </si>
  <si>
    <t>181301101</t>
  </si>
  <si>
    <t>Rozprostření ornice tl vrstvy do 100 mm pl do 500 m2 v rovině nebo ve svahu do 1:5</t>
  </si>
  <si>
    <t>" ornice mimo PÚ - kanalizace "     OR12</t>
  </si>
  <si>
    <t>126</t>
  </si>
  <si>
    <t>1037150001r11</t>
  </si>
  <si>
    <t>katrovaná zemina humózní směs</t>
  </si>
  <si>
    <t>" ornice mimo PÚ - kanalizace "     ORNICEm2kanal*0,1*1,05</t>
  </si>
  <si>
    <t>127</t>
  </si>
  <si>
    <t>" přesun hmot "     OR12*0,1</t>
  </si>
  <si>
    <t>128</t>
  </si>
  <si>
    <t>129</t>
  </si>
  <si>
    <t>181411131</t>
  </si>
  <si>
    <t>Založení parkového trávníku výsevem plochy do 1000 m2 v rovině a ve svahu do 1:5</t>
  </si>
  <si>
    <t>" mimo RN - kanalizace "</t>
  </si>
  <si>
    <t>" u Š2002 "     3,3*1,34</t>
  </si>
  <si>
    <t>" u VO1A "      5,82*15,69</t>
  </si>
  <si>
    <t>130</t>
  </si>
  <si>
    <t>TRAVA12*0,02*1,05</t>
  </si>
  <si>
    <t>131</t>
  </si>
  <si>
    <t>1834031601</t>
  </si>
  <si>
    <t>Obdělání půdy - plošná úprava nerovností, vyčištění zeminy hrabání válení</t>
  </si>
  <si>
    <t>" kanalizace mimo RN "</t>
  </si>
  <si>
    <t>Zemní práce RN</t>
  </si>
  <si>
    <t>132</t>
  </si>
  <si>
    <t>" RN - čerpání z jámy "               8640</t>
  </si>
  <si>
    <t>133</t>
  </si>
  <si>
    <t>1151019280</t>
  </si>
  <si>
    <t>Čerpání splaškových vod pod dobu výstavby  (Qhm - 80 l/s) vč. pohotovosti záložního čerpadla</t>
  </si>
  <si>
    <t>" jáma RN "              8640</t>
  </si>
  <si>
    <t>134</t>
  </si>
  <si>
    <t>115101204</t>
  </si>
  <si>
    <t>Čerpání vody na dopravní výšku do 10 m průměrný přítok do 4000 l/min</t>
  </si>
  <si>
    <t>" srážky - 200 l/s = 12.000 l/min "     1*90</t>
  </si>
  <si>
    <t>135</t>
  </si>
  <si>
    <t>115101209</t>
  </si>
  <si>
    <t>Příplatek ZKD 2000 l/min při čerpání vody na dopravní výšku do 10 m</t>
  </si>
  <si>
    <t>" srážky - 200 l/s = 12.000 l/min - 4.000 l/min = 8.000 l/min "     90*4</t>
  </si>
  <si>
    <t>136</t>
  </si>
  <si>
    <t>115101304</t>
  </si>
  <si>
    <t>Pohotovost čerpací soupravy pro dopravní výšku do 10 m přítok do 4000 l/min</t>
  </si>
  <si>
    <t>den</t>
  </si>
  <si>
    <t>137</t>
  </si>
  <si>
    <t>115101309</t>
  </si>
  <si>
    <t>Příplatek ZKD 2000 l/min při pohotovosti čerpací soupravy pro dopravní výšku do 10 m</t>
  </si>
  <si>
    <t>360*4 'Přepočtené koeficientem množství</t>
  </si>
  <si>
    <t>138</t>
  </si>
  <si>
    <t>131201204</t>
  </si>
  <si>
    <t>Hloubení jam zapažených v hornině tř. 3 objemu přes 5000 m3</t>
  </si>
  <si>
    <t>" RN1A "</t>
  </si>
  <si>
    <t>" výpočet objemu zapažené části dle vzorce "</t>
  </si>
  <si>
    <t>" předmluvy ceníku Zemních prací "</t>
  </si>
  <si>
    <t>" V = 0,75 * d * v   -  d = délka po obvodu, v = hloubka výkopu "</t>
  </si>
  <si>
    <t>0,75*(64,083+0,29+24,5+0,29)*2*(243,05-236,80)</t>
  </si>
  <si>
    <t>0,75*(3,5+7,4)/2*2*(236,8-234,9)</t>
  </si>
  <si>
    <t>VYKOPRNz*0,5</t>
  </si>
  <si>
    <t>139</t>
  </si>
  <si>
    <t>" 25% "</t>
  </si>
  <si>
    <t>VYKOPRNz*0,5*0,25</t>
  </si>
  <si>
    <t>140</t>
  </si>
  <si>
    <t>131301204</t>
  </si>
  <si>
    <t>Hloubení jam zapažených v hornině tř. 4 objemu přes 5000 m3</t>
  </si>
  <si>
    <t>" 45% "</t>
  </si>
  <si>
    <t>VYKOPRNz*0,45</t>
  </si>
  <si>
    <t>141</t>
  </si>
  <si>
    <t>VYKOPRNz*0,45*0,25</t>
  </si>
  <si>
    <t>142</t>
  </si>
  <si>
    <t>131401204</t>
  </si>
  <si>
    <t>Hloubení jam zapažených v hornině tř. 5 objemu přes 5000 m3</t>
  </si>
  <si>
    <t>" 5% "</t>
  </si>
  <si>
    <t>VYKOPRNz*0,05</t>
  </si>
  <si>
    <t>143</t>
  </si>
  <si>
    <t>131201104</t>
  </si>
  <si>
    <t>Hloubení jam nezapažených v hornině tř. 3 objemu přes 5000 m3</t>
  </si>
  <si>
    <t>(243,05-236,8)*(64,083+0,29)*(24,5+0,29)</t>
  </si>
  <si>
    <t>VYKOPRNp</t>
  </si>
  <si>
    <t>(236,8-234,9)*(3,5+7,4)/2*(24,5+0,29)</t>
  </si>
  <si>
    <t>" odpočet výkopu zapažené části "</t>
  </si>
  <si>
    <t>-VYKOPRN1z</t>
  </si>
  <si>
    <t>VYKOPRN1n</t>
  </si>
  <si>
    <t>" odpočet "</t>
  </si>
  <si>
    <t>" stoka DN800  "     -PI*(0,96/2)^2*65,0</t>
  </si>
  <si>
    <t>" stoka DN1200  "    -PI*(1,586/2)^2*34,0</t>
  </si>
  <si>
    <t>" vodovod DN80  "    -PI*(0,084/2)^2*64,0</t>
  </si>
  <si>
    <t>-3,8*2,6*2,1</t>
  </si>
  <si>
    <t>-PI*(1,24/2)^2*(3,0+3,2)</t>
  </si>
  <si>
    <t>VYKOPRNn*0,5</t>
  </si>
  <si>
    <t>144</t>
  </si>
  <si>
    <t>131201109</t>
  </si>
  <si>
    <t>Příplatek za lepivost u hloubení jam nezapažených v hornině tř. 3</t>
  </si>
  <si>
    <t>" 25% "     VYKOPRNn*0,5*0,25</t>
  </si>
  <si>
    <t>145</t>
  </si>
  <si>
    <t>131301104</t>
  </si>
  <si>
    <t>Hloubení jam nezapažených v hornině tř. 4 objemu přes 5000 m3</t>
  </si>
  <si>
    <t>" 45% "     VYKOPRNn*0,45</t>
  </si>
  <si>
    <t>146</t>
  </si>
  <si>
    <t>131301109</t>
  </si>
  <si>
    <t>Příplatek za lepivost u hloubení jam nezapažených v hornině tř. 4</t>
  </si>
  <si>
    <t>" 25% "     VYKOPRNn*0,45*0,25</t>
  </si>
  <si>
    <t>147</t>
  </si>
  <si>
    <t>131401104</t>
  </si>
  <si>
    <t>Hloubení jam nezapažených v hornině tř. 5 objemu přes 5000 m3</t>
  </si>
  <si>
    <t>" 5% "     VYKOPRNn*0,05</t>
  </si>
  <si>
    <t>148</t>
  </si>
  <si>
    <t>134702401</t>
  </si>
  <si>
    <t>Vykopávky do 4 m2 pro studny spouštěné v hornině tř. 1 - 4 mimo kašovité a tekoucí hl do 10 m</t>
  </si>
  <si>
    <t>" čerpací jímky "</t>
  </si>
  <si>
    <t>2,0*PI*(0,98/2)^2*12</t>
  </si>
  <si>
    <t>149</t>
  </si>
  <si>
    <t>161101104</t>
  </si>
  <si>
    <t>Svislé přemístění výkopku z horniny tř. 1 až 4 hl výkopu do 8 m</t>
  </si>
  <si>
    <t>" retenční nádrž "</t>
  </si>
  <si>
    <t>" výkop celkem "</t>
  </si>
  <si>
    <t>VYKOPRNn+VYKOPRNz</t>
  </si>
  <si>
    <t>" 7% "     (VYKOPRN-VYKOP10m)*0,95*0,07</t>
  </si>
  <si>
    <t>150</t>
  </si>
  <si>
    <t>161101154</t>
  </si>
  <si>
    <t>Svislé přemístění výkopku z horniny tř. 5 až 7 hl výkopu do 8 m</t>
  </si>
  <si>
    <t>" 7% "     (VYKOPRN-VYKOP10m)*0,05*0,07</t>
  </si>
  <si>
    <t>151</t>
  </si>
  <si>
    <t>161101105</t>
  </si>
  <si>
    <t>Svislé přemístění výkopku z horniny tř. 1 až 4 hl výkopu do 10 m</t>
  </si>
  <si>
    <t>6,25*7,4*(24,5+0,29)+2,1*(3,5+7,4)/2*(24,5+0,29)</t>
  </si>
  <si>
    <t>" 10% "     VYKOP10m*(0,5+0,45)*0,1</t>
  </si>
  <si>
    <t>152</t>
  </si>
  <si>
    <t>161101155</t>
  </si>
  <si>
    <t>Svislé přemístění výkopku z horniny tř. 5 až 7 hl výkopu do 10 m</t>
  </si>
  <si>
    <t>"  10% "     VYKOP10m*0,05*0,1</t>
  </si>
  <si>
    <t>153</t>
  </si>
  <si>
    <t>" odvoz na mezideponii pro zpětný zásyp RN "     ZASYPRN</t>
  </si>
  <si>
    <t>" odvoz vytěženého štěrku při výkopech na mezideponii pro zpětný zásyp U.Č.2 "     920+810-300</t>
  </si>
  <si>
    <t>154</t>
  </si>
  <si>
    <t>162701101</t>
  </si>
  <si>
    <t>Vodorovné přemístění do 6000 m výkopku/sypaniny z horniny tř. 1 až 4</t>
  </si>
  <si>
    <t>" bližší skládka "     100</t>
  </si>
  <si>
    <t>155</t>
  </si>
  <si>
    <t>1712012131</t>
  </si>
  <si>
    <t>Poplatek za skládku výkopu do 6km</t>
  </si>
  <si>
    <t>156</t>
  </si>
  <si>
    <t>" z hydrovrtů "    HV*PI*(0,4/2)^2</t>
  </si>
  <si>
    <t>157</t>
  </si>
  <si>
    <t>" odvoz zeminy na skládku "</t>
  </si>
  <si>
    <t>" z výkopů "</t>
  </si>
  <si>
    <t>" RN1A "     VYKOPRN</t>
  </si>
  <si>
    <t>" studny "     VYKOPjimka</t>
  </si>
  <si>
    <t>-ZASYPRN</t>
  </si>
  <si>
    <t>" odpočet zeminy odvezené na jinou skládku "     -100,0</t>
  </si>
  <si>
    <t>" odpočet zeminy (štěrku) odvezené na mezideponii pro U.Č.2 "     -(920+810-300)</t>
  </si>
  <si>
    <t>" 95% "     ODVOZRN*(0,5+0,45)</t>
  </si>
  <si>
    <t>158</t>
  </si>
  <si>
    <t>5020,215*13 'Přepočtené koeficientem množství</t>
  </si>
  <si>
    <t>159</t>
  </si>
  <si>
    <t>" 5% "     ODVOZRN*0,05</t>
  </si>
  <si>
    <t>160</t>
  </si>
  <si>
    <t>264,222*13 'Přepočtené koeficientem množství</t>
  </si>
  <si>
    <t>161</t>
  </si>
  <si>
    <t>162</t>
  </si>
  <si>
    <t>" zásyp 40cm v místě sejmuté ornice "</t>
  </si>
  <si>
    <t>0,4*(4366,0-2473,0)</t>
  </si>
  <si>
    <t>" podkladní mazanina "</t>
  </si>
  <si>
    <t>-0,1*64,08*24,5</t>
  </si>
  <si>
    <t>" základová deska "</t>
  </si>
  <si>
    <t>-0,5*64,08*24,5</t>
  </si>
  <si>
    <t>" obestavěný prostor stěny a strop "</t>
  </si>
  <si>
    <t>-(0,5+4,0)*62,0*22,5</t>
  </si>
  <si>
    <t>" výlezy "</t>
  </si>
  <si>
    <t>" u řezu E-E "</t>
  </si>
  <si>
    <t>-(243,45-241,9)*2,6*(6,6+13,1)</t>
  </si>
  <si>
    <t>" u řezu G-G "</t>
  </si>
  <si>
    <t>-(243,45-241,9)*2,6*6,6*3</t>
  </si>
  <si>
    <t>" u řezu F-F "</t>
  </si>
  <si>
    <t>-(243,45-241,9)*2,75*1,55*3</t>
  </si>
  <si>
    <t>" výplň mezi ŽB stěnou a skružemi "</t>
  </si>
  <si>
    <t>-(243,45-241,9)*(0,2*6+0,3*2+0,15*6)</t>
  </si>
  <si>
    <t>" skruže "</t>
  </si>
  <si>
    <t>-(243,45-241,9)*PI*(1,24/2)^2*19</t>
  </si>
  <si>
    <t>163</t>
  </si>
  <si>
    <t>1741111092</t>
  </si>
  <si>
    <t>Příplatek k zásypům za třídění zeminy vhodné k zásypům</t>
  </si>
  <si>
    <t>164</t>
  </si>
  <si>
    <t>" naložení a dovoz z mezideponie "</t>
  </si>
  <si>
    <t>165</t>
  </si>
  <si>
    <t>166</t>
  </si>
  <si>
    <t>153112901</t>
  </si>
  <si>
    <t>Beranící zkoušky před přípravou beranění štětové stěny</t>
  </si>
  <si>
    <t>kus</t>
  </si>
  <si>
    <t>167</t>
  </si>
  <si>
    <t>2261122901</t>
  </si>
  <si>
    <t>Vrty velkoprofilové svislé nezapažené D600 mm hl přes 5 m s ponecháním zeminy ve vrtu pro beranění štětovnic</t>
  </si>
  <si>
    <t>" cca 25% štětovnic "</t>
  </si>
  <si>
    <t>(STET11+STET13)/0,6*0,25</t>
  </si>
  <si>
    <t>168</t>
  </si>
  <si>
    <t>153112112</t>
  </si>
  <si>
    <t>Nastražení ocelových štětovnic dl přes 10 m ve standardních podmínkách z terénu</t>
  </si>
  <si>
    <t>STET11+STET13</t>
  </si>
  <si>
    <t>169</t>
  </si>
  <si>
    <t>153112123</t>
  </si>
  <si>
    <t>Zaberanění ocelových štětovnic na dl do 12 m ve standardních podmínkách z terénu</t>
  </si>
  <si>
    <t>11,0*(64,083+0,29+24,5+0,29*2-8,8)*2</t>
  </si>
  <si>
    <t>-11,0*(1,217+1,939+1,661-4,441-4,045)</t>
  </si>
  <si>
    <t>STET12</t>
  </si>
  <si>
    <t>12,0*(4,441+4,045+0,29)</t>
  </si>
  <si>
    <t>170</t>
  </si>
  <si>
    <t>153112124</t>
  </si>
  <si>
    <t>Zaberanění ocelových štětovnic na dl do 16 m ve standardních podmínkách z terénu</t>
  </si>
  <si>
    <t>13,0*8,8*2</t>
  </si>
  <si>
    <t>171</t>
  </si>
  <si>
    <t>159202200</t>
  </si>
  <si>
    <t>štětovnice ZTV IIIn, EN 10248-2 zn. S240GP (1.0021) dle EN 10248-1</t>
  </si>
  <si>
    <t>" štětovnice ponechány u TI "</t>
  </si>
  <si>
    <t>(11,0*5+12,0)*61,0/1000</t>
  </si>
  <si>
    <t>172</t>
  </si>
  <si>
    <t>1592022001</t>
  </si>
  <si>
    <t>štětovnice ZTV IIIn, EN 10248-2 zn. S240GP (1.0021) dle EN 10248-1  (obratovost)</t>
  </si>
  <si>
    <t>(STET11+STET13)*122/1000-STETp</t>
  </si>
  <si>
    <t>173</t>
  </si>
  <si>
    <t>234952919</t>
  </si>
  <si>
    <t>Příplatek za dopravné materiálu ve specifikaci zřízení tabulových stěn</t>
  </si>
  <si>
    <t>174</t>
  </si>
  <si>
    <t>153113113</t>
  </si>
  <si>
    <t>Vytažení ocelových štětovnic dl do 12 m zaberaněných do hl 12 m z terénu ve standardnich podmínkách</t>
  </si>
  <si>
    <t>-11,0*6*0,5</t>
  </si>
  <si>
    <t>(244,0-239,15+0,5)*0,5*2</t>
  </si>
  <si>
    <t>(244,0-239,2+0,5)*0,5*2</t>
  </si>
  <si>
    <t>(244,0-239,0+0,5)*0,5*2</t>
  </si>
  <si>
    <t>175</t>
  </si>
  <si>
    <t>1531131412</t>
  </si>
  <si>
    <t>Vytažení ocelových štětovnic dl nad 12m zaberaněných do hl  nad 12 m z terénu ve standardních podmínkách</t>
  </si>
  <si>
    <t>176</t>
  </si>
  <si>
    <t>153111111</t>
  </si>
  <si>
    <t>Příčné řezání ocelových štětovnic na skládce</t>
  </si>
  <si>
    <t>368+44</t>
  </si>
  <si>
    <t>177</t>
  </si>
  <si>
    <t>153111113</t>
  </si>
  <si>
    <t>Řezání otvorů v ocelových štětovnicích na skládce</t>
  </si>
  <si>
    <t>178</t>
  </si>
  <si>
    <t>153111112</t>
  </si>
  <si>
    <t>Podélné řezání ocelových štětovnic na skládce</t>
  </si>
  <si>
    <t>11,0*4</t>
  </si>
  <si>
    <t>179</t>
  </si>
  <si>
    <t>153116112</t>
  </si>
  <si>
    <t>Montáž ocelových kleštin nebo převázek hradicích stěn z terénu</t>
  </si>
  <si>
    <t>" převázky a rozpěry "</t>
  </si>
  <si>
    <t>" r1-r3 2xU200 "     545,468/1000</t>
  </si>
  <si>
    <t>180</t>
  </si>
  <si>
    <t>1301082606</t>
  </si>
  <si>
    <t>ocel profilová UPN, v jakosti 11 375, h=200 mm     (obratovost)</t>
  </si>
  <si>
    <t>181</t>
  </si>
  <si>
    <t>153116111</t>
  </si>
  <si>
    <t>Opracování ocelových kleštin nebo převázek hradicích stěn z terénu</t>
  </si>
  <si>
    <t>182</t>
  </si>
  <si>
    <t>153116113</t>
  </si>
  <si>
    <t>Demontáž ocelových kleštin nebo převázek hradicích stěn z terénu</t>
  </si>
  <si>
    <t>183</t>
  </si>
  <si>
    <t>151712111</t>
  </si>
  <si>
    <t>Převázka ocelová zdvojená pro kotvení záporového pažení</t>
  </si>
  <si>
    <t xml:space="preserve">" p01-p35 "     </t>
  </si>
  <si>
    <t>PREVAZKA</t>
  </si>
  <si>
    <t>5,0*26+1,8+3,9+4,2+2,6*2+2,1*2+2,8*2+4,1+4,0</t>
  </si>
  <si>
    <t>184</t>
  </si>
  <si>
    <t>151712121</t>
  </si>
  <si>
    <t>Odstranění ocelové převázky zdvojené pro kotvení záporového pažení</t>
  </si>
  <si>
    <t>185</t>
  </si>
  <si>
    <t>153126121</t>
  </si>
  <si>
    <t>Montáž kleštiny nebo převázky pro stěny ze dřeva z terénu</t>
  </si>
  <si>
    <t>" vzepření štětovnic do ŽB konstrukce z důvodu kolize ocelové kotevní "</t>
  </si>
  <si>
    <t>"  převázky a nové ŽB konstrukce ve snížené části viz. řez F-F "</t>
  </si>
  <si>
    <t>18*1,3*0,14*0,14</t>
  </si>
  <si>
    <t>186</t>
  </si>
  <si>
    <t>6051200101</t>
  </si>
  <si>
    <t xml:space="preserve">řezivo jehličnaté hranol </t>
  </si>
  <si>
    <t>H1414*1,08</t>
  </si>
  <si>
    <t>187</t>
  </si>
  <si>
    <t>153126112</t>
  </si>
  <si>
    <t>Opracování hranolů kleštiny nebo převázky pro stěny ze dřeva z terénu</t>
  </si>
  <si>
    <t>188</t>
  </si>
  <si>
    <t>153126131</t>
  </si>
  <si>
    <t>Demontáž kleštiny nebo převázky pro stěny ze dřeva z terénu</t>
  </si>
  <si>
    <t>189</t>
  </si>
  <si>
    <t>151713201</t>
  </si>
  <si>
    <t>Dočasně předpjaté pramencové kotvy z pramenců 4xLp15,5mm/1800MPa dl. 13m vč. vrtů injekční manžetová PVCtrubka a injektování, kořen kotvy - 7m délky, deaktivace kotev</t>
  </si>
  <si>
    <t>190</t>
  </si>
  <si>
    <t>151713202</t>
  </si>
  <si>
    <t>Dočasně předpjaté pramencové kotvy z pramenců 4xLp15,5mm/1800MPa dl. 14m vč. vrtů injekční manžetová PVCtrubka a injektování, kořen kotvy - 7m délky, deaktivace kotev</t>
  </si>
  <si>
    <t>" k10, k11a, k12a, k13, k35, k36a, k37a, k38 "     8</t>
  </si>
  <si>
    <t>191</t>
  </si>
  <si>
    <t>151713211</t>
  </si>
  <si>
    <t>Dočasně předpjaté pramencové kotvy z pramenců 6xLp15,5mm/1800MPa dl. 14m vč. vrtů injekční manžetová PVCtrubka a injektování, kořen kotvy - 7m délky, deaktivace kotev</t>
  </si>
  <si>
    <t>" k11b, k12b, k36b, k37b "    4</t>
  </si>
  <si>
    <t>192</t>
  </si>
  <si>
    <t>175101201</t>
  </si>
  <si>
    <t>Obsypání objektu nad přilehlým původním terénem sypaninou bez prohození, uloženou do 3 m</t>
  </si>
  <si>
    <t>" zásyp rýh po vytažení štětovnic "</t>
  </si>
  <si>
    <t>(STET11+STET13)*0,0098</t>
  </si>
  <si>
    <t>193</t>
  </si>
  <si>
    <t>OBSYPP*1,8907</t>
  </si>
  <si>
    <t>194</t>
  </si>
  <si>
    <t>" přesun hmot "     OBSYPP</t>
  </si>
  <si>
    <t>195</t>
  </si>
  <si>
    <t>196</t>
  </si>
  <si>
    <t>181951102</t>
  </si>
  <si>
    <t>Úprava pláně v hornině tř. 1 až 4 se zhutněním</t>
  </si>
  <si>
    <t>" 95% "     24,5*(64,083-2,0*2)*0,95</t>
  </si>
  <si>
    <t>197</t>
  </si>
  <si>
    <t>181951104</t>
  </si>
  <si>
    <t>Úprava pláně v hornině tř. 5 až 7 se zhutněním</t>
  </si>
  <si>
    <t>" 5% "     24,5*(64,083-2,0*2)*0,05</t>
  </si>
  <si>
    <t>Zakládání</t>
  </si>
  <si>
    <t>198</t>
  </si>
  <si>
    <t>213141112</t>
  </si>
  <si>
    <t>Zřízení vrstvy z geotextilie v rovině nebo ve sklonu do 1:5 š do 6 m</t>
  </si>
  <si>
    <t>" provizorní panelová cesta "     (3,0+1,03*2+0,3*2)*(207,0+0,5*2)</t>
  </si>
  <si>
    <t>199</t>
  </si>
  <si>
    <t>6931120101</t>
  </si>
  <si>
    <t>geotextilie 400g/m2</t>
  </si>
  <si>
    <t>1177,28*1,15 'Přepočtené koeficientem množství</t>
  </si>
  <si>
    <t>200</t>
  </si>
  <si>
    <t>212755214</t>
  </si>
  <si>
    <t>Trativody z drenážních trubek plastových flexibilních D 100 mm bez lože</t>
  </si>
  <si>
    <t>" stoka A "             35,0</t>
  </si>
  <si>
    <t>" stoka B "             22,0</t>
  </si>
  <si>
    <t>" stoka OS1A "    69,4</t>
  </si>
  <si>
    <t>DRENAZ1</t>
  </si>
  <si>
    <t>201</t>
  </si>
  <si>
    <t>2133111131</t>
  </si>
  <si>
    <t>Polštáře zhutněné pod základy z kameniva drceného frakce 16 až 32 mm</t>
  </si>
  <si>
    <t xml:space="preserve">" snížená část RN "     </t>
  </si>
  <si>
    <t>1,14*(24,5+0,29)</t>
  </si>
  <si>
    <t>" doplnění snížené části "</t>
  </si>
  <si>
    <t>1,4*(1,9+0,5)/2*(24,5+0,29)</t>
  </si>
  <si>
    <t>1,4*3,5*(1,0+0,29/2)*2</t>
  </si>
  <si>
    <t>202</t>
  </si>
  <si>
    <t>242111111</t>
  </si>
  <si>
    <t>Osazení pláště kopané studny z betonových skruží celokruhových DN 0,8 m</t>
  </si>
  <si>
    <t>" 12 ks sběrných jímek pro čerpání vody "</t>
  </si>
  <si>
    <t>12*2,0</t>
  </si>
  <si>
    <t>203</t>
  </si>
  <si>
    <t>592253310</t>
  </si>
  <si>
    <t>skruž betonová studňová kruhová TBS-Q.1 80/100/9 80x100x9 cm</t>
  </si>
  <si>
    <t>24*1,02 'Přepočtené koeficientem množství</t>
  </si>
  <si>
    <t>204</t>
  </si>
  <si>
    <t>2262113111</t>
  </si>
  <si>
    <t>Vrty svislé zapažené D 400 mm hl do 20 m hor. I</t>
  </si>
  <si>
    <t>" hydrovrty "          9,0*6</t>
  </si>
  <si>
    <t>HV*0,5</t>
  </si>
  <si>
    <t>205</t>
  </si>
  <si>
    <t>2262113121</t>
  </si>
  <si>
    <t>Vrty svislé zapažené D 400 mm hl do 20 m hor. II</t>
  </si>
  <si>
    <t>206</t>
  </si>
  <si>
    <t>1433328001</t>
  </si>
  <si>
    <t>trubka ocelová  D820 výpažnice vrtu, započítat obratovost za vytažení pažnice</t>
  </si>
  <si>
    <t>9,55*1,01 'Přepočtené koeficientem množství</t>
  </si>
  <si>
    <t>207</t>
  </si>
  <si>
    <t>242791111</t>
  </si>
  <si>
    <t>Zapuštění zárubnice z plastických hmot hl do 50 m DN do 200</t>
  </si>
  <si>
    <t>" hydrovrty "                 HV</t>
  </si>
  <si>
    <t>208</t>
  </si>
  <si>
    <t>2861022151</t>
  </si>
  <si>
    <t>výpažnice A 200 mm plast plná vč. kalníku</t>
  </si>
  <si>
    <t>5,0*6</t>
  </si>
  <si>
    <t>PVCPLNA*1,03</t>
  </si>
  <si>
    <t>209</t>
  </si>
  <si>
    <t>2861022161</t>
  </si>
  <si>
    <t>výpažnice A 200 mm plast perforovaná</t>
  </si>
  <si>
    <t>PVCPER*1,03</t>
  </si>
  <si>
    <t>210</t>
  </si>
  <si>
    <t>242791121</t>
  </si>
  <si>
    <t>Vytažení zárubnice z plastických hmot hl do 50 m DN do 200 a likvidace</t>
  </si>
  <si>
    <t>211</t>
  </si>
  <si>
    <t>242941111</t>
  </si>
  <si>
    <t>Vytvoření filtru obalením zárubnice síťovinou</t>
  </si>
  <si>
    <t>" hydrovrty "                 PVCPER*PI*0,24</t>
  </si>
  <si>
    <t>212</t>
  </si>
  <si>
    <t>69365999</t>
  </si>
  <si>
    <t>geotextilie</t>
  </si>
  <si>
    <t>PVCPER*PI*0,24*1,1</t>
  </si>
  <si>
    <t>213</t>
  </si>
  <si>
    <t>247531111</t>
  </si>
  <si>
    <t>Obsyp studny z kameniva hrubého</t>
  </si>
  <si>
    <t xml:space="preserve">" zásyp hydrovrtu po ukončení stavby  "       </t>
  </si>
  <si>
    <t>HV*PI*(0,2/2)^2</t>
  </si>
  <si>
    <t>214</t>
  </si>
  <si>
    <t>2475711131</t>
  </si>
  <si>
    <t>Obsyp studny ze písku tříděného  4-8 mm</t>
  </si>
  <si>
    <t>" hydrovrty "              0,846*6</t>
  </si>
  <si>
    <t>OBSYPHV</t>
  </si>
  <si>
    <t>215</t>
  </si>
  <si>
    <t>2272111111</t>
  </si>
  <si>
    <t>Odpažení vrtů průměru 400 mm</t>
  </si>
  <si>
    <t>216</t>
  </si>
  <si>
    <t>2243111121</t>
  </si>
  <si>
    <t>Vrty maloprofilové D do 156 mm pro tryskovou injektáž vč. všech potřebných úkonů,  prací, přesunů a dopravy</t>
  </si>
  <si>
    <t>217</t>
  </si>
  <si>
    <t>2826060111</t>
  </si>
  <si>
    <t>Trysková injektáž sloupy D do 1000 mm standardní podmínky vč. všech potřebných úkonů,  prací, přesunů a dopravy</t>
  </si>
  <si>
    <t>218</t>
  </si>
  <si>
    <t>2826060121</t>
  </si>
  <si>
    <t>Trysková injektáž sloupy D do 1600 mm standardní podmínky vč. všech potřebných úkonů,  prací, přesunů a dopravy</t>
  </si>
  <si>
    <t>219</t>
  </si>
  <si>
    <t>153124111</t>
  </si>
  <si>
    <t>Zřízení stěn nasazených nebo tabulových ze dřeva mezi vodicí piloty z terénu</t>
  </si>
  <si>
    <t>" mezi ti1 + ti2 (řez C-C) "     1,5*2,7</t>
  </si>
  <si>
    <t>" mezi ti3 + ti4 (řez D-D) "     2,0*2,4</t>
  </si>
  <si>
    <t>" mezi ti6 + ti7 (řez D-D) "     1,8*2,85</t>
  </si>
  <si>
    <t>220</t>
  </si>
  <si>
    <t>VYDREVA*0,12*1,08</t>
  </si>
  <si>
    <t>221</t>
  </si>
  <si>
    <t>153125111</t>
  </si>
  <si>
    <t>Odstranění stěn dřevěných nasazených nebo tabulových mezi pilotami z terénu</t>
  </si>
  <si>
    <t>222</t>
  </si>
  <si>
    <t>223</t>
  </si>
  <si>
    <t>2612111111</t>
  </si>
  <si>
    <t>Obetonování potrubí - betonová stěna tl.do 300mm vč. dodávky betonu bednění a potřebných zemních prací</t>
  </si>
  <si>
    <t>" mezi ti1 + ti2 (řez C-C) "     1,5*1,2</t>
  </si>
  <si>
    <t>" mezi ti3 + ti4 (řez D-D) "     2,0*1,9</t>
  </si>
  <si>
    <t>" mezi ti6 + ti7 (řez D-D) "     1,8*1,55</t>
  </si>
  <si>
    <t>Svislé a kompletní konstrukce</t>
  </si>
  <si>
    <t>224</t>
  </si>
  <si>
    <t>3803216631</t>
  </si>
  <si>
    <t>Kompletní konstrukce ze ŽB tř. C 30/37-XC4-XA1 tl nad 300 mm pohledového tř.PB2</t>
  </si>
  <si>
    <t>" dno "</t>
  </si>
  <si>
    <t>0,5*64,08*24,5</t>
  </si>
  <si>
    <t>" snížená část - stěny "</t>
  </si>
  <si>
    <t>0,5*1,5*(2,5+22,5)*2</t>
  </si>
  <si>
    <t>0,5*(1,0+0,5)*(1,0+0,5*2)*3</t>
  </si>
  <si>
    <t>" strop "</t>
  </si>
  <si>
    <t>0,5*62,0*22,5</t>
  </si>
  <si>
    <t>" otvory "</t>
  </si>
  <si>
    <t>-0,5*2,0*6,0*6</t>
  </si>
  <si>
    <t>-0,5*0,6*0,9*6</t>
  </si>
  <si>
    <t>-0,5*PI*(1,0/2)^2*19</t>
  </si>
  <si>
    <t>" obvodové stěny "</t>
  </si>
  <si>
    <t>0,5*4,0*(62,0+22,5-0,5*2)*2</t>
  </si>
  <si>
    <t>" vnitřní stěny "</t>
  </si>
  <si>
    <t>0,5*4,0*((62,0-0,5*2)*3-2,0)</t>
  </si>
  <si>
    <t>0,5*1,5*2,5*3</t>
  </si>
  <si>
    <t>0,5*5,0*(6,0*5+2,0)</t>
  </si>
  <si>
    <t>" přelivné stěny 2,4,6 "</t>
  </si>
  <si>
    <t>0,5*(240,1-235,9)*6,0</t>
  </si>
  <si>
    <t>0,5*(240,3-235,9)*6,0*2</t>
  </si>
  <si>
    <t>" otvory stěny "</t>
  </si>
  <si>
    <t>" přelivná hrana č.1 "    -0,5*0,7*(2,75*2+2,6*5)</t>
  </si>
  <si>
    <t>" přelivná hrana č.3 "    -0,5*0,5*(2,75*2+2,6*5)</t>
  </si>
  <si>
    <t>" přelivná hrana č.5 "    -0,5*0,6*6,0*2</t>
  </si>
  <si>
    <t>" bezpečnostní přeliv "    -0,5*(0,6+0,4)/2*6,0</t>
  </si>
  <si>
    <t>" prostupy "</t>
  </si>
  <si>
    <t>" DN1400 "   -0,5*PI*(1,82/2)^2*2</t>
  </si>
  <si>
    <t>" DN800 "     -0,5*PI*(0,94/2)^2</t>
  </si>
  <si>
    <t>" DN800 "     -0,5*PI*(1,06/2)^2</t>
  </si>
  <si>
    <t>" klapka 180/90 "     -0,5*1,8*0,9</t>
  </si>
  <si>
    <t>" otvory pod přelivnou hranou č.5 "     -0,5*0,3*2,75*2</t>
  </si>
  <si>
    <t>" žlábek "     -0,1*0,5*6,0*6</t>
  </si>
  <si>
    <t>225</t>
  </si>
  <si>
    <t>3803262421</t>
  </si>
  <si>
    <t>Kompletní konstrukce ze ŽB tř. C 30/37-XC4-XF3-XA1 tl do 300 mm pohledového tř.PB2</t>
  </si>
  <si>
    <t>" nádstavba nad stropem - vlezy "</t>
  </si>
  <si>
    <t>0,3*2,65*(6,6+2,0)*2</t>
  </si>
  <si>
    <t>0,3*2,65*(13,1+2,0)*2+0,5*2,65*2,0</t>
  </si>
  <si>
    <t>0,3*2,65*(6,6+2,0)*2*3</t>
  </si>
  <si>
    <t>226</t>
  </si>
  <si>
    <t>380356211</t>
  </si>
  <si>
    <t>Bednění kompletních konstrukcí ČOV, nádrží nebo vodojemů omítaných ploch rovinných zřízení</t>
  </si>
  <si>
    <t>" část stěny obsypávána - obvodové konstrukce "</t>
  </si>
  <si>
    <t>0,5*(64,08+24,5)*2</t>
  </si>
  <si>
    <t>1,5*(3,5+22,5)*2</t>
  </si>
  <si>
    <t>0,5*(62,0+22,5)*2</t>
  </si>
  <si>
    <t>" řez A-A "  6,0*(62,0-0,5*3)</t>
  </si>
  <si>
    <t>" řez B-B "  2,0*(62,0-0,5*3)</t>
  </si>
  <si>
    <t>" řez C-C "  6,0*(62,0-0,5*3)</t>
  </si>
  <si>
    <t>" řez D-D "  6,0*(62,0-0,5*5)</t>
  </si>
  <si>
    <t>0,5*(2,0+6,0)*2*6</t>
  </si>
  <si>
    <t>2,0*6,0*6</t>
  </si>
  <si>
    <t>0,5*(0,6+0,9)*2*6</t>
  </si>
  <si>
    <t>0,5*PI*1,0*19</t>
  </si>
  <si>
    <t>4,5*(62,0+22,5)*2</t>
  </si>
  <si>
    <t>" DN1400 "   -PI*(1,82/2)^2</t>
  </si>
  <si>
    <t>(2,65-0,3)*(6,6+2,6)*2</t>
  </si>
  <si>
    <t>(2,65-0,3)*(13,1+2,6)*2</t>
  </si>
  <si>
    <t>(2,65-0,3)*(6,6+2,6)*2*3</t>
  </si>
  <si>
    <t>227</t>
  </si>
  <si>
    <t>380356212</t>
  </si>
  <si>
    <t>Bednění kompletních konstrukcí ČOV, nádrží nebo vodojemů omítaných ploch rovinných odstranění</t>
  </si>
  <si>
    <t>228</t>
  </si>
  <si>
    <t>3803562311</t>
  </si>
  <si>
    <t>Bednění pohledového betonu kompletních konstrukcí ČOV, nádrží nebo vodojemů neomítaných ploch rovinných zřízení</t>
  </si>
  <si>
    <t>2*1,5*(2,5+22,5)*2</t>
  </si>
  <si>
    <t>2*(1,0+0,5)*(1,0+0,5*2)*3</t>
  </si>
  <si>
    <t>2*4,0*(62,0+22,5-0,5*2)*2</t>
  </si>
  <si>
    <t>2*4,0*((62,0-0,5*2)*3-2,0)</t>
  </si>
  <si>
    <t>2*1,5*2,5*3</t>
  </si>
  <si>
    <t>2*5,0*(6,0*5+2,0)</t>
  </si>
  <si>
    <t>2*(240,1-235,9)*6,0</t>
  </si>
  <si>
    <t>2*(240,3-235,9)*6,0*2</t>
  </si>
  <si>
    <t>" přelivná hrana č.1 "    0,5*(0,7*7+2,75*2+2,6*5)*2</t>
  </si>
  <si>
    <t>" přelivná hrana č.3 "    0,5*(0,5*7+2,75*2+2,6*5)*2</t>
  </si>
  <si>
    <t>" přelivná hrana č.5 "    0,5*(0,6+6,0)*2*2</t>
  </si>
  <si>
    <t>" přelivná hrana č.5 "    -2*0,6*6,0*2</t>
  </si>
  <si>
    <t>" bezpečnostní přeliv "    0,5*((0,6+0,4)/2+6,0)*2</t>
  </si>
  <si>
    <t>" bezpečnostní přeliv "    -0,6*6,0</t>
  </si>
  <si>
    <t>" DN1400 "   -2*PI*(1,82/2)^2*2</t>
  </si>
  <si>
    <t>" klapka 180/90 "     0,5*(1,8+0,9)*2</t>
  </si>
  <si>
    <t>" otvory pod přelivnou hranou č.5 "     0,5*(0,3+2,75)*2*2</t>
  </si>
  <si>
    <t>" žlábek "     (0,1+0,5)*2*6,0*6</t>
  </si>
  <si>
    <t>2*2,65*(6,6+2,0)*2</t>
  </si>
  <si>
    <t>2*2,65*(13,1+2,0)*2+0,5*2,65*2,0</t>
  </si>
  <si>
    <t>2*2,65*(6,6+2,0)*2*3</t>
  </si>
  <si>
    <t>" odpočet bednění obsypávaného "</t>
  </si>
  <si>
    <t>-BEDvne</t>
  </si>
  <si>
    <t>229</t>
  </si>
  <si>
    <t>3803562321</t>
  </si>
  <si>
    <t>Bednění pohledového betonu kompletních konstrukcí ČOV, nádrží nebo vodojemů neomítaných ploch rovinných odstranění</t>
  </si>
  <si>
    <t>230</t>
  </si>
  <si>
    <t>3803572001</t>
  </si>
  <si>
    <t>Příplatek za podpěrné konstrukce stropů</t>
  </si>
  <si>
    <t>231</t>
  </si>
  <si>
    <t>380361006</t>
  </si>
  <si>
    <t>Výztuž kompletních konstrukcí ČOV, nádrží nebo vodojemů z betonářské oceli 10 505</t>
  </si>
  <si>
    <t>" statika "     268,642</t>
  </si>
  <si>
    <t>232</t>
  </si>
  <si>
    <t>3813620211</t>
  </si>
  <si>
    <t>Výztuž kompletních konstrukcí svařovanými sítěmi Kari</t>
  </si>
  <si>
    <t>" výlezy 950/650 "     24*3*0,00444</t>
  </si>
  <si>
    <t>233</t>
  </si>
  <si>
    <t>3813620301</t>
  </si>
  <si>
    <t>Výztuž kompletních konstrukcí - příplatek za distanční prvky - systém prvků z vláknobetonu</t>
  </si>
  <si>
    <t>234</t>
  </si>
  <si>
    <t>3889952111</t>
  </si>
  <si>
    <t>Chránička kabelů z trub HDPE DN 80</t>
  </si>
  <si>
    <t>" RN1A "          70,0</t>
  </si>
  <si>
    <t>235</t>
  </si>
  <si>
    <t>3213211161</t>
  </si>
  <si>
    <t>Konstrukce vodních staveb ze ŽB mrazuvzdorného tř. C 30/37-XC4-XA1</t>
  </si>
  <si>
    <t>" VO1A - betonový blok "</t>
  </si>
  <si>
    <t>" deska "</t>
  </si>
  <si>
    <t>0,4*2,3*(10,399+7,402)/2</t>
  </si>
  <si>
    <t>" stěny "</t>
  </si>
  <si>
    <t>0,4*2,3*((2,8+2,05)/2-0,4)</t>
  </si>
  <si>
    <t>0,4*(2,8-0,4)/2*10,399</t>
  </si>
  <si>
    <t>0,4*(1,85-0,4)/2*7,402</t>
  </si>
  <si>
    <t>-0,4*PI*(1,82/2)^2</t>
  </si>
  <si>
    <t>236</t>
  </si>
  <si>
    <t>977211113</t>
  </si>
  <si>
    <t>Řezání ŽB kcí hl do 420 mm stěnovou pilou do průměru výztuže 16 mm</t>
  </si>
  <si>
    <t>" řezání výústního monoliticého bloku VO1A "</t>
  </si>
  <si>
    <t>9,2*2+2,6</t>
  </si>
  <si>
    <t>237</t>
  </si>
  <si>
    <t>321351010</t>
  </si>
  <si>
    <t>Bednění konstrukcí vodních staveb rovinné - zřízení</t>
  </si>
  <si>
    <t>0,4*(2,3+10,399+7,402+3,778)</t>
  </si>
  <si>
    <t>2*2,3*((2,8+1,85)/2-0,4)</t>
  </si>
  <si>
    <t>2*(2,8-0,4)/2*10,399</t>
  </si>
  <si>
    <t>2*(1,85-0,4)/2*7,402</t>
  </si>
  <si>
    <t>238</t>
  </si>
  <si>
    <t>321352010</t>
  </si>
  <si>
    <t>Bednění konstrukcí vodních staveb rovinné - odstranění</t>
  </si>
  <si>
    <t>239</t>
  </si>
  <si>
    <t>321361101</t>
  </si>
  <si>
    <t>Výztuž železobetonových konstrukcí vodních staveb z oceli 10 216 D do 12 mm</t>
  </si>
  <si>
    <t>2,3*(10,399+7,402)/2*0,75*6*0,000222</t>
  </si>
  <si>
    <t>2,3*((2,8+2,05)/2-0,4)*0,75*6*0,000222</t>
  </si>
  <si>
    <t>(2,8-0,4)/2*10,399*0,75*6*0,000222</t>
  </si>
  <si>
    <t>(1,85-0,4)/2*7,402*0,75*6*0,000222</t>
  </si>
  <si>
    <t>-PI*(1,82/2)^2*0,75*6*0,000222</t>
  </si>
  <si>
    <t>240</t>
  </si>
  <si>
    <t>3213661111</t>
  </si>
  <si>
    <t xml:space="preserve">Výztuž železobetonových konstrukcí vodních staveb z oceli 10 505 </t>
  </si>
  <si>
    <t>" VO1A "     1,799</t>
  </si>
  <si>
    <t>241</t>
  </si>
  <si>
    <t>894301101</t>
  </si>
  <si>
    <t>Bobtnavý pásek</t>
  </si>
  <si>
    <t>" DN1400 "  6,3</t>
  </si>
  <si>
    <t>242</t>
  </si>
  <si>
    <t>894301102</t>
  </si>
  <si>
    <t>Těsnící spárový pás</t>
  </si>
  <si>
    <t>" VO1A "     10,399+7,402+1,5+0,4</t>
  </si>
  <si>
    <t>243</t>
  </si>
  <si>
    <t>3513112011</t>
  </si>
  <si>
    <t>Zalití zálivkovou popílkocementovou suspenzí vč. všech potřebných pomocných prací a utěsnění</t>
  </si>
  <si>
    <t>" stávající stoky "</t>
  </si>
  <si>
    <t>" DN400 "       PI*(0,40/2)^2*33,0</t>
  </si>
  <si>
    <t>" DN1200 "       PI*(1,2/2)^2*37,0</t>
  </si>
  <si>
    <t>" stávající šachty "</t>
  </si>
  <si>
    <t>PI*(1,0/2)^2*(1,0+3,5-1,5)</t>
  </si>
  <si>
    <t>1,3*1,4*3,1</t>
  </si>
  <si>
    <t>" SŠ1801 "     4,14*1,55</t>
  </si>
  <si>
    <t>244</t>
  </si>
  <si>
    <t>3559311313</t>
  </si>
  <si>
    <t>Obložení dna stok zaoblených čedičovými radiálními tvarovkami  do tmelu 10 mm vč. zaspárování</t>
  </si>
  <si>
    <t>" Š1004 - R700 "</t>
  </si>
  <si>
    <t>PI*((1,2+1,4)/2)/2*5,0</t>
  </si>
  <si>
    <t>" Š1004.1 - R600 "</t>
  </si>
  <si>
    <t>PI*1,2/2*2,3</t>
  </si>
  <si>
    <t>1,5*48,5</t>
  </si>
  <si>
    <t>245</t>
  </si>
  <si>
    <t>6323160252</t>
  </si>
  <si>
    <t>radiální tvarovka R 600/250/30 - 24 st.</t>
  </si>
  <si>
    <t>R600*30*1,03</t>
  </si>
  <si>
    <t>246</t>
  </si>
  <si>
    <t>6323160253</t>
  </si>
  <si>
    <t>radiální tvarovka R 700/250/23 - 24 st.</t>
  </si>
  <si>
    <t>R700*36*1,03</t>
  </si>
  <si>
    <t>R700RN*36*1,03</t>
  </si>
  <si>
    <t>247</t>
  </si>
  <si>
    <t>3512311011</t>
  </si>
  <si>
    <t>Zdivo spodní části stok z cihel kanalizačních otevřený výkop</t>
  </si>
  <si>
    <t xml:space="preserve">" SŠ1801 "     </t>
  </si>
  <si>
    <t>0,6*1,92*(1,962+1,924+0,32)/2</t>
  </si>
  <si>
    <t>248</t>
  </si>
  <si>
    <t>3512311921</t>
  </si>
  <si>
    <t>Příplatek za práci ve štole nebo stávající šachtě při zřizování spodní části stok z cihel</t>
  </si>
  <si>
    <t>249</t>
  </si>
  <si>
    <t>358315114</t>
  </si>
  <si>
    <t>Bourání stoky kompletní nebo otvorů z prostého betonu plochy do 4 m2</t>
  </si>
  <si>
    <t>" SŠ1801 "     5,8</t>
  </si>
  <si>
    <t>" stoka DN1200 "     0,892*3,0</t>
  </si>
  <si>
    <t>" RN "</t>
  </si>
  <si>
    <t>" stoka DN800 "     0,612*65,0</t>
  </si>
  <si>
    <t>" stoka DN1200 "     0,892*34,0</t>
  </si>
  <si>
    <t>" odtěžit komín šachty "</t>
  </si>
  <si>
    <t>0,12*PI*1,2*(3,0+3,2)</t>
  </si>
  <si>
    <t>" vybourat konstrukci šachty "</t>
  </si>
  <si>
    <t>1,6*1,6*2,1-1,0*1,0*1,5</t>
  </si>
  <si>
    <t>3,8*2,6*2,1-3,2*2,0*1,5</t>
  </si>
  <si>
    <t>" kanalizace "</t>
  </si>
  <si>
    <t>" stoka DN400 "     0,241*1,0</t>
  </si>
  <si>
    <t>" stoka DN800 "     0,612*25,0</t>
  </si>
  <si>
    <t>" stoka DN1200 "     0,892*41,0</t>
  </si>
  <si>
    <t>0,12*PI*1,2*(3,0+1,5+1,5)</t>
  </si>
  <si>
    <t>1,9*2,1*2,1-1,3*1,5*1,5</t>
  </si>
  <si>
    <t>250</t>
  </si>
  <si>
    <t>251</t>
  </si>
  <si>
    <t>252</t>
  </si>
  <si>
    <t>353,254*22 'Přepočtené koeficientem množství</t>
  </si>
  <si>
    <t>253</t>
  </si>
  <si>
    <t>Vodorovné konstrukce</t>
  </si>
  <si>
    <t>254</t>
  </si>
  <si>
    <t>4515731111</t>
  </si>
  <si>
    <t>Lože pod potrubí otevřený výkop ze štěrkopísku 0-16</t>
  </si>
  <si>
    <t>" stoky "</t>
  </si>
  <si>
    <t>(0,08*1,3+(0,25+0,13)/2*0,1)*DN400</t>
  </si>
  <si>
    <t>" ŽB trouba DN1200 "</t>
  </si>
  <si>
    <t>(0,08*2,58+(0,25+0,13)/2*0,1)*DN1200</t>
  </si>
  <si>
    <t>(0,08*2,82+(0,25+0,13)/2*0,1)*DN1400</t>
  </si>
  <si>
    <t>" šachty  "</t>
  </si>
  <si>
    <t>" Š1004 "            0,1*6,46*5,06</t>
  </si>
  <si>
    <t>" Š1004.1 "         0,1*3,68*3,28</t>
  </si>
  <si>
    <t>" Š2002 "            0,1*1,8*1,8</t>
  </si>
  <si>
    <t>" Š1805 "            0,1*3,68*3,38</t>
  </si>
  <si>
    <t>" Š1806 "            0,1*3,68*3,38</t>
  </si>
  <si>
    <t>255</t>
  </si>
  <si>
    <t>" přesun hmot "     LOZE1</t>
  </si>
  <si>
    <t>256</t>
  </si>
  <si>
    <t>257</t>
  </si>
  <si>
    <t>" RN1A - snížená část "</t>
  </si>
  <si>
    <t>0,1*4,2*(24,5+0,29)</t>
  </si>
  <si>
    <t>258</t>
  </si>
  <si>
    <t>" přesun hmot "     LOZE2</t>
  </si>
  <si>
    <t>259</t>
  </si>
  <si>
    <t>260</t>
  </si>
  <si>
    <t>452111111</t>
  </si>
  <si>
    <t>Osazení betonových pražců otevřený výkop pl do 25000 mm2</t>
  </si>
  <si>
    <t>" DN400 "   9*2</t>
  </si>
  <si>
    <t>261</t>
  </si>
  <si>
    <t>5922373403</t>
  </si>
  <si>
    <t xml:space="preserve">podkladek betonový pod hrdlové trouby  kameninové do DN 600 </t>
  </si>
  <si>
    <t>18*1,01 'Přepočtené koeficientem množství</t>
  </si>
  <si>
    <t>262</t>
  </si>
  <si>
    <t>452111121</t>
  </si>
  <si>
    <t>Osazení betonových pražců otevřený výkop pl do 50000 mm2</t>
  </si>
  <si>
    <t>" DN1200 "    4*2</t>
  </si>
  <si>
    <t>" DN1400 "    (27+9)*2</t>
  </si>
  <si>
    <t>263</t>
  </si>
  <si>
    <t>592237320</t>
  </si>
  <si>
    <t>podkladek betonový pod hrdlové trouby TBX-Q 120-100/15/17 100 x 17 x 15 cm</t>
  </si>
  <si>
    <t>80*1,01 'Přepočtené koeficientem množství</t>
  </si>
  <si>
    <t>264</t>
  </si>
  <si>
    <t>452311121</t>
  </si>
  <si>
    <t>Podkladní desky z betonu prostého tř. C 8/10 otevřený výkop</t>
  </si>
  <si>
    <t>0,08*1,3*DN400</t>
  </si>
  <si>
    <t>0,1*DN1200</t>
  </si>
  <si>
    <t>0,1*DN1400</t>
  </si>
  <si>
    <t>265</t>
  </si>
  <si>
    <t>452312131</t>
  </si>
  <si>
    <t>Sedlové lože z betonu prostého tř. C 12/15 otevřený výkop</t>
  </si>
  <si>
    <t>DN1200*(0,696+0,2*2*0,495)</t>
  </si>
  <si>
    <t>DN1400*(0,834+0,2*2*0,555)</t>
  </si>
  <si>
    <t>DN400*(0,229+0,1*2*0,242)</t>
  </si>
  <si>
    <t>266</t>
  </si>
  <si>
    <t>452112111</t>
  </si>
  <si>
    <t>Osazení betonových prstenců nebo rámů v do 100 mm</t>
  </si>
  <si>
    <t>" RN1A "        25</t>
  </si>
  <si>
    <t>" šachty "     1+0+1+0</t>
  </si>
  <si>
    <t>267</t>
  </si>
  <si>
    <t>59224174</t>
  </si>
  <si>
    <t>prstenec betonový vyrovnávací TBW-Q.1 625/40/120 62,5x4x12 cm</t>
  </si>
  <si>
    <t>1*1,01 'Přepočtené koeficientem množství</t>
  </si>
  <si>
    <t>268</t>
  </si>
  <si>
    <t>59224176</t>
  </si>
  <si>
    <t>prstenec betonový vyrovnávací TBW-Q.1 625/80/120 62,5x8x12 cm</t>
  </si>
  <si>
    <t>269</t>
  </si>
  <si>
    <t>59224177</t>
  </si>
  <si>
    <t>prstenec betonový vyrovnávací TBW-Q.1 625/100/120 62,5x10x12 cm</t>
  </si>
  <si>
    <t>13*1,01 'Přepočtené koeficientem množství</t>
  </si>
  <si>
    <t>270</t>
  </si>
  <si>
    <t>5922414061</t>
  </si>
  <si>
    <t>prstenec betonový vyrovnávací TBW-Q 60/800150</t>
  </si>
  <si>
    <t>6*1,01 'Přepočtené koeficientem množství</t>
  </si>
  <si>
    <t>271</t>
  </si>
  <si>
    <t>5922414101</t>
  </si>
  <si>
    <t>prstenec betonový vyrovnávací TBW-Q 100/800150</t>
  </si>
  <si>
    <t>272</t>
  </si>
  <si>
    <t>452112121</t>
  </si>
  <si>
    <t>Osazení betonových prstenců nebo rámů v do 200 mm</t>
  </si>
  <si>
    <t>" šachty "     5</t>
  </si>
  <si>
    <t>273</t>
  </si>
  <si>
    <t>59224178</t>
  </si>
  <si>
    <t>prstenec betonový vyrovnávací TBW-Q.1 625/120/120 62,5x12x12 cm</t>
  </si>
  <si>
    <t>5*1,01 'Přepočtené koeficientem množství</t>
  </si>
  <si>
    <t>274</t>
  </si>
  <si>
    <t>452386111</t>
  </si>
  <si>
    <t>Vyrovnávací prstence z betonu prostého tř. C 25/30 v do 100 mm</t>
  </si>
  <si>
    <t>" Š2002 "     1</t>
  </si>
  <si>
    <t>275</t>
  </si>
  <si>
    <t>4523131711</t>
  </si>
  <si>
    <t>Podkladní bloky z betonu prostého tř. C 30/37-XC4-XF3-XA1 otevřený výkop</t>
  </si>
  <si>
    <t>" obetonování horní části šachtových komínů "</t>
  </si>
  <si>
    <t>0,33*2,04*2,04</t>
  </si>
  <si>
    <t>1,272*1,6*1,6</t>
  </si>
  <si>
    <t>-PI*(1,24/2)^2*(0,5+0,25)</t>
  </si>
  <si>
    <t>-PI*(1,04/2)^2*0,65</t>
  </si>
  <si>
    <t>-PI*(0,84/2)^2*(0,33+1,272-0,5-0,25-0,65-0,12)</t>
  </si>
  <si>
    <t>-PI*(0,84/2)^2*0,12</t>
  </si>
  <si>
    <t>1,03*1,6*1,6</t>
  </si>
  <si>
    <t>-PI*(1,24/2)^2*0,59</t>
  </si>
  <si>
    <t>-PI*(0,84/2)^2*(0,33+1,03-0,59-0,65-0,12)</t>
  </si>
  <si>
    <t>0,96*1,6*1,6</t>
  </si>
  <si>
    <t>-PI*(1,24/2)^2*0,48</t>
  </si>
  <si>
    <t>-PI*(0,84/2)^2*(0,33+0,96-0,48-0,65-0,12)</t>
  </si>
  <si>
    <t>0,97*1,6*1,6</t>
  </si>
  <si>
    <t>-PI*(1,24/2)^2*0,45</t>
  </si>
  <si>
    <t>-PI*(0,84/2)^2*(0,33+0,97-0,45-0,65-0,12)</t>
  </si>
  <si>
    <t>276</t>
  </si>
  <si>
    <t>452353101</t>
  </si>
  <si>
    <t>Bednění podkladních bloků otevřený výkop</t>
  </si>
  <si>
    <t>0,33*2,04*4</t>
  </si>
  <si>
    <t>1,272*1,6*4</t>
  </si>
  <si>
    <t>1,03*1,6*4</t>
  </si>
  <si>
    <t>0,96*1,6*4</t>
  </si>
  <si>
    <t>0,97*1,6*4</t>
  </si>
  <si>
    <t>277</t>
  </si>
  <si>
    <t>451571311</t>
  </si>
  <si>
    <t>Lože pod dlažby z kameniva těženého drobného vrstva tl do 100 mm</t>
  </si>
  <si>
    <t>" pod desku "</t>
  </si>
  <si>
    <t>2,3*(10,399+7,402)/2</t>
  </si>
  <si>
    <t>278</t>
  </si>
  <si>
    <t>4513115113</t>
  </si>
  <si>
    <t>Podklad pro dlažbu z betonu prostého  tř. C8/10 vrstva tl do 100 mm</t>
  </si>
  <si>
    <t>279</t>
  </si>
  <si>
    <t>4523111611</t>
  </si>
  <si>
    <t>Podkladní desky z betonu prostého tř. C 25/30-XA1 otevřený výkop</t>
  </si>
  <si>
    <t>0,1*(64,08*24,5-3,5*22,5)</t>
  </si>
  <si>
    <t xml:space="preserve">" snížená část "   </t>
  </si>
  <si>
    <t>0,1*4,4*24,5</t>
  </si>
  <si>
    <t>280</t>
  </si>
  <si>
    <t>452351101</t>
  </si>
  <si>
    <t>Bednění podkladních desek nebo bloků nebo sedlového lože otevřený výkop</t>
  </si>
  <si>
    <t>0,1*(64,08+24,5)*2</t>
  </si>
  <si>
    <t>281</t>
  </si>
  <si>
    <t>463212121</t>
  </si>
  <si>
    <t>Rovnanina z lomového kamene s vyklínováním spár těženým kamenivem</t>
  </si>
  <si>
    <t>282</t>
  </si>
  <si>
    <t>463212191</t>
  </si>
  <si>
    <t>Příplatek za vypracováni líce rovnaniny</t>
  </si>
  <si>
    <t>" VO1A "     7,1*1,7+4,0*8,4</t>
  </si>
  <si>
    <t>283</t>
  </si>
  <si>
    <t>4513115311</t>
  </si>
  <si>
    <t>Podklad pro dlažbu z betonu prostého C30/37 vrstva tl nad 150 do 200 mm</t>
  </si>
  <si>
    <t>284</t>
  </si>
  <si>
    <t>465921225</t>
  </si>
  <si>
    <t>Kladení dlažby z desek a tvárnic hmotnosti do 60 kg na sucho se zalitím spár maltou tl 20 cm</t>
  </si>
  <si>
    <t>"  VO1A "</t>
  </si>
  <si>
    <t>" položení stáv. betonových desek "</t>
  </si>
  <si>
    <t>" nařezané tvary dle potřeby "</t>
  </si>
  <si>
    <t>0,2*0,3/2</t>
  </si>
  <si>
    <t>0,47*0,3/2</t>
  </si>
  <si>
    <t>PL1</t>
  </si>
  <si>
    <t>285</t>
  </si>
  <si>
    <t>465921511</t>
  </si>
  <si>
    <t>Kladení dlažby z desek a tvárnic hmotnosti nad 60 do 200 kg na sucho se zalitím spár maltou</t>
  </si>
  <si>
    <t>0,54*0,73/2</t>
  </si>
  <si>
    <t>0,87*0,62/2</t>
  </si>
  <si>
    <t>PL2</t>
  </si>
  <si>
    <t>286</t>
  </si>
  <si>
    <t>465923114</t>
  </si>
  <si>
    <t>Kladení dlažby z desek a tvárnic hmotnosti nad 200 do 1000 kg na sucho se zalitím spár maltou</t>
  </si>
  <si>
    <t>1,34*1,5/2</t>
  </si>
  <si>
    <t>1,5*1,5-1,2*0,96/2</t>
  </si>
  <si>
    <t>1,5*1,5-1,86*0,9/2+0,55*0,3/2</t>
  </si>
  <si>
    <t>1,5*1,5-0,6*(1,5+1,05)/2+1,05*0,5/2</t>
  </si>
  <si>
    <t>1,5*1,5-1,5*1,1/2</t>
  </si>
  <si>
    <t>" úzké díly dlažb 150/45 "</t>
  </si>
  <si>
    <t>0,45*1,5*6</t>
  </si>
  <si>
    <t>287</t>
  </si>
  <si>
    <t>465925114</t>
  </si>
  <si>
    <t>Kladení dlažby z desek a tvárnic hmotnosti nad 1000 kg na sucho se zalitím spár maltou</t>
  </si>
  <si>
    <t>1,5*1,5-0,77*0,63/2</t>
  </si>
  <si>
    <t>1,5*1,5-0,35*0,33/2</t>
  </si>
  <si>
    <t>1,5*1,5-0,80*0,62/2</t>
  </si>
  <si>
    <t>1,5*1,5-1,08*0,88/2</t>
  </si>
  <si>
    <t>" celé díly "</t>
  </si>
  <si>
    <t>1,5*1,5*9</t>
  </si>
  <si>
    <t>288</t>
  </si>
  <si>
    <t>4513115411</t>
  </si>
  <si>
    <t>Podklad pro dlažbu z betonu prostého C 30/37 vrstva tl nad 200 do 250 mm</t>
  </si>
  <si>
    <t>1,5*1,5*6*4</t>
  </si>
  <si>
    <t>-2,3*((10,399+7,402)/2-1,15)</t>
  </si>
  <si>
    <t>289</t>
  </si>
  <si>
    <t>2,6*2,75*1,55*3</t>
  </si>
  <si>
    <t>-2,6*0,95*0,65*6</t>
  </si>
  <si>
    <t>0,2*2,35*4</t>
  </si>
  <si>
    <t>0,3*2,35</t>
  </si>
  <si>
    <t>0,15*2,1*6</t>
  </si>
  <si>
    <t>0,2*2,35*2</t>
  </si>
  <si>
    <t>290</t>
  </si>
  <si>
    <t>2,6*(2,75+1,55)*2*3</t>
  </si>
  <si>
    <t>2*0,5*2,35*4</t>
  </si>
  <si>
    <t>2*0,7*2,35</t>
  </si>
  <si>
    <t>2*0,5*2,1*6</t>
  </si>
  <si>
    <t>2*0,5*2,35*2</t>
  </si>
  <si>
    <t>Komunikace</t>
  </si>
  <si>
    <t>291</t>
  </si>
  <si>
    <t>564281111</t>
  </si>
  <si>
    <t>Podklad nebo podsyp ze štěrkopísku ŠP tl 300 mm</t>
  </si>
  <si>
    <t>" provizorní panelová cesta "     (3,0+1,03*2)*207,0</t>
  </si>
  <si>
    <t>292</t>
  </si>
  <si>
    <t>" přesun hmot "     PANEL2*0,3</t>
  </si>
  <si>
    <t>293</t>
  </si>
  <si>
    <t>294</t>
  </si>
  <si>
    <t>584121111</t>
  </si>
  <si>
    <t>Osazení silničních dílců z ŽB do lože z kameniva těženého tl 40 mm</t>
  </si>
  <si>
    <t>" provizorní panelová cesta "     621</t>
  </si>
  <si>
    <t>295</t>
  </si>
  <si>
    <t>5938118701</t>
  </si>
  <si>
    <t>panel silniční IZD    300x150x215 cm   20 tun - započítat obratovost za vícenásobné použití</t>
  </si>
  <si>
    <t>PANEL1/(3,0*1,5)*1,01</t>
  </si>
  <si>
    <t>296</t>
  </si>
  <si>
    <t>564251111</t>
  </si>
  <si>
    <t>Podklad nebo podsyp ze štěrkopísku ŠP tl 150 mm</t>
  </si>
  <si>
    <t>" zapravení vybouraných komunikací "</t>
  </si>
  <si>
    <t>" asfaltová "      BASFALT</t>
  </si>
  <si>
    <t>" betonová "     BBETONr</t>
  </si>
  <si>
    <t>297</t>
  </si>
  <si>
    <t>564851111</t>
  </si>
  <si>
    <t>Podklad ze štěrkodrtě ŠD tl 150 mm</t>
  </si>
  <si>
    <t>" asfaltová "     BASFALT</t>
  </si>
  <si>
    <t>298</t>
  </si>
  <si>
    <t>564861111</t>
  </si>
  <si>
    <t>Podklad ze štěrkodrtě ŠD tl 200 mm</t>
  </si>
  <si>
    <t>299</t>
  </si>
  <si>
    <t xml:space="preserve">" přesun hmot "     </t>
  </si>
  <si>
    <t>SP15*0,15</t>
  </si>
  <si>
    <t>SD15*0,15</t>
  </si>
  <si>
    <t>SD20*0,20</t>
  </si>
  <si>
    <t>300</t>
  </si>
  <si>
    <t>301</t>
  </si>
  <si>
    <t>577144111</t>
  </si>
  <si>
    <t>Asfaltový beton vrstva obrusná ACO 11 (ABS) tř. I tl 50 mm š do 3 m z nemodifikovaného asfaltu</t>
  </si>
  <si>
    <t>" asfaltová komunikace "     BASFALT</t>
  </si>
  <si>
    <t>302</t>
  </si>
  <si>
    <t>577145112050</t>
  </si>
  <si>
    <t>Asfaltový beton vrstva vyrovnávací ložní ACL 16+ tř.1(ABH) spád průměrné tl 50 mm š do 3 m z nemodifikovaného asfaltu (ACL16+)</t>
  </si>
  <si>
    <t>303</t>
  </si>
  <si>
    <t>56513511116</t>
  </si>
  <si>
    <t>Asfaltový beton vrstva podkladní ACP 22+ (obalované kamenivo OKS) tl 50 mm š do 3 m</t>
  </si>
  <si>
    <t>304</t>
  </si>
  <si>
    <t>573211111102</t>
  </si>
  <si>
    <t>Postřik živičný spojovací z asfaltu v množství 0,20 kg/m2</t>
  </si>
  <si>
    <t>" asfaltová komunikace "     BASFALT*2</t>
  </si>
  <si>
    <t>305</t>
  </si>
  <si>
    <t>573211111107</t>
  </si>
  <si>
    <t>Postřik živičný spojovací z asfaltu v množství 0,70 kg/m2</t>
  </si>
  <si>
    <t>306</t>
  </si>
  <si>
    <t>581131115</t>
  </si>
  <si>
    <t>Kryt cementobetonový vozovek skupiny CB I tl 200 mm</t>
  </si>
  <si>
    <t>" betonová komunikace "     BBETONr</t>
  </si>
  <si>
    <t>307</t>
  </si>
  <si>
    <t>916131213</t>
  </si>
  <si>
    <t>Osazení silničního obrubníku betonového stojatého s boční opěrou do lože z betonu prostého</t>
  </si>
  <si>
    <t>308</t>
  </si>
  <si>
    <t>979024443</t>
  </si>
  <si>
    <t>Očištění vybouraných obrubníků a krajníků silničních</t>
  </si>
  <si>
    <t>309</t>
  </si>
  <si>
    <t>93890841102</t>
  </si>
  <si>
    <t>Očištění vozovky tlakovou vodou s kartáčováním  pojížděného živičného povrchu pod spojovací postřik obrusné vrstvy</t>
  </si>
  <si>
    <t>" celoplošně zapravované "                 ASFALTF</t>
  </si>
  <si>
    <t>310</t>
  </si>
  <si>
    <t>311</t>
  </si>
  <si>
    <t>577134221</t>
  </si>
  <si>
    <t>Asfaltový beton vrstva obrusná ACO 11 (ABS) tř. II tl 40 mm š přes 3 m z nemodifikovaného asfaltu</t>
  </si>
  <si>
    <t>" celoplošně zapravované nad kanalizací "     FREZA1</t>
  </si>
  <si>
    <t>312</t>
  </si>
  <si>
    <t>59914111101</t>
  </si>
  <si>
    <t xml:space="preserve">Vyplnění spáry zarovnávacího řezu v obrusné vrstvě živičnou modifikovanou zálivkou vč. očištění </t>
  </si>
  <si>
    <t>" zapravení spáry mezi dvěma asfaltovámi díly - frézovaná plocha "</t>
  </si>
  <si>
    <t>Úpravy povrchů, podlahy a osazování výplní</t>
  </si>
  <si>
    <t>313</t>
  </si>
  <si>
    <t>6166331111</t>
  </si>
  <si>
    <t>Stěrka z těsnící malty vnitřních stok světlé výšky do 1500 mm</t>
  </si>
  <si>
    <t>1,92*(0,6+1,962+1,924)</t>
  </si>
  <si>
    <t>314</t>
  </si>
  <si>
    <t>6346622112</t>
  </si>
  <si>
    <t>Výplň dilatačních spár š do 10 mm v beton. površích tmelem vhodným do RN</t>
  </si>
  <si>
    <t>" komora č.1-6 "          6,0*29</t>
  </si>
  <si>
    <t>315</t>
  </si>
  <si>
    <t>6349111241</t>
  </si>
  <si>
    <t>Řezání dilatačních spár š do 10 mm hl do 80 mm v čerstvé betonové mazanině</t>
  </si>
  <si>
    <t>Trubní vedení</t>
  </si>
  <si>
    <t>316</t>
  </si>
  <si>
    <t>8001</t>
  </si>
  <si>
    <t>Pozn. -  Litinové trouby a tvarovky jsou s vnitřní cementovou vystélkou min. PN10</t>
  </si>
  <si>
    <t>317</t>
  </si>
  <si>
    <t>8002</t>
  </si>
  <si>
    <t>Pozn. -  Litinové trouby a tvarovky DN80 a DN 100 mají minimální tl. stěny 4,7mm</t>
  </si>
  <si>
    <t>318</t>
  </si>
  <si>
    <t>822522111</t>
  </si>
  <si>
    <t>Montáž potrubí z trub TZH s integrovaným těsněním otevřený výkop sklon do 20 % DN 1200</t>
  </si>
  <si>
    <t>" mezi Š1004-Š1004.1 "</t>
  </si>
  <si>
    <t>" délka stoky "     35,0-23,0-6,46/2-1,3</t>
  </si>
  <si>
    <t>" délka potrubí "     35,0-23,0-6,46/2+1,8-0,9</t>
  </si>
  <si>
    <t>319</t>
  </si>
  <si>
    <t>5922245401</t>
  </si>
  <si>
    <t>trouba železobetonová hrdlová přímá s čedičovou vystýl. OC180° TZH-Q 1200/2500</t>
  </si>
  <si>
    <t>DN1200p/2,5*1,01</t>
  </si>
  <si>
    <t>320</t>
  </si>
  <si>
    <t>8245611116</t>
  </si>
  <si>
    <t>Montáž potrubí z trub TZH s integrovaným těsněním otevřený výkop sklon do 20 % DN 1400</t>
  </si>
  <si>
    <t>" délka stoky "</t>
  </si>
  <si>
    <t>" stoka A - mezi OK1A-Š1004 "     23,0-0,5-2,58</t>
  </si>
  <si>
    <t>" stoka OS1A - mezi VO1A-OS1A "     69,4-0,4-3,68-3,38-0,5</t>
  </si>
  <si>
    <t>" délka potrubí "</t>
  </si>
  <si>
    <t>" stoka A - mezi OK1A-Š1004 "     23,0-1,85</t>
  </si>
  <si>
    <t>" stoka OS1A - mezi VO1A-OS1A "     69,4-0,4-0,76-1,2-1,15-0,97</t>
  </si>
  <si>
    <t>321</t>
  </si>
  <si>
    <t>59222416014</t>
  </si>
  <si>
    <t>trouba velkorozměrová železobet. válcová s perem a polodrážkou TZP- Q 1400/2500</t>
  </si>
  <si>
    <t>(DN1400p-DN1400če)/2,5*1,01</t>
  </si>
  <si>
    <t>322</t>
  </si>
  <si>
    <t>59222419914</t>
  </si>
  <si>
    <t>trouba velkorozměrová železobet. s čedičovou vystýlkou válcová s perem a polodrážkou TZP- Q 1400/2500</t>
  </si>
  <si>
    <t>DN1400če/2,5*1,01</t>
  </si>
  <si>
    <t>323</t>
  </si>
  <si>
    <t>831392121</t>
  </si>
  <si>
    <t>Montáž potrubí z trub kameninových hrdlových s integrovaným těsněním výkop sklon do 20 % DN 400</t>
  </si>
  <si>
    <t>" mezi Š1004.1 - Š2002 "</t>
  </si>
  <si>
    <t>" délka stoky "     22,0-3,28/2-1,8/2</t>
  </si>
  <si>
    <t>" délka potrubí "     22,0-2,1/2-1,8/2</t>
  </si>
  <si>
    <t>324</t>
  </si>
  <si>
    <t>597107010</t>
  </si>
  <si>
    <t>trouba kameninová glazovaná DN400mm L2,50m spojovací systém C Třída 160</t>
  </si>
  <si>
    <t>DN400p*1,015</t>
  </si>
  <si>
    <t>325</t>
  </si>
  <si>
    <t>8925511101</t>
  </si>
  <si>
    <t>Zkouška těsnosti kanalizace - úsek mezi šachtami</t>
  </si>
  <si>
    <t>326</t>
  </si>
  <si>
    <t>8943021141</t>
  </si>
  <si>
    <t>Dno šachet tl nad 200 mm ze ŽB tř. C 30/37-XC4-XA1</t>
  </si>
  <si>
    <t>" Š1004 "            0,4*6,46*5,06*1,035</t>
  </si>
  <si>
    <t>" Š1004.1 "         0,3*3,68*3,28*1,035</t>
  </si>
  <si>
    <t>" Š2002 "            0,3*1,8*1,8*1,035</t>
  </si>
  <si>
    <t>" Š1805 "            0,3*3,68*3,38*1,035</t>
  </si>
  <si>
    <t>" Š1806 "            0,3*3,68*3,38*1,035</t>
  </si>
  <si>
    <t>327</t>
  </si>
  <si>
    <t>8943021241</t>
  </si>
  <si>
    <t>Stěny šachet tl nad 200 mm ze ŽB tř. C 30/37-XC4-XA1</t>
  </si>
  <si>
    <t xml:space="preserve">" Š1004 "            </t>
  </si>
  <si>
    <t>2,8*(6,46*5,06-16,94)*1,035</t>
  </si>
  <si>
    <t>" DN800 "    -0,77*PI*(1,06/2)^2*1,035</t>
  </si>
  <si>
    <t>" DN1200 "  -1,34*PI*(1,58/2)^2*1,035</t>
  </si>
  <si>
    <t>" DN1400 "  -0,77*PI*(1,82/2)^2*1,035</t>
  </si>
  <si>
    <t>" výplň u stropu "     0,4*(6,46*5,06-5,8*4,4)*1,035</t>
  </si>
  <si>
    <t>2,6*(3,68*3,28-4,55)*1,035</t>
  </si>
  <si>
    <t>" DN1200 "  -(0,59+1,11)*PI*(1,58/2)^2*1,035</t>
  </si>
  <si>
    <t>" DN400 "   -0,59*PI*(0,486/2)^2*1,035</t>
  </si>
  <si>
    <t>" výplň u stropu "     0,3*(3,68*3,28-3,1*2,7)*1,035</t>
  </si>
  <si>
    <t xml:space="preserve">" Š2002 "           </t>
  </si>
  <si>
    <t>0,95*(1,8*1,8-1,0*1,0)*1,035</t>
  </si>
  <si>
    <t>" DN400 "   -0,4*PI*(0,486/2)^2*2*1,035</t>
  </si>
  <si>
    <t>" výplň u stropu "     0,3*(1,8*1,8-1,6*1,6)*1,035</t>
  </si>
  <si>
    <t xml:space="preserve">" Š1805 "          </t>
  </si>
  <si>
    <t>2,6*(3,68*3,38-5,04)*1,035</t>
  </si>
  <si>
    <t>" DN800 "    -0,59*PI*(1,06/2)^2*1,035</t>
  </si>
  <si>
    <t>" DN1400 "  -(0,59+0,93)*PI*(1,82/2)^2*1,035</t>
  </si>
  <si>
    <t>" výplň u stropu "     0,3*(3,6*3,38-3,1*2,8)*1,035</t>
  </si>
  <si>
    <t xml:space="preserve">" Š1806 "           </t>
  </si>
  <si>
    <t>2,6*(3,68*3,38-4,56)*1,035</t>
  </si>
  <si>
    <t>" DN1400 "  -(0,59+1,2)*PI*(1,82/2)^2*1,035</t>
  </si>
  <si>
    <t>328</t>
  </si>
  <si>
    <t>894502101</t>
  </si>
  <si>
    <t>Bednění stěn šachet pravoúhlých nebo vícehranných jednostranné</t>
  </si>
  <si>
    <t>" Š1004 "     2,8*16,39</t>
  </si>
  <si>
    <t>" Š1004.1 "  2,6*8,54</t>
  </si>
  <si>
    <t>" Š2002 "     0,95*1,0*4</t>
  </si>
  <si>
    <t>" Š1805 "     2,6*8,94</t>
  </si>
  <si>
    <t>" Š1806 "     2,6*8,60</t>
  </si>
  <si>
    <t>329</t>
  </si>
  <si>
    <t>894601111</t>
  </si>
  <si>
    <t>Výztuž šachet z betonářské oceli 10 216</t>
  </si>
  <si>
    <t>" šachty - dno "</t>
  </si>
  <si>
    <t>" Š1004 "            5,8*4,4*0,75*6*0,000222</t>
  </si>
  <si>
    <t>" Š1004.1 "         3,1*2,7*0,65*6*0,000222</t>
  </si>
  <si>
    <t>" Š1805 "            3,1*2,8*0,65*6*0,000222</t>
  </si>
  <si>
    <t>" Š1806 "            3,1*2,8*0,65*6*0,000222</t>
  </si>
  <si>
    <t>" šachty - stěny "</t>
  </si>
  <si>
    <t>2,8*(5,4+4,2)*2*0,75*6*0,000222</t>
  </si>
  <si>
    <t>2,6*(2,8+2,4)*2*0,65*6*0,000222</t>
  </si>
  <si>
    <t>2,6*(2,8+2,5)*2*0,65*6*0,000222</t>
  </si>
  <si>
    <t>330</t>
  </si>
  <si>
    <t>894608112</t>
  </si>
  <si>
    <t>Výztuž šachet z betonářské oceli 10 505</t>
  </si>
  <si>
    <t>" Š1004 "       3,215</t>
  </si>
  <si>
    <t>" Š1004.1 "   1,644</t>
  </si>
  <si>
    <t>" Š1805 "       1,694</t>
  </si>
  <si>
    <t>" Š1806 "       1,650</t>
  </si>
  <si>
    <t>331</t>
  </si>
  <si>
    <t>8946081911</t>
  </si>
  <si>
    <t>Výztuž šachet z Kari sítí</t>
  </si>
  <si>
    <t>0,6*(1,5+1,05)*4*0,00444</t>
  </si>
  <si>
    <t>332</t>
  </si>
  <si>
    <t>8942042613</t>
  </si>
  <si>
    <t>Žlaby šachet průřezu o poloměru nad 500 mm z betonu prostého tř. C 30/37 XC4 XA1</t>
  </si>
  <si>
    <t>1,22*16,94</t>
  </si>
  <si>
    <t>-(1,2*0,2+PI*(1,2/2)^2/2)*4,9</t>
  </si>
  <si>
    <t>-(0,4*0,8+PI*(0,8/2)^2/2)*2,1</t>
  </si>
  <si>
    <t>2,6*1,04+1,02*(4,55-1,04)</t>
  </si>
  <si>
    <t>-2,1*(0,2*1,2+PI*(1,2/2)^2/2)</t>
  </si>
  <si>
    <t>0,57*1,0*1,0</t>
  </si>
  <si>
    <t>-1,0*(0,2*0,4+PI*(0,4/2)^2/2)</t>
  </si>
  <si>
    <t>1,22*5,04</t>
  </si>
  <si>
    <t>-(1,4*0,2+PI*(1,4/2)^2/2)*2,1</t>
  </si>
  <si>
    <t>-(0,1*0,8+PI*(0,8/2)^2/2)*0,54</t>
  </si>
  <si>
    <t>1,22*4,56</t>
  </si>
  <si>
    <t>-(1,4*0,2+PI*(1,4/2)^2/2)*1,9</t>
  </si>
  <si>
    <t>" SŠ1801 "     8,2</t>
  </si>
  <si>
    <t>333</t>
  </si>
  <si>
    <t>351351111</t>
  </si>
  <si>
    <t>Vnitřní bednění spodní části stok světlé v do 1200 mm otevřený výkop</t>
  </si>
  <si>
    <t>(2*0,2+PI*1,3/2)*4,9</t>
  </si>
  <si>
    <t>2*0,5*2,1</t>
  </si>
  <si>
    <t>(2,6-1,05)*2,55</t>
  </si>
  <si>
    <t>2,1*0,2*2</t>
  </si>
  <si>
    <t>1,0*0,2*2</t>
  </si>
  <si>
    <t>(2*0,2+PI*1,4/2)*2,1</t>
  </si>
  <si>
    <t>(0,1*2+PI*0,8/2)*0,54</t>
  </si>
  <si>
    <t>(PI*1,4/2+0,2*2)*1,9</t>
  </si>
  <si>
    <t>" SŠ1801 "</t>
  </si>
  <si>
    <t>PI*1,2/2*(3,576+1,354+0,332)</t>
  </si>
  <si>
    <t>334</t>
  </si>
  <si>
    <t>" strop/stěny "</t>
  </si>
  <si>
    <t>" Š1004 "     (5,4+4,0)*2</t>
  </si>
  <si>
    <t>" Š1004.1 "  (2,8+2,4)*2</t>
  </si>
  <si>
    <t>" Š2002 "     1,3*4</t>
  </si>
  <si>
    <t>" Š1805 "     (2,8+2,5)*2</t>
  </si>
  <si>
    <t>" Š1806 "     (2,8+2,5)*2</t>
  </si>
  <si>
    <t>" potrubí/stěna "</t>
  </si>
  <si>
    <t>" DN800 "    3,2</t>
  </si>
  <si>
    <t>" DN1200 "  5,5</t>
  </si>
  <si>
    <t>" DN1200 "  5,5*2</t>
  </si>
  <si>
    <t>" DN400 "    1,6</t>
  </si>
  <si>
    <t>" DN400 "    1,6*2</t>
  </si>
  <si>
    <t>" DN1400 "  6,3*2</t>
  </si>
  <si>
    <t>" šachtové skruže "</t>
  </si>
  <si>
    <t>3,7*4+2,4</t>
  </si>
  <si>
    <t>335</t>
  </si>
  <si>
    <t>336</t>
  </si>
  <si>
    <t>8943030401</t>
  </si>
  <si>
    <t>Strop šachty Š1004 - 5800/4400/400 prefa ze ŽB vodostavební C30/37-XA1-XC4 s otvorem d=1,0m</t>
  </si>
  <si>
    <t>337</t>
  </si>
  <si>
    <t>8943030402</t>
  </si>
  <si>
    <t>Strop šachty Š1004.1 - 3100/2700/300 prefa ze ŽB vodostavební C30/37-XA1-XC4 s otvorem d=1,0m</t>
  </si>
  <si>
    <t>338</t>
  </si>
  <si>
    <t>8943030403</t>
  </si>
  <si>
    <t>Strop šachty Š2002 - 1600/1600/300 prefa ze ŽB vodostavební C30/37-XA1-XC4 s otvorem d=0,6m</t>
  </si>
  <si>
    <t>339</t>
  </si>
  <si>
    <t>8943030404</t>
  </si>
  <si>
    <t>Strop šachty Š1805 - 3100/2800/300 prefa ze ŽB vodostavební C30/37-XA1-XC4 s otvorem d=1,0m</t>
  </si>
  <si>
    <t>340</t>
  </si>
  <si>
    <t>8943030405</t>
  </si>
  <si>
    <t>Strop šachty Š1806 - 3100/2800/300 prefa ze ŽB vodostavební C30/37-XA1-XC4 s otvorem d=1,0m</t>
  </si>
  <si>
    <t>341</t>
  </si>
  <si>
    <t>894411311</t>
  </si>
  <si>
    <t>Osazení železobetonových dílců pro šachty skruží rovných</t>
  </si>
  <si>
    <t>" šachty "     1+4+3</t>
  </si>
  <si>
    <t>342</t>
  </si>
  <si>
    <t>592243050</t>
  </si>
  <si>
    <t>skruž betonová šachetní TBS-Q.1 100/25 D100x25x12 cm</t>
  </si>
  <si>
    <t>343</t>
  </si>
  <si>
    <t>592243060</t>
  </si>
  <si>
    <t>skruž betonová šachetní TBS-Q.1 100/50 D100x50x12 cm</t>
  </si>
  <si>
    <t>4*1,01 'Přepočtené koeficientem množství</t>
  </si>
  <si>
    <t>344</t>
  </si>
  <si>
    <t>592243070</t>
  </si>
  <si>
    <t>skruž betonová šachetní TBS-Q.1 100/100 D100x100x12 cm</t>
  </si>
  <si>
    <t>3*1,01 'Přepočtené koeficientem množství</t>
  </si>
  <si>
    <t>345</t>
  </si>
  <si>
    <t>592243480</t>
  </si>
  <si>
    <t>těsnění elastomerové pro spojení šachetních dílů EMT DN 1000</t>
  </si>
  <si>
    <t>8*1,02 'Přepočtené koeficientem množství</t>
  </si>
  <si>
    <t>346</t>
  </si>
  <si>
    <t>894412411</t>
  </si>
  <si>
    <t>Osazení železobetonových dílců pro šachty skruží přechodových</t>
  </si>
  <si>
    <t>" šachty "     4</t>
  </si>
  <si>
    <t>347</t>
  </si>
  <si>
    <t>592243120</t>
  </si>
  <si>
    <t>konus šachetní betonový TBR-Q.1 100-63/58/12 KPS 100x62,5x58 cm</t>
  </si>
  <si>
    <t>348</t>
  </si>
  <si>
    <t>4*1,02 'Přepočtené koeficientem množství</t>
  </si>
  <si>
    <t>349</t>
  </si>
  <si>
    <t>8944131101</t>
  </si>
  <si>
    <t>Příplatek pro osazení první skruže - vnější přibetonování skruže beton C30/37 a výplň zámku skruží tmelem průměr 60/70 mm</t>
  </si>
  <si>
    <t>" šachty "         4+1</t>
  </si>
  <si>
    <t>350</t>
  </si>
  <si>
    <t>8947014011</t>
  </si>
  <si>
    <t>Žlaby kameninové z půlené kameniny DN400</t>
  </si>
  <si>
    <t>" Š2002 "     1,0</t>
  </si>
  <si>
    <t>351</t>
  </si>
  <si>
    <t>8947018012</t>
  </si>
  <si>
    <t>Žlaby kameninové z půlené kameniny DN800</t>
  </si>
  <si>
    <t>" RN1A "     2,0</t>
  </si>
  <si>
    <t>" Š1014 "     2,8</t>
  </si>
  <si>
    <t>352</t>
  </si>
  <si>
    <t>87147211611</t>
  </si>
  <si>
    <t>Kameninová trouba DN 800 - dl.0,5m osazena do bednění před betonáží - M+D</t>
  </si>
  <si>
    <t>" RN1B - vnitřní stěna "     1</t>
  </si>
  <si>
    <t>353</t>
  </si>
  <si>
    <t>8713903301</t>
  </si>
  <si>
    <t>Provizorní obtok - převedení průtoku odpadních vod přes stavební jámu trouba ocel.PVC DN600 - zřízení, zajištění vč. všech potřebných stavebních prací, demontáž likvidace odvoz</t>
  </si>
  <si>
    <t>15+15+84</t>
  </si>
  <si>
    <t>354</t>
  </si>
  <si>
    <t>899102111</t>
  </si>
  <si>
    <t>Osazení poklopů litinových nebo ocelových včetně rámů hmotnosti nad 50 do 100 kg</t>
  </si>
  <si>
    <t>355</t>
  </si>
  <si>
    <t>5524344401</t>
  </si>
  <si>
    <t>poklop kruhový litinový 600 B 125</t>
  </si>
  <si>
    <t>356</t>
  </si>
  <si>
    <t>899104111</t>
  </si>
  <si>
    <t>Osazení poklopů litinových nebo ocelových včetně rámů hmotnosti nad 150 kg</t>
  </si>
  <si>
    <t>" šachty "     1</t>
  </si>
  <si>
    <t>357</t>
  </si>
  <si>
    <t>5524344201</t>
  </si>
  <si>
    <t>poklop na vstupní šachtu litinový 600 D400, vzor DIN</t>
  </si>
  <si>
    <t>358</t>
  </si>
  <si>
    <t>89950119</t>
  </si>
  <si>
    <t>Stupadla do šachet litinová vidlicová s PE povlakem</t>
  </si>
  <si>
    <t>" šachty "                  8+7+2+6+6</t>
  </si>
  <si>
    <t>359</t>
  </si>
  <si>
    <t>8941041111</t>
  </si>
  <si>
    <t>Žlaby šachet z cihel kanalizačních průměru do 500 mm</t>
  </si>
  <si>
    <t>" RN1A - žlab v řezu B "</t>
  </si>
  <si>
    <t>0,115*(PI*((1,4+0,8)/2+0,115)/2+0,2*2)*10,0</t>
  </si>
  <si>
    <t>360</t>
  </si>
  <si>
    <t>8942012261</t>
  </si>
  <si>
    <t>Výplňový beton šachet z prostého betonu bez zvýšených nároků na prostředí tř. C 25/30-XA1</t>
  </si>
  <si>
    <t>" výplňový beton - žlaby RN "</t>
  </si>
  <si>
    <t>" řez B "     1,8*2,0*(62,0-0,5*3)+1,5*2,0*2,5</t>
  </si>
  <si>
    <t>" řez E "     1,8*2,0*12,5+0,9*2,0*6,0</t>
  </si>
  <si>
    <t>" řez G/D "     1,5*2,5*6,0+1,7*1,5*6,0</t>
  </si>
  <si>
    <t>361</t>
  </si>
  <si>
    <t>8942041621</t>
  </si>
  <si>
    <t>Žlaby z houževnatého betonu prostého tř. C35/45-XA1-XM2</t>
  </si>
  <si>
    <t>" komora č. 1-5 "     10,9*6,0*5</t>
  </si>
  <si>
    <t>" komora č. 6 "         9,0*6,0</t>
  </si>
  <si>
    <t>" snížená část - řez F-F "</t>
  </si>
  <si>
    <t>(0,8+0,7)/2*1,0*4,5*6</t>
  </si>
  <si>
    <t xml:space="preserve">" řez B "     </t>
  </si>
  <si>
    <t>0,7*2,0*(62,0-0,5*3-2,0)</t>
  </si>
  <si>
    <t>-0,362*48,5</t>
  </si>
  <si>
    <t>-(PI*(0,8/2)^2/2+0,8*0,2+0,362)/2*(62,0-0,5*3-2,0-48,5)</t>
  </si>
  <si>
    <t xml:space="preserve">" řez B/E "     </t>
  </si>
  <si>
    <t>1,0*2,0*2,0</t>
  </si>
  <si>
    <t>-(PI*(0,8/2)^2/2+0,8*0,4)*2,0</t>
  </si>
  <si>
    <t xml:space="preserve">" řez A/E "     </t>
  </si>
  <si>
    <t>0,5*2,0*6,0</t>
  </si>
  <si>
    <t xml:space="preserve">" řez C+D/E "     </t>
  </si>
  <si>
    <t>0,3*2,0*12,5</t>
  </si>
  <si>
    <t xml:space="preserve">" řez D/G "     </t>
  </si>
  <si>
    <t>0,7*2,5*1,8+0,34*2,5*(6,0-1,8)</t>
  </si>
  <si>
    <t>0,33*1,5*6,0</t>
  </si>
  <si>
    <t>362</t>
  </si>
  <si>
    <t>" komora č. 1-6 "     (1,7+0,2)*6,0*6</t>
  </si>
  <si>
    <t>0,7*1,0*6</t>
  </si>
  <si>
    <t>1,6*48,5</t>
  </si>
  <si>
    <t>(PI*0,8/2+2*0,2+1,6)/2*(62,0-0,5*3-2,0-48,5)</t>
  </si>
  <si>
    <t>" řez A/E "     0,2*0,4*4</t>
  </si>
  <si>
    <t>(PI*0,8/2+2*0,4)*2,0</t>
  </si>
  <si>
    <t>0,4*2,5</t>
  </si>
  <si>
    <t>363</t>
  </si>
  <si>
    <t>8946082166</t>
  </si>
  <si>
    <t>Výztuž žlabů šachet ze svařovaných sítí typu Kari</t>
  </si>
  <si>
    <t>" komora č. 1-6 "     6,0*(28,0*5+25,0)*0,00444</t>
  </si>
  <si>
    <t>1,0*4,5*6*0,00444</t>
  </si>
  <si>
    <t>2,0*6,0*0,00444</t>
  </si>
  <si>
    <t>2,0*12,5*0,00444</t>
  </si>
  <si>
    <t>2,5*6,0*0,00444</t>
  </si>
  <si>
    <t>1,5*6,0*0,00444</t>
  </si>
  <si>
    <t>364</t>
  </si>
  <si>
    <t>" prostupujícíc potrubí "     47,0</t>
  </si>
  <si>
    <t>" skruže výlezových komínů "</t>
  </si>
  <si>
    <t>3,7*19</t>
  </si>
  <si>
    <t>365</t>
  </si>
  <si>
    <t>8993222021</t>
  </si>
  <si>
    <t>Poklopy litinový otvor 900/600    (s klíčem + 5100)</t>
  </si>
  <si>
    <t>366</t>
  </si>
  <si>
    <t>899323201</t>
  </si>
  <si>
    <t>Sestava kompozitních poklopů pro otvor 6000x2000 s rámem</t>
  </si>
  <si>
    <t>367</t>
  </si>
  <si>
    <t>" RN1A "     19+19+19</t>
  </si>
  <si>
    <t>368</t>
  </si>
  <si>
    <t>19*1,01 'Přepočtené koeficientem množství</t>
  </si>
  <si>
    <t>369</t>
  </si>
  <si>
    <t>370</t>
  </si>
  <si>
    <t>371</t>
  </si>
  <si>
    <t>57*1,02 'Přepočtené koeficientem množství</t>
  </si>
  <si>
    <t>372</t>
  </si>
  <si>
    <t>" RN1A "     19</t>
  </si>
  <si>
    <t>373</t>
  </si>
  <si>
    <t>374</t>
  </si>
  <si>
    <t>5922431301</t>
  </si>
  <si>
    <t>konus šachetní betonový TBR-Q 500/1000x800/120 SP</t>
  </si>
  <si>
    <t>375</t>
  </si>
  <si>
    <t>19*1,02 'Přepočtené koeficientem množství</t>
  </si>
  <si>
    <t>376</t>
  </si>
  <si>
    <t>" RN1A "         19</t>
  </si>
  <si>
    <t>377</t>
  </si>
  <si>
    <t>" RN1A "     7</t>
  </si>
  <si>
    <t>378</t>
  </si>
  <si>
    <t>379</t>
  </si>
  <si>
    <t>899103111</t>
  </si>
  <si>
    <t>Osazení poklopů litinových nebo ocelových včetně rámů hmotnosti nad 100 do 150 kg</t>
  </si>
  <si>
    <t>" RN1A "     6</t>
  </si>
  <si>
    <t>380</t>
  </si>
  <si>
    <t>5524345101</t>
  </si>
  <si>
    <t>poklop kruhový litinový d- 800mm D400 uzamykatelný</t>
  </si>
  <si>
    <t>381</t>
  </si>
  <si>
    <t>" RN1A "      6</t>
  </si>
  <si>
    <t>382</t>
  </si>
  <si>
    <t>383</t>
  </si>
  <si>
    <t xml:space="preserve">" RN1A "     </t>
  </si>
  <si>
    <t>12+6+9+7</t>
  </si>
  <si>
    <t>17*6+7</t>
  </si>
  <si>
    <t>7+9+8</t>
  </si>
  <si>
    <t>384</t>
  </si>
  <si>
    <t>899401112</t>
  </si>
  <si>
    <t>Osazení poklopů litinových šoupátkových</t>
  </si>
  <si>
    <t>" RN1A - poklop pro škrtící šoupě DN800 "</t>
  </si>
  <si>
    <t>385</t>
  </si>
  <si>
    <t>4229135201</t>
  </si>
  <si>
    <t>poklop litinový šoupátkový</t>
  </si>
  <si>
    <t>386</t>
  </si>
  <si>
    <t>89971218</t>
  </si>
  <si>
    <t>Orientační tabulky pro šoupátka, hydranty, ventily</t>
  </si>
  <si>
    <t>387</t>
  </si>
  <si>
    <t>857242121</t>
  </si>
  <si>
    <t>Montáž litinových tvarovek jednoosých přírubových otevřený výkop DN 80</t>
  </si>
  <si>
    <t>" AŠ "     6</t>
  </si>
  <si>
    <t>388</t>
  </si>
  <si>
    <t>0400080090161</t>
  </si>
  <si>
    <t>SPECIÁLNÍ PŘÍRUBA PROTI POSUNU DN 80/90</t>
  </si>
  <si>
    <t>389</t>
  </si>
  <si>
    <t>5525360801</t>
  </si>
  <si>
    <t>přechod přírubový FFR-kus litinový DN 80/50 mm</t>
  </si>
  <si>
    <t>390</t>
  </si>
  <si>
    <t>5525321901</t>
  </si>
  <si>
    <t>trouba přírubová litinová FF DN 50 mm délka 400 mm</t>
  </si>
  <si>
    <t>391</t>
  </si>
  <si>
    <t>981005000016</t>
  </si>
  <si>
    <t>MEZIKUS MONTÁŽNÍ DN 50</t>
  </si>
  <si>
    <t>392</t>
  </si>
  <si>
    <t>810005000116</t>
  </si>
  <si>
    <t>PŘÍRUBA VNITŘNÍ ZÁVIT DN 50-1''</t>
  </si>
  <si>
    <t>2*1,01 'Přepočtené koeficientem množství</t>
  </si>
  <si>
    <t>393</t>
  </si>
  <si>
    <t>857243131</t>
  </si>
  <si>
    <t>Montáž litinových tvarovek odbočných hrdlových otevřený výkop s integrovaným těsněním DN 80</t>
  </si>
  <si>
    <t>" AŠ "     2</t>
  </si>
  <si>
    <t>394</t>
  </si>
  <si>
    <t>5525350801</t>
  </si>
  <si>
    <t>tvarovka přírubová litinová s přírubovou odbočkou T-kus DN 80/50 mm</t>
  </si>
  <si>
    <t>395</t>
  </si>
  <si>
    <t>891241111</t>
  </si>
  <si>
    <t>Montáž vodovodních šoupátek otevřený výkop DN 80</t>
  </si>
  <si>
    <t>" RN "     1</t>
  </si>
  <si>
    <t>396</t>
  </si>
  <si>
    <t>42224397661</t>
  </si>
  <si>
    <t>šoupátko litinové DN80 s ručním kolem</t>
  </si>
  <si>
    <t>Ostatní konstrukce a práce-bourání</t>
  </si>
  <si>
    <t>397</t>
  </si>
  <si>
    <t>953312111</t>
  </si>
  <si>
    <t>Vložky do svislých dilatačních spár z fasádních polystyrénových desek tl 10 mm</t>
  </si>
  <si>
    <t>" komora č. 1-5 "     10,9*2*5+1,65*6,0*5</t>
  </si>
  <si>
    <t>" komora č. 6 "         9,0*2+1,65*6,0</t>
  </si>
  <si>
    <t>(0,8*1,0+(0,8+0,7)/2*4,5*2)*6</t>
  </si>
  <si>
    <t>0,7*(2,0+62,0-0,5*3-2,0)*2</t>
  </si>
  <si>
    <t>1,0*2,0*4</t>
  </si>
  <si>
    <t>0,5*(2,0+6,0)*2</t>
  </si>
  <si>
    <t>0,3*(2,0+12,5)*2</t>
  </si>
  <si>
    <t>0,7*(2,5+1,8*2)+0,34*(2,5+(6,0-1,8)*2)</t>
  </si>
  <si>
    <t>0,33*(1,5+6,0)*2</t>
  </si>
  <si>
    <t>" řez B "     1,8*(2,0+62,0-0,5*3)*2+1,5*(2,0+2,5)*2</t>
  </si>
  <si>
    <t>" řez E "     1,8*(2,0+12,5)*2+0,9*(2,0+6,0)*2</t>
  </si>
  <si>
    <t>" řez G/D "     1,5*(2,5+6,0)*2+1,7*(1,5+6,0)*2</t>
  </si>
  <si>
    <t>398</t>
  </si>
  <si>
    <t>9537311141</t>
  </si>
  <si>
    <t>Plastová chránička DN100 dlo. 2,4m osazena v bednění před betonáží</t>
  </si>
  <si>
    <t>" RN - pro táhlo zemní soupravy pro šoupátko "</t>
  </si>
  <si>
    <t>399</t>
  </si>
  <si>
    <t>9537316031</t>
  </si>
  <si>
    <t>Usměrňovací plech tl. 3,5mm - (1,2/0,2m)  vč. kotvení - nerez</t>
  </si>
  <si>
    <t>" RN - ochrana čerpadla "     6</t>
  </si>
  <si>
    <t>400</t>
  </si>
  <si>
    <t>959811251</t>
  </si>
  <si>
    <t>P1 - Vláknocementová prostupka d-125 dl. 500  s těsnícím profilem nerez zdvojený pro potrubí d-63</t>
  </si>
  <si>
    <t>401</t>
  </si>
  <si>
    <t>959811801</t>
  </si>
  <si>
    <t>P2 - Vláknocementová prostupka d-200 dl.400  s těsnícím profilem nerez zdvojený pro potrubí d-129</t>
  </si>
  <si>
    <t>402</t>
  </si>
  <si>
    <t>959813711</t>
  </si>
  <si>
    <t>Z1 - Těsnící plech min.š.120mm s oboustranným butylkaučukem</t>
  </si>
  <si>
    <t>403</t>
  </si>
  <si>
    <t>959813721</t>
  </si>
  <si>
    <t>Z2 - Těsnící plech křížový s oboustranným butylkaučukem v pracovní spáře</t>
  </si>
  <si>
    <t>404</t>
  </si>
  <si>
    <t>959813731</t>
  </si>
  <si>
    <t>Z3 - Těsnící plech min.š.120mm s oboustranným butylkaučukem</t>
  </si>
  <si>
    <t>405</t>
  </si>
  <si>
    <t>959821801</t>
  </si>
  <si>
    <t>Vláknocementová prostupka dl.500  s těsnícím profilem nerez zdvojený pro potrubí DN80</t>
  </si>
  <si>
    <t>406</t>
  </si>
  <si>
    <t>961801902</t>
  </si>
  <si>
    <t>Rošt nad jímkou 400/400 v armaturní šachtě</t>
  </si>
  <si>
    <t>407</t>
  </si>
  <si>
    <t>961802101</t>
  </si>
  <si>
    <t>Bezpečnostní žebřík 5,89m vč. kotvení</t>
  </si>
  <si>
    <t>408</t>
  </si>
  <si>
    <t>961802111</t>
  </si>
  <si>
    <t>Výbava k bezpečnostnímu žebříku - nasazovací madlo na kolejnici (příloha) L 1260, bezpečnostní jistící jezdec s karabinou, bezp. pás pro osoby na připojení k jističi</t>
  </si>
  <si>
    <t>409</t>
  </si>
  <si>
    <t>961802201</t>
  </si>
  <si>
    <t>Pochůzí lávka 1020/6000 vč. zábradlí</t>
  </si>
  <si>
    <t>Přesun hmot</t>
  </si>
  <si>
    <t>410</t>
  </si>
  <si>
    <t>998142251</t>
  </si>
  <si>
    <t>Přesun hmot pro nádrže, jímky, zásobníky a jámy betonové monolitické v do 25 m</t>
  </si>
  <si>
    <t>PSV</t>
  </si>
  <si>
    <t>Práce a dodávky PSV</t>
  </si>
  <si>
    <t>722</t>
  </si>
  <si>
    <t>Zdravotechnika - vnitřní vodovod</t>
  </si>
  <si>
    <t>411</t>
  </si>
  <si>
    <t>7221106363</t>
  </si>
  <si>
    <t>Spojka T110 63x2"</t>
  </si>
  <si>
    <t>" AŠ "     12</t>
  </si>
  <si>
    <t>412</t>
  </si>
  <si>
    <t>7222131141</t>
  </si>
  <si>
    <t>Zpětná klapka DN 80</t>
  </si>
  <si>
    <t>" AŠ "     1</t>
  </si>
  <si>
    <t>413</t>
  </si>
  <si>
    <t>7222241551</t>
  </si>
  <si>
    <t>Zahradní ventil 32/1"</t>
  </si>
  <si>
    <t>414</t>
  </si>
  <si>
    <t>7222301031</t>
  </si>
  <si>
    <t>Kulový uzávěr DN 25</t>
  </si>
  <si>
    <t>415</t>
  </si>
  <si>
    <t>7222301061</t>
  </si>
  <si>
    <t>Kulový uzávěr DN 50</t>
  </si>
  <si>
    <t>416</t>
  </si>
  <si>
    <t>7222312861</t>
  </si>
  <si>
    <t>Membránový elektromagnetický ventil DN50</t>
  </si>
  <si>
    <t>417</t>
  </si>
  <si>
    <t>72217702463</t>
  </si>
  <si>
    <t>Rozvody z trubek PE-100 SDR11 DA/DN  -  63/50</t>
  </si>
  <si>
    <t>" AŠ "     200</t>
  </si>
  <si>
    <t>418</t>
  </si>
  <si>
    <t>72217702490</t>
  </si>
  <si>
    <t>Rozvody z trubek PE-100 SDR11 DA/DN  -  90/80</t>
  </si>
  <si>
    <t>419</t>
  </si>
  <si>
    <t>7222902261</t>
  </si>
  <si>
    <t>Zkouška těsnosti vodovodního potrubí do DN 50</t>
  </si>
  <si>
    <t>420</t>
  </si>
  <si>
    <t>7222902291</t>
  </si>
  <si>
    <t>Zkouška těsnosti vodovodního potrubí do DN 100</t>
  </si>
  <si>
    <t>421</t>
  </si>
  <si>
    <t>722290234</t>
  </si>
  <si>
    <t>Proplach a dezinfekce vodovodního potrubí do DN 80</t>
  </si>
  <si>
    <t>422</t>
  </si>
  <si>
    <t>72217702432</t>
  </si>
  <si>
    <t>Rozvody z trubek PE-100 SDR11 DA/DN  -  32/25</t>
  </si>
  <si>
    <t>423</t>
  </si>
  <si>
    <t>7222241541</t>
  </si>
  <si>
    <t>Zahradní ventil DN20</t>
  </si>
  <si>
    <t>424</t>
  </si>
  <si>
    <t>7221163220</t>
  </si>
  <si>
    <t>Spojka T116 32x3/4"</t>
  </si>
  <si>
    <t>425</t>
  </si>
  <si>
    <t>998722101</t>
  </si>
  <si>
    <t>Přesun hmot tonážní pro vnitřní vodovod v objektech v do 6 m</t>
  </si>
  <si>
    <t>743</t>
  </si>
  <si>
    <t>Elektromontáže - hrubá montáž</t>
  </si>
  <si>
    <t>426</t>
  </si>
  <si>
    <t>7436111161</t>
  </si>
  <si>
    <t>Vodič - pás zemnící 30 x 4 mm FeZn vč. spopjovacího materiálu a příslušenství montáž a dodávka</t>
  </si>
  <si>
    <t>Práce a dodávky M</t>
  </si>
  <si>
    <t>35-M</t>
  </si>
  <si>
    <t>Montáž čerpadel, kompr.a vodoh.zař.</t>
  </si>
  <si>
    <t>427</t>
  </si>
  <si>
    <t>3503406121</t>
  </si>
  <si>
    <t>Norná stěna  1100/6000 - komplet</t>
  </si>
  <si>
    <t>" RN1A "     1</t>
  </si>
  <si>
    <t>46-M</t>
  </si>
  <si>
    <t>Zemní práce při extr.mont.pracích</t>
  </si>
  <si>
    <t>428</t>
  </si>
  <si>
    <t>4604900111</t>
  </si>
  <si>
    <t>Krytí inženýrských sítí výstražnou fólií z PVC</t>
  </si>
  <si>
    <t>" křížení inž. sítí "</t>
  </si>
  <si>
    <t>KABEL+POTRUBI1+POTRUBI2</t>
  </si>
  <si>
    <t>429</t>
  </si>
  <si>
    <t>4605102101</t>
  </si>
  <si>
    <t>Žlab kabel prefa bet díl: dílce ADZ 13-50 +deska ADZ 200-500</t>
  </si>
  <si>
    <t>DN80</t>
  </si>
  <si>
    <t>4,5</t>
  </si>
  <si>
    <t>DN80p</t>
  </si>
  <si>
    <t>3,5</t>
  </si>
  <si>
    <t>LOZE</t>
  </si>
  <si>
    <t>OBSYPP1</t>
  </si>
  <si>
    <t>ODVOZ1</t>
  </si>
  <si>
    <t>VYKOP1</t>
  </si>
  <si>
    <t>ZASYP</t>
  </si>
  <si>
    <t>SO 10.2 - Vodovodní přípojka</t>
  </si>
  <si>
    <t>" v.p.  "     1,1*(1,73+3,83)/2*4,5</t>
  </si>
  <si>
    <t>" sejmutá ornice v SO 10.1 "  -0,4*1,1*DN80</t>
  </si>
  <si>
    <t>VYKOP1*0,3</t>
  </si>
  <si>
    <t>VYKOP1*0,3*0,3</t>
  </si>
  <si>
    <t>" 70% "</t>
  </si>
  <si>
    <t>VYKOP1*0,7</t>
  </si>
  <si>
    <t>"  30%"</t>
  </si>
  <si>
    <t>VYKOP1*0,7*0,3</t>
  </si>
  <si>
    <t>151101102</t>
  </si>
  <si>
    <t>Zřízení příložného pažení a rozepření stěn rýh hl do 4 m</t>
  </si>
  <si>
    <t>" v.p.  "     2*((1,73+3,83)/2-0,4)*4,5</t>
  </si>
  <si>
    <t>151101112</t>
  </si>
  <si>
    <t>Odstranění příložného pažení a rozepření stěn rýh hl do 4 m</t>
  </si>
  <si>
    <t>" odvoz na skládku "</t>
  </si>
  <si>
    <t>-ZASYP</t>
  </si>
  <si>
    <t>2,465*13 'Přepočtené koeficientem množství</t>
  </si>
  <si>
    <t>-0,4*1,1*DN80</t>
  </si>
  <si>
    <t>" odpočet lože obsyp vč. potrubí "</t>
  </si>
  <si>
    <t>-LOZE</t>
  </si>
  <si>
    <t>-OBSYPP1</t>
  </si>
  <si>
    <t>1741111091</t>
  </si>
  <si>
    <t>" litinové potrubí DN 80 "</t>
  </si>
  <si>
    <t>1,1*(0,098+0,3)*DN80</t>
  </si>
  <si>
    <t>" odpočet potrubí "</t>
  </si>
  <si>
    <t>-PI*(0,098/2)^2*DN80</t>
  </si>
  <si>
    <t>5833736801</t>
  </si>
  <si>
    <t>štěrkopísek frakce netříděná zásyp</t>
  </si>
  <si>
    <t>OBSYPP*1,89027</t>
  </si>
  <si>
    <t>451572111</t>
  </si>
  <si>
    <t>Lože pod potrubí otevřený výkop z kameniva drobného těženého</t>
  </si>
  <si>
    <t>" lože "</t>
  </si>
  <si>
    <t>0,1*1,1*DN80</t>
  </si>
  <si>
    <t>" přesun hmot "     LOZE</t>
  </si>
  <si>
    <t>8003</t>
  </si>
  <si>
    <t>Pozn. - Všechny hrdlové spoje jsou vč. těsnících kroužků, všechny přírubové spoje jsou vč. všech komponentů přírubového spoje (těsnění, kroužky, podložky, matice aj.)</t>
  </si>
  <si>
    <t>851241131</t>
  </si>
  <si>
    <t>Montáž potrubí z trub litinových hrdlových s integrovaným těsněním otevřený výkop DN 80</t>
  </si>
  <si>
    <t>" přípojka "</t>
  </si>
  <si>
    <t>" dle výpisu materiálu "</t>
  </si>
  <si>
    <t>" délka potrubí "      3,2</t>
  </si>
  <si>
    <t>" SEK "                     0,3</t>
  </si>
  <si>
    <t>5525408006</t>
  </si>
  <si>
    <t>trouba vodovodní litinová DN 80</t>
  </si>
  <si>
    <t>DN80p*1,01</t>
  </si>
  <si>
    <t>5529102901</t>
  </si>
  <si>
    <t>kroužek těsnící gumový DN 80 pro vodovodní potrubí - zámkový spoj</t>
  </si>
  <si>
    <t>3,02970297029703*1,01 'Přepočtené koeficientem množství</t>
  </si>
  <si>
    <t>721140925</t>
  </si>
  <si>
    <t>Potrubí litinové odpadní krácení trub DN 100</t>
  </si>
  <si>
    <t>" SEK DN80 "     1</t>
  </si>
  <si>
    <t>8522421211</t>
  </si>
  <si>
    <t>Montáž potrubí z trub litinových tlakových přírubových délky do 1 m otevřený výkop DN 80 (matice mosazné, šrouby nerez)</t>
  </si>
  <si>
    <t>5525323901</t>
  </si>
  <si>
    <t>uklidňovací kus přírubová trouba litinová DN 80 mm délka 400 mm</t>
  </si>
  <si>
    <t>5525324601</t>
  </si>
  <si>
    <t>trouba přírubová litinová TP DN 80 mm délka 900 mm s kotvící přírubou</t>
  </si>
  <si>
    <t>8572421211</t>
  </si>
  <si>
    <t>Montáž litinových tvarovek jednoosých přírubových otevřený výkop DN 80   (spojovací materiál nerez)</t>
  </si>
  <si>
    <t>5525973001</t>
  </si>
  <si>
    <t>tvarovka vodovodní hrdlová s přírubou EU - DN80</t>
  </si>
  <si>
    <t>4226577661</t>
  </si>
  <si>
    <t xml:space="preserve">filtr DN80   </t>
  </si>
  <si>
    <t>5525399601</t>
  </si>
  <si>
    <t>koleno přírubové z tvárné litiny FFK-kus DN 80- 30°</t>
  </si>
  <si>
    <t>8912411111</t>
  </si>
  <si>
    <t>Montáž vodovodních šoupátek otevřený výkop DN 80   (spojovací materiál nerez)</t>
  </si>
  <si>
    <t>4222439766</t>
  </si>
  <si>
    <t>šoupátko litinové DN80 PN16,  15 EN 558.1 s ručním kolem</t>
  </si>
  <si>
    <t>892241111</t>
  </si>
  <si>
    <t>Tlaková zkouška vodou potrubí do 80</t>
  </si>
  <si>
    <t>892273122</t>
  </si>
  <si>
    <t>Proplach a dezinfekce vodovodního potrubí DN od 80 do 125</t>
  </si>
  <si>
    <t>998273102</t>
  </si>
  <si>
    <t>Přesun hmot pro trubní vedení z trub litinových otevřený výkop</t>
  </si>
  <si>
    <t>7222621511</t>
  </si>
  <si>
    <t>Vodoměr přírubový DN 50</t>
  </si>
  <si>
    <t>" vodovod "</t>
  </si>
  <si>
    <t>SO 10.3 - Přípojka NN</t>
  </si>
  <si>
    <t>D1 - RETENČNÍ NÁDRŽ RN1A</t>
  </si>
  <si>
    <t xml:space="preserve">    D2 - Dodávky</t>
  </si>
  <si>
    <t xml:space="preserve">    D3 - Montážní materiál</t>
  </si>
  <si>
    <t xml:space="preserve">    D4 - Přidružené práce</t>
  </si>
  <si>
    <t xml:space="preserve">    D5 - Zemní práce</t>
  </si>
  <si>
    <t>D1</t>
  </si>
  <si>
    <t>D2</t>
  </si>
  <si>
    <t>Dodávky</t>
  </si>
  <si>
    <t>Doplnění rozvaděče RH1, pojistkový vývod 3x80A Gg</t>
  </si>
  <si>
    <t>Pol1</t>
  </si>
  <si>
    <t>Rozváděč RE 1 Elektroměr typ. plast. rozvodnice do výklenku 400/600/240mm, krytí IP54/20,
pro jednosazbový elektroměr s přímým měřením,
hl. jistič 50A, řadová svorkovnice, můstek PEN,
plomb.kryt, energ.uzávěr, jm.proud 63A, zkr.odolnost 20kA</t>
  </si>
  <si>
    <t>1.1</t>
  </si>
  <si>
    <t>Přípojková skříň SS300, vč. pojistek 3x63A, 3x40A, 3x32A Gg</t>
  </si>
  <si>
    <t>D3</t>
  </si>
  <si>
    <t>Montážní materiál</t>
  </si>
  <si>
    <t>Kabel CYKY-J 4x50 mm2</t>
  </si>
  <si>
    <t>Kabel CYKY-J 4x25 mm2</t>
  </si>
  <si>
    <t>Kabel CYKY-J 4x10 mm2</t>
  </si>
  <si>
    <t>Výstražná folie PVC 330x50 mm, 50 m</t>
  </si>
  <si>
    <t>Pozinkovaný drát FeZn 10mm vč. spojek</t>
  </si>
  <si>
    <t>Kabelový žlab PVC</t>
  </si>
  <si>
    <t>Ostatní drobný materiál</t>
  </si>
  <si>
    <t>kpl</t>
  </si>
  <si>
    <t>Podružný materiál 3%</t>
  </si>
  <si>
    <t>sada</t>
  </si>
  <si>
    <t>D4</t>
  </si>
  <si>
    <t>Přidružené práce</t>
  </si>
  <si>
    <t>Montáž, zapojení, oživení výše uvedených zařízení</t>
  </si>
  <si>
    <t>Výchozí revize elektrozařízení</t>
  </si>
  <si>
    <t>Komplexní zkoušky</t>
  </si>
  <si>
    <t>Projekt skutečného provedení</t>
  </si>
  <si>
    <t>PPV 6%, (montážní materiál, montáž)</t>
  </si>
  <si>
    <t>D5</t>
  </si>
  <si>
    <t>Vytyč.trati kab.vedení ve volném terénu</t>
  </si>
  <si>
    <t>Výkop a zához kabel.rýhy šířka 35 cm,hloubka 80cm, tř.zeminy 3, kabel.lože z kop.písku rýha 35cm tl.10cm, fólie výstražná z PVC šířky 33cm, provizorní úprava terénu zem.tř.3, obnova asfaltového povrchu</t>
  </si>
  <si>
    <t>Geodetické zaměření skutečné trasy kabelu</t>
  </si>
  <si>
    <t>ASFALT</t>
  </si>
  <si>
    <t>DN800</t>
  </si>
  <si>
    <t>DN800p</t>
  </si>
  <si>
    <t>DRENAZ</t>
  </si>
  <si>
    <t>OBSYP</t>
  </si>
  <si>
    <t>ORNICE</t>
  </si>
  <si>
    <t>SO 10.4 - Přeložka trubní části odvodňovacího příkopu</t>
  </si>
  <si>
    <t>Š150</t>
  </si>
  <si>
    <t>ŠD150</t>
  </si>
  <si>
    <t>TRAVA</t>
  </si>
  <si>
    <t>U160</t>
  </si>
  <si>
    <t>ZASYP1</t>
  </si>
  <si>
    <t>" DN800 "     1,86*22,26</t>
  </si>
  <si>
    <t>0,2*TRAVA</t>
  </si>
  <si>
    <t>" odvoz na mezideponii "     TRAVA*0,2</t>
  </si>
  <si>
    <t>113107152</t>
  </si>
  <si>
    <t>Odstranění podkladu pl přes 50 do 200 m2 z kameniva těženého tl 200 mm</t>
  </si>
  <si>
    <t>113107162</t>
  </si>
  <si>
    <t>Odstranění podkladu pl přes 50 do 200 m2 z kameniva drceného tl 200 mm</t>
  </si>
  <si>
    <t>53,157*22 'Přepočtené koeficientem množství</t>
  </si>
  <si>
    <t>97909811001</t>
  </si>
  <si>
    <t>Poplatek za skládku suti      (bez živice)</t>
  </si>
  <si>
    <t>113107183</t>
  </si>
  <si>
    <t>Odstranění podkladu pl přes 50 do 200 m2 živičných tl 150 mm</t>
  </si>
  <si>
    <t>" stávající asfaltová vozovka "</t>
  </si>
  <si>
    <t>" stoka "     1,86*(58,24-2,02-2,6/2)</t>
  </si>
  <si>
    <t>" šachta Š1804 "     2,02*2,32</t>
  </si>
  <si>
    <t>" šachta Š1803 "     2,6*2,6</t>
  </si>
  <si>
    <t>" stoka "     2*(58,24-2,02-2,6/2)</t>
  </si>
  <si>
    <t>" šachta Š1804 "     2*(2,02+2,32)</t>
  </si>
  <si>
    <t>" šachta Š1803 "     4*2,6</t>
  </si>
  <si>
    <t>35,363*5 'Přepočtené koeficientem množství</t>
  </si>
  <si>
    <t>997221845302C</t>
  </si>
  <si>
    <t>Poplatek za skládku suti - živice</t>
  </si>
  <si>
    <t>" křížení ing.sítí  "     1,86*1</t>
  </si>
  <si>
    <t>" křížení ing.sítí  "</t>
  </si>
  <si>
    <t>" DN400 "     1,86*2</t>
  </si>
  <si>
    <t>" křížení ing.sítí  "    1,86*1</t>
  </si>
  <si>
    <t>POTRUBI1*1,0*1,5</t>
  </si>
  <si>
    <t>POTRUBI2*1,45*1,95</t>
  </si>
  <si>
    <t>KABEL*1,0*1,5</t>
  </si>
  <si>
    <t>" stoka "</t>
  </si>
  <si>
    <t>1,86*(4,43+4,14)/2*37,85</t>
  </si>
  <si>
    <t>1,86*(4,14+4,14)/2*(48,5-37,85-2,02/2)</t>
  </si>
  <si>
    <t>1,86*(4,14+4,06)/2*(80,5-48,5-2,02/2-2,6/2)</t>
  </si>
  <si>
    <t>" Š1804 "     2,02*2,32*4,38</t>
  </si>
  <si>
    <t>" Š1803 "     2,6*2,6*4,3</t>
  </si>
  <si>
    <t>" výkop pro drenáž "</t>
  </si>
  <si>
    <t>DRENAZ*0,1*0,2</t>
  </si>
  <si>
    <t>-0,45*ASFALT</t>
  </si>
  <si>
    <t>-0,3*TRAVA</t>
  </si>
  <si>
    <t>" odpočet vybourané kanalizace "</t>
  </si>
  <si>
    <t>-PI*((0,8+0,13*2)/2)^2*2,5</t>
  </si>
  <si>
    <t>VYKOP1*0,62</t>
  </si>
  <si>
    <t>VYKOP1*0,62*0,5</t>
  </si>
  <si>
    <t>"  50%"</t>
  </si>
  <si>
    <t>VYKOP1*0,3*0,5</t>
  </si>
  <si>
    <t>" 8% "</t>
  </si>
  <si>
    <t>VYKOP1*0,08</t>
  </si>
  <si>
    <t>2*(4,43+4,14)/2*37,85</t>
  </si>
  <si>
    <t>2*(4,14+4,14)/2*(48,5-37,85-2,02/2)</t>
  </si>
  <si>
    <t>2*(4,14+4,06)/2*(80,5-48,5-2,02/2-2,6/2)</t>
  </si>
  <si>
    <t>" Š1804 "     2*(2,02+2,32)*(4,38+0,3-2,25)</t>
  </si>
  <si>
    <t>" Š1803 "     4*2,6*(4,3+0,3-2,35)</t>
  </si>
  <si>
    <t>" Š1804 "     2*(2,02+2,32)*2,25</t>
  </si>
  <si>
    <t>" Š1803 "     4*2,6*2,35</t>
  </si>
  <si>
    <t>" Š 1803 "</t>
  </si>
  <si>
    <t>" Š 1804 - rám typ U160 "     788,45</t>
  </si>
  <si>
    <t>" Š 1803 - rám typ U200 "   1451,76</t>
  </si>
  <si>
    <t>" Š1803,1804 - závěsy pás.80/6 "     120,64*2</t>
  </si>
  <si>
    <t>130108220</t>
  </si>
  <si>
    <t>ocel profilová UPN, v jakosti 11 375, h=160 mm</t>
  </si>
  <si>
    <t>" ponecháno ve výkopu "     U160/2*1,03/1000</t>
  </si>
  <si>
    <t>1301082201</t>
  </si>
  <si>
    <t>ocel profilová UPN, v jakosti 11 375, h=160 mm  (obratovost)</t>
  </si>
  <si>
    <t>" demontováno "     U160/2*1,03/1000</t>
  </si>
  <si>
    <t>130108260</t>
  </si>
  <si>
    <t>ocel profilová UPN, v jakosti 11 375, h=200 mm</t>
  </si>
  <si>
    <t>" ponecháno ve výkopu "     U200/2*1,03/1000</t>
  </si>
  <si>
    <t>1301082601</t>
  </si>
  <si>
    <t>ocel profilová UPN, v jakosti 11 375, h=200 mm   (obratovost)</t>
  </si>
  <si>
    <t>" demontováno "     U200/2*1,03/1000</t>
  </si>
  <si>
    <t>" ponecháno ve výkopu "     P806/2*1,03/1000</t>
  </si>
  <si>
    <t>" demontováno "     P806/2*1,03/1000</t>
  </si>
  <si>
    <t>" demontáž 3 rámů, 3 rámy ponechány "     OCEL1/2</t>
  </si>
  <si>
    <t>VYKOP1*0,6*0,92</t>
  </si>
  <si>
    <t>VYKOP1*0,6*0,08</t>
  </si>
  <si>
    <t>" odvoz vytěžené zeminy z mezideponie k zpětným zásypům "</t>
  </si>
  <si>
    <t>ZASYP1-ZASYPfr</t>
  </si>
  <si>
    <t>VYKOP1+TRAVA*0,1</t>
  </si>
  <si>
    <t>-(ZASYP1-ZASYPfr)</t>
  </si>
  <si>
    <t>" 92% "</t>
  </si>
  <si>
    <t>ODVOZ1*0,92</t>
  </si>
  <si>
    <t>453,926*13 'Přepočtené koeficientem množství</t>
  </si>
  <si>
    <t>ODVOZ1*0,08</t>
  </si>
  <si>
    <t>39,472*13 'Přepočtené koeficientem množství</t>
  </si>
  <si>
    <t>" odpočet konstrikcí "</t>
  </si>
  <si>
    <t>-1,86*(0,08+0,1+0,1+0,8+0,13*2+0,3)*DN800</t>
  </si>
  <si>
    <t>" Š1804 "</t>
  </si>
  <si>
    <t>-(0,3+1,65+0,3+0,1*2)*2,02*2,32</t>
  </si>
  <si>
    <t>-PI*(1,24/2)^2*1,0</t>
  </si>
  <si>
    <t>-PI*(1,04/2)^2*(1,81+0,12-1,0-0,45)</t>
  </si>
  <si>
    <t>" Š1803 "</t>
  </si>
  <si>
    <t>-(2,35+0,2)*2,6*2,6</t>
  </si>
  <si>
    <t>-PI*(1,04/2)^2*(1,75-0,5-0,25-0,45)</t>
  </si>
  <si>
    <t>" dovoz vytěžené zeminy z mezideponie k zpětným zásypům "</t>
  </si>
  <si>
    <t>" odpočet zásypu mimo komunikaci "</t>
  </si>
  <si>
    <t>-1,86*(4,43+4,21)/2*22,26</t>
  </si>
  <si>
    <t>1,86*(0,08+0,1+0,1+0,8+0,13*2+0,3)*22,26</t>
  </si>
  <si>
    <t>0,3*TRAVA</t>
  </si>
  <si>
    <t>" přesun hmot "     ZASYPfr</t>
  </si>
  <si>
    <t>" potrubí DN800 "</t>
  </si>
  <si>
    <t>(1,108+2*0,1*(0,3+0,8+0,13*2+0,1-0,365))*DN800</t>
  </si>
  <si>
    <t>OBSYP*1,89027</t>
  </si>
  <si>
    <t>" přesun hmot "     OBSYP</t>
  </si>
  <si>
    <t>" dovoz ornice z mezideponie k zpětným zásypům "</t>
  </si>
  <si>
    <t>TRAVA*0,2</t>
  </si>
  <si>
    <t>TRAVA*0,1*1,05</t>
  </si>
  <si>
    <t>TRAVA*0,02*1,05</t>
  </si>
  <si>
    <t>" drenáž "       DN800+2,0+2,5</t>
  </si>
  <si>
    <t>3512711041</t>
  </si>
  <si>
    <t xml:space="preserve">Zazdívka cihlami tl. 300 na maltu </t>
  </si>
  <si>
    <t>" úprava stáv. šachty ŠS1803 "</t>
  </si>
  <si>
    <t>0,3*PI*(0,8/2)^2*1,2</t>
  </si>
  <si>
    <t>3513112021</t>
  </si>
  <si>
    <t>D+M zaplnění stávajícího potrubí popílkocemontovou suspenzí vč. všech souvisejících prací</t>
  </si>
  <si>
    <t>" zaplněná stávajícího potrubí  "</t>
  </si>
  <si>
    <t>" DN800 "    PI*(0,8/2)^2*10,0</t>
  </si>
  <si>
    <t>358325114</t>
  </si>
  <si>
    <t>Bourání stoky kompletní nebo otvorů z železobetonu plochy do 4 m2</t>
  </si>
  <si>
    <t>" vybourání stáv. potrubí DN800 "</t>
  </si>
  <si>
    <t>0,13*PI*(0,8+0,13)*2,5</t>
  </si>
  <si>
    <t>997013211</t>
  </si>
  <si>
    <t>Vnitrostaveništní doprava suti a vybouraných hmot pro budovy v do 6 m ručně</t>
  </si>
  <si>
    <t>2,28*22 'Přepočtené koeficientem množství</t>
  </si>
  <si>
    <t>" stoka "     0,08*1,86*DN800</t>
  </si>
  <si>
    <t>" Š 1804 "     0,1*2,0*2,3</t>
  </si>
  <si>
    <t>" Š 1803 "     0,1*2,5*2,5</t>
  </si>
  <si>
    <t>" drenáž "     DRENAZ*0,1*0,2</t>
  </si>
  <si>
    <t>DN800/2,5*2+0,2</t>
  </si>
  <si>
    <t>5922374104</t>
  </si>
  <si>
    <t>podkladek betonový pod hrdlové trouby IZX 12/80 pro trouby DN600,800</t>
  </si>
  <si>
    <t>62*1,01 'Přepočtené koeficientem množství</t>
  </si>
  <si>
    <t>592243200</t>
  </si>
  <si>
    <t>prstenec šachetní betonový vyrovnávací TBW-Q.1 63/6 62,5 x 12 x 6 cm</t>
  </si>
  <si>
    <t>592243230</t>
  </si>
  <si>
    <t>prstenec šachetní betonový vyrovnávací TBW-Q.1 63/10 62,5 x 12 x 10 cm</t>
  </si>
  <si>
    <t>" šachty "     2</t>
  </si>
  <si>
    <t>(0,433+2*0,1*0,365)*DN800</t>
  </si>
  <si>
    <t>0,1*1,86*DN800</t>
  </si>
  <si>
    <t>" Š1804 "        0,1*2,0*2,3</t>
  </si>
  <si>
    <t>" Š1803 "        0,1*2,5*2,5</t>
  </si>
  <si>
    <t>DESKA1</t>
  </si>
  <si>
    <t>564651111</t>
  </si>
  <si>
    <t>Podklad z kameniva hrubého drceného vel. 63-125 mm tl 150 mm</t>
  </si>
  <si>
    <t>" asfaltová vozovka "     ASFALT</t>
  </si>
  <si>
    <t>" přesun hmot "</t>
  </si>
  <si>
    <t>ŠD150*0,15</t>
  </si>
  <si>
    <t>Š150*0,15</t>
  </si>
  <si>
    <t>5651361111</t>
  </si>
  <si>
    <t>Asfaltový beton vrstva podkladní ACP 22+ (obalované kamenivo OKH ) tl 50 mm š do 3 m</t>
  </si>
  <si>
    <t>5771451121</t>
  </si>
  <si>
    <t xml:space="preserve">Asfaltový beton vrstva ložní ACL 16+ (ABH) tl 50 mm š do 3 m </t>
  </si>
  <si>
    <t>6176331111</t>
  </si>
  <si>
    <t xml:space="preserve">Omítka zdiva maltou </t>
  </si>
  <si>
    <t>PI*(0,8/2)^2*1,2</t>
  </si>
  <si>
    <t>822472111</t>
  </si>
  <si>
    <t>Montáž potrubí z trub TZH s integrovaným těsněním otevřený výkop sklon do 20 % DN 800</t>
  </si>
  <si>
    <t>" stoka "     80,5-2,0-2,5/2</t>
  </si>
  <si>
    <t>" potrubí "     80,5-1,0-1,5/2</t>
  </si>
  <si>
    <t>592224120</t>
  </si>
  <si>
    <t>trouba hrdlová přímá železobet. s integrovaným těsněním DEHA TZH-Q 800/2500 80 x 250 x 11,5 cm</t>
  </si>
  <si>
    <t>DN800p/2,5*1,01</t>
  </si>
  <si>
    <t>8943021701</t>
  </si>
  <si>
    <t>Dno šachet tl nad 200 mm ze ŽB obyčejného tř. C 30/37-XC4- XA1</t>
  </si>
  <si>
    <t>" Š1804 "        0,3*2,0*2,3*1,035</t>
  </si>
  <si>
    <t>" Š1803 "        0,3*2,5*2,5*1,035</t>
  </si>
  <si>
    <t>8943021711</t>
  </si>
  <si>
    <t>Stěny šachet tl nad 200 mm ze ŽB obyčejného tř. C 30/37-XC4- XA1</t>
  </si>
  <si>
    <t>" Š1804 "        1,65*(2,0*2,3-1,0*1,3)*2*1,035</t>
  </si>
  <si>
    <t>" Š1803 "        1,75*(2,5*2,5-1,5*1,5)*2*1,035</t>
  </si>
  <si>
    <t>" Š1804 "        1,65*(1,3+1,0)*2</t>
  </si>
  <si>
    <t>" Š1803 "        1,75*1,5*4</t>
  </si>
  <si>
    <t>" Š1804 "        (2,0*2,3+1,65*(1,6+1,3)*2)*6*0,65*0,000222</t>
  </si>
  <si>
    <t>" Š1803 "        (2,1*2,1+1,75*1,8*4)*6*0,65*0,000222</t>
  </si>
  <si>
    <t>" Š1804 "     0,430</t>
  </si>
  <si>
    <t>" Š1803 "     0,538</t>
  </si>
  <si>
    <t>8942042611</t>
  </si>
  <si>
    <t>Žlaby šachet průřezu o poloměru nad 500 mm z betonu prostého tř. C 30/37 XA1</t>
  </si>
  <si>
    <t>0,75*1,0*1,3</t>
  </si>
  <si>
    <t>-PI*(0,8/2)^2/2*1,0</t>
  </si>
  <si>
    <t>-0,8*0,2*1,0</t>
  </si>
  <si>
    <t>0,75*1,5*1,5</t>
  </si>
  <si>
    <t>-PI*(0,8/2)^2/2*1,5</t>
  </si>
  <si>
    <t>-0,8*0,2*1,5</t>
  </si>
  <si>
    <t>PI*0,8/2*1,0</t>
  </si>
  <si>
    <t>2*0,2*1,0</t>
  </si>
  <si>
    <t>2*0,2*1,5</t>
  </si>
  <si>
    <t>" Š1803 "          1,5+0,4</t>
  </si>
  <si>
    <t>" Š1804 "          1,0</t>
  </si>
  <si>
    <t>Bobtnavý pásek tl. 6mm, š.30mm</t>
  </si>
  <si>
    <t>" Š1804 "        (1,3+1,6)*2+3,7+3,6*2</t>
  </si>
  <si>
    <t>" Š1803 "        1,8*4+3,7+3,6*2</t>
  </si>
  <si>
    <t>" Š1804 "        (1,3+1,6)*2</t>
  </si>
  <si>
    <t>" Š1803 "        1,8*4</t>
  </si>
  <si>
    <t>8943022121</t>
  </si>
  <si>
    <t>M+D Stropní deska prefa šachty Š1804 - 1600/1900/300 s otvorem d=1000 beton C30/37-XC4-XA1 vč.armování</t>
  </si>
  <si>
    <t>8943022122</t>
  </si>
  <si>
    <t>M+D Stropní deska prefa šachty Š1803 - 2100/2100/300 s otvorem d=1000 beton C30/37-XC4-XA1 vč.armování</t>
  </si>
  <si>
    <t>894401211</t>
  </si>
  <si>
    <t>Osazení betonových dílců pro šachty skruží rovných</t>
  </si>
  <si>
    <t>" výpis šachet "     1+1+1</t>
  </si>
  <si>
    <t>3*1,02 'Přepočtené koeficientem množství</t>
  </si>
  <si>
    <t>" šachty "         2</t>
  </si>
  <si>
    <t>894402211</t>
  </si>
  <si>
    <t>Osazení betonových dílců pro šachty skruží přechodových</t>
  </si>
  <si>
    <t>" výpis šachet "     2</t>
  </si>
  <si>
    <t>0,2*1,02 'Přepočtené koeficientem množství</t>
  </si>
  <si>
    <t>8995014111</t>
  </si>
  <si>
    <t>Stupadla do šachet vidlicová s PE povlakem s vysekáním otvoru v betonu</t>
  </si>
  <si>
    <t>" výpis šachet "     9</t>
  </si>
  <si>
    <t>998274101</t>
  </si>
  <si>
    <t>Přesun hmot pro trubní vedení z trub betonových otevřený výkop</t>
  </si>
  <si>
    <t>KABEL+POTRUBI1</t>
  </si>
  <si>
    <t>SO 10.5 - Přeložka vodovodu DN 80</t>
  </si>
  <si>
    <t xml:space="preserve">    21-M - Elektromontáže</t>
  </si>
  <si>
    <t>1,1*(1,70+1,89)/2*7,58</t>
  </si>
  <si>
    <t>1,1*(1,89+1,72)/2*(13,03-7,58)</t>
  </si>
  <si>
    <t>1,1*(1,72+1,68)/2*(61,15-13,03)</t>
  </si>
  <si>
    <t>1,1*(1,68+1,75)/2*(88,0-61,15)</t>
  </si>
  <si>
    <t>" odpočet ornice sejmuté v SO 10.1 "</t>
  </si>
  <si>
    <t>151101101</t>
  </si>
  <si>
    <t>Zřízení příložného pažení a rozepření stěn rýh hl do 2 m</t>
  </si>
  <si>
    <t>2*((1,70+1,89)/2-0,4)*7,58</t>
  </si>
  <si>
    <t>2*((1,89+1,72)/2-0,4)*(13,03-7,58)</t>
  </si>
  <si>
    <t>2*((1,72+1,68)/2-0,4)*(61,15-13,03)</t>
  </si>
  <si>
    <t>2*((1,68+1,75)/2-0,4)*(88,0-61,15)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</si>
  <si>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</si>
  <si>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</si>
  <si>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</si>
  <si>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</si>
  <si>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VYKOP1*0,5</t>
  </si>
  <si>
    <t>VYKOP1-ZASYP</t>
  </si>
  <si>
    <t>48,206*13 'Přepočtené koeficientem množství</t>
  </si>
  <si>
    <t>" ornice "     -0,4*1,1*DN80</t>
  </si>
  <si>
    <t>" DN80 "    PI*(0,08/2)^2*16,0</t>
  </si>
  <si>
    <t>452313171</t>
  </si>
  <si>
    <t>Podkladní bloky z betonu prostého tř. C 30/37 otevřený výkop</t>
  </si>
  <si>
    <t>0,35*0,35*4*4</t>
  </si>
  <si>
    <t>0,25*0,25*4*2</t>
  </si>
  <si>
    <t>0,2*0,2*4*2</t>
  </si>
  <si>
    <t>0,55*0,55*4*1</t>
  </si>
  <si>
    <t>" přeložka "     88,0</t>
  </si>
  <si>
    <t>" portubí "                   88,0</t>
  </si>
  <si>
    <t>" SEK "                        0,3*9</t>
  </si>
  <si>
    <t>" SEK DN80 "     9</t>
  </si>
  <si>
    <t>857241131</t>
  </si>
  <si>
    <t>Montáž litinových tvarovek jednoosých hrdlových otevřený výkop s integrovaným těsněním DN 80</t>
  </si>
  <si>
    <t>5525390406</t>
  </si>
  <si>
    <t>koleno hrdlové z tvárné litiny K-kus DN 80-11,25°</t>
  </si>
  <si>
    <t>5525391606</t>
  </si>
  <si>
    <t>koleno hrdlové z tvárné litiny K-kus DN 80-221,5°</t>
  </si>
  <si>
    <t>5525394006</t>
  </si>
  <si>
    <t>koleno hrdlové z tvárné litiny K-kus DN 80-45°</t>
  </si>
  <si>
    <t>5525364606</t>
  </si>
  <si>
    <t>přesuvka hrdlová litinová U-kus DN 80 mm</t>
  </si>
  <si>
    <t>5525374001</t>
  </si>
  <si>
    <t>tvarovka hrdlová s přírubovou odbočkou z tvárné litiny MMA-kus DN 80/80 mm</t>
  </si>
  <si>
    <t>8912472111</t>
  </si>
  <si>
    <t>Montáž hydrantů nadzemních DN 80 (matice mosazné, šrouby nerez)</t>
  </si>
  <si>
    <t>4222110601</t>
  </si>
  <si>
    <t>šoupátko s přírubami, voda, DN 80</t>
  </si>
  <si>
    <t>4229107901</t>
  </si>
  <si>
    <t>souprava zemní teleskopická pro šoupátka DN 65-80 mm dl. 1,2-1,81 m</t>
  </si>
  <si>
    <t>8572629101</t>
  </si>
  <si>
    <t>Demontáž armatur - hydrant, šoupě se zemní soupravou</t>
  </si>
  <si>
    <t>8991012101</t>
  </si>
  <si>
    <t>Demontáž poklopů šoupátkových, hydrantových</t>
  </si>
  <si>
    <t>89979218</t>
  </si>
  <si>
    <t>Demontáž orientačních tabulek pro šoupátka, hydranty, ventily</t>
  </si>
  <si>
    <t>9790811211</t>
  </si>
  <si>
    <t>Odvoz suti a vybouraných hmot  ZKD 1 km přes 1 km  (na místo určené majitelem)</t>
  </si>
  <si>
    <t>0,047*9 'Přepočtené koeficientem množství</t>
  </si>
  <si>
    <t>21-M</t>
  </si>
  <si>
    <t>Elektromontáže</t>
  </si>
  <si>
    <t>2108000001</t>
  </si>
  <si>
    <t>Identif. vodič vč. vývodů, kabel. T spojky</t>
  </si>
  <si>
    <t>DN80*2</t>
  </si>
  <si>
    <t>2108000101</t>
  </si>
  <si>
    <t xml:space="preserve">Pasivní anténa </t>
  </si>
  <si>
    <t>SO 10.6 - Obslužná vozovka</t>
  </si>
  <si>
    <t xml:space="preserve">    5 - Komunikace pozemní</t>
  </si>
  <si>
    <t xml:space="preserve">    9 - Ostatní konstrukce a práce, bourání</t>
  </si>
  <si>
    <t xml:space="preserve">    998 - Přesun hmot</t>
  </si>
  <si>
    <t>122202201</t>
  </si>
  <si>
    <t>Odkopávky a prokopávky nezapažené pro silnice objemu do 100 m3 v hornině tř. 3</t>
  </si>
  <si>
    <t>"zemina z odkopávek" 15</t>
  </si>
  <si>
    <t>122202209</t>
  </si>
  <si>
    <t>Příplatek k odkopávkám a prokopávkám pro silnice v hornině tř. 3 za lepivost</t>
  </si>
  <si>
    <t>"zemina z výkopu do násypu" 15</t>
  </si>
  <si>
    <t>171101104</t>
  </si>
  <si>
    <t>Uložení sypaniny z hornin soudržných do násypů zhutněných do 102 % PS</t>
  </si>
  <si>
    <t>"v aktivní zóně" 15</t>
  </si>
  <si>
    <t>171101111</t>
  </si>
  <si>
    <t>Uložení sypaniny z hornin nesoudržných sypkých s vlhkostí l(d) 0,9 v aktivní zóně</t>
  </si>
  <si>
    <t>"pod komunikace a chodníky" 143+105+120-15</t>
  </si>
  <si>
    <t>5833120101</t>
  </si>
  <si>
    <t>stabilizační zemina</t>
  </si>
  <si>
    <t>"do násypů" 143+105+120</t>
  </si>
  <si>
    <t>"k dispozici z odkopávek" -15</t>
  </si>
  <si>
    <t>181301105</t>
  </si>
  <si>
    <t>Rozprostření ornice tl vrstvy do 300 mm pl do 500 m2 v rovině nebo ve svahu do 1:5</t>
  </si>
  <si>
    <t>"jednotlivě do 500m2 ve dvou vrstvách" 972*2</t>
  </si>
  <si>
    <t>" dovoz ornice z mezideponie í"     972*2*0,3</t>
  </si>
  <si>
    <t>"viz úprava pláně v rovině bez hutnění" 972</t>
  </si>
  <si>
    <t>181411132</t>
  </si>
  <si>
    <t>Založení parkového trávníku výsevem plochy do 1000 m2 ve svahu do 1:2</t>
  </si>
  <si>
    <t>"viz rozprostření ornice na svahu" 567</t>
  </si>
  <si>
    <t>005724100</t>
  </si>
  <si>
    <t>osivo směs travní parková</t>
  </si>
  <si>
    <t>"uvažováno 5kg/100m2 semene trav" (972+567)/100*5</t>
  </si>
  <si>
    <t>181951101</t>
  </si>
  <si>
    <t>Úprava pláně v hornině tř. 1 až 4 bez zhutnění</t>
  </si>
  <si>
    <t>"plocha pod zatravněním a ohumusováním v rovině" 972</t>
  </si>
  <si>
    <t>"pod pojížděnou dlažbou" 170</t>
  </si>
  <si>
    <t>"pod rozšířením podkladů" 75*0,51</t>
  </si>
  <si>
    <t>"pod chodníky" 77,4+35,1+9,2</t>
  </si>
  <si>
    <t>182201101</t>
  </si>
  <si>
    <t>Svahování násypů</t>
  </si>
  <si>
    <t>"násypy okolo chodníků a vozovky" 567</t>
  </si>
  <si>
    <t>182301122</t>
  </si>
  <si>
    <t>Rozprostření ornice pl do 500 m2 ve svahu přes 1:5 tl vrstvy do 150 mm</t>
  </si>
  <si>
    <t>"viz svahování násypů" 567</t>
  </si>
  <si>
    <t>" dovoz ornice z mezideponie "     567*0,15</t>
  </si>
  <si>
    <t>Komunikace pozemní</t>
  </si>
  <si>
    <t>"chodníky" 121,70</t>
  </si>
  <si>
    <t>564851112</t>
  </si>
  <si>
    <t>Podklad ze štěrkodrtě ŠD tl 160 mm</t>
  </si>
  <si>
    <t>"vozovky včetně rozšíření podkladu" 170+0,43*75</t>
  </si>
  <si>
    <t>564962113</t>
  </si>
  <si>
    <t>Podklad z mechanicky zpevněného kameniva MZK tl 220 mm</t>
  </si>
  <si>
    <t>"vozovky" 170</t>
  </si>
  <si>
    <t>569903311</t>
  </si>
  <si>
    <t>Zřízení zemních krajnic se zhutněním</t>
  </si>
  <si>
    <t>"podél silniční obruby" 0,25*75</t>
  </si>
  <si>
    <t>"pro zemní krajnice" 0,25*75</t>
  </si>
  <si>
    <t>5962111301.PC</t>
  </si>
  <si>
    <t>Kladení distanční bet.dlažby komunikací pro pěší tl 60mm do drtě tl 40mm, pl do 50 m2 včetně vyplnění spár substrátem s trav.semenem</t>
  </si>
  <si>
    <t>"distanční dlažba - chodníky" 77,40+35,10+9,20</t>
  </si>
  <si>
    <t>596001111.PC</t>
  </si>
  <si>
    <t>Dodání distanční dlažby 170/170/60 mm</t>
  </si>
  <si>
    <t>121,7*1,01</t>
  </si>
  <si>
    <t>5962111302.PC</t>
  </si>
  <si>
    <t>Kladení distanční bet.dlažby vozovky tl 80mm do drtě tl 40mm, včetně vyplnění spár substrátem s trav.semenem</t>
  </si>
  <si>
    <t>"distanční dlažba - vozovky" 170</t>
  </si>
  <si>
    <t>596001112.PC</t>
  </si>
  <si>
    <t>Dodání distanční dlažby 210/140/80 mm</t>
  </si>
  <si>
    <t>170*1,01</t>
  </si>
  <si>
    <t>Ostatní konstrukce a práce, bourání</t>
  </si>
  <si>
    <t>912111121</t>
  </si>
  <si>
    <t>Montáž zábrany parkovací tvaru U přichycené šrouby</t>
  </si>
  <si>
    <t>7491017801</t>
  </si>
  <si>
    <t>parkovací zábrana U 80 zinkovaná se zámkem</t>
  </si>
  <si>
    <t>916131113</t>
  </si>
  <si>
    <t>Osazení silničního obrubníku betonového ležatého s boční opěrou do lože z betonu prostého</t>
  </si>
  <si>
    <t>592185630</t>
  </si>
  <si>
    <t>krajník silniční betonový ABK 50/25/10 50x25x10 cm</t>
  </si>
  <si>
    <t>6*1,01*2</t>
  </si>
  <si>
    <t>"chodníky" 88</t>
  </si>
  <si>
    <t>"vozovka" 75+21</t>
  </si>
  <si>
    <t>592174600</t>
  </si>
  <si>
    <t>obrubník betonový chodníkový ABO 100x15x25 cm</t>
  </si>
  <si>
    <t>96*1,01</t>
  </si>
  <si>
    <t>592174090</t>
  </si>
  <si>
    <t>obrubník betonový chodníkový ABO 100x8x20 cm</t>
  </si>
  <si>
    <t>88*1,01</t>
  </si>
  <si>
    <t>919730000.PC</t>
  </si>
  <si>
    <t>Zapravení spáry v napojení na vozovku vč.modif. živičné zálivky</t>
  </si>
  <si>
    <t>"podél zapuštěné obruby" 21</t>
  </si>
  <si>
    <t>998</t>
  </si>
  <si>
    <t>998223011</t>
  </si>
  <si>
    <t>Přesun hmot pro pozemní komunikace s krytem dlážděným</t>
  </si>
  <si>
    <t>PS 10 - RETENČNÍ NÁDRŽ RN1A</t>
  </si>
  <si>
    <t>PS 10.1 - Strojně technologická část</t>
  </si>
  <si>
    <t xml:space="preserve">    35-M - Montáž čerpadel, komprer. a vodoh.zař.</t>
  </si>
  <si>
    <t>Montáž čerpadel, komprer. a vodoh.zař.</t>
  </si>
  <si>
    <t>3501211001</t>
  </si>
  <si>
    <t>P11-P16 - Ponorné kalové čerpadlo pro čerpání OV D0DQ-S03+DEYS6-MSEQ+NA1A1O-10-2kW materiál: litina, nerez, Q = 9,2 l/s, H = 6,15 m, 3 x 400 V, 50 Hz, 2,0 kW, 6,0 A, n = 910 ot/min. -  SaZ V TZ  - M+D</t>
  </si>
  <si>
    <t>3501211002</t>
  </si>
  <si>
    <t>N11 - Zvedací otočné zařízení, nosnost 200 kg max. vyložení 900 mm, H = 1950 mm lanko nerez – 10 bm, karabina, hmotnost: 60 kg materiál: nerez hmotnost: 60 kg   -  SaZ V TZ  - M+D</t>
  </si>
  <si>
    <t>3501211005</t>
  </si>
  <si>
    <t>Z19-Z21 - Kotevní patka zvedacího zařízení v provedení – zapuštěná do betonu s víčkem, materiál: nerez hmotnost: 12 kg příslušenství: upevňovací kotvy a díly, těsnění   -  SaZ V TZ  - M+D</t>
  </si>
  <si>
    <t>3501211003</t>
  </si>
  <si>
    <t>Z11 - Z16 - Vyplachovací klapka typ 600 l/m vyplachovací délka nádrže 28,0 m, šířka klapky i s ložisky 6,0 m, spádová výška 2,0 m, sklon dna 2 % příslušenství konzoly, ložiska, upevňovací kotvy, materiál: nerez, hmotnost: 3867 kg  -  SaZ V TZ  - M+D</t>
  </si>
  <si>
    <t>3501211004</t>
  </si>
  <si>
    <t>Z17 - Škrtící šoupátko DN 800, A x B = 1,36 x 1,00 m, délka vřetene do 4,8 m, ovládání T- klíčem, materiál: nerez + PVC (tělo), příslušenství: upevňovací kotvy a díly, hmotnost: 113 kg   -  SaZ V TZ  - M+D</t>
  </si>
  <si>
    <t>3501211006</t>
  </si>
  <si>
    <t>Z18 - Zpětná klapka KRK-RH-OH 1800 x 900, šikmý talíř,    2 x D = 800 mm, materiál: kotevní deska a svislý talíř klapky z PE-HD, hřídel nerez, těsnění EPDM, příslušenství PE těsnění, upevňovací kotvy, hmotnost: 190 kg -  -  SaZ V TZ  - M+D</t>
  </si>
  <si>
    <t>3501211101</t>
  </si>
  <si>
    <t>v.č. 101 - 101-OV-125-NEA  - Potrubí, potrubní součásti, spojovací a nosný materiál  - M+D</t>
  </si>
  <si>
    <t>3501211102</t>
  </si>
  <si>
    <t>v.č. 102 - 102-OV-125-NEA  - Potrubí, potrubní součásti, spojovací a nosný materiál  - M+D</t>
  </si>
  <si>
    <t>3501211103</t>
  </si>
  <si>
    <t>v.č. 103 - 103-OV-125-NEA  - Potrubí, potrubní součásti, spojovací a nosný materiál  - M+D</t>
  </si>
  <si>
    <t>3501211104</t>
  </si>
  <si>
    <t>v.č. 104 - 104-OV-125-NEA  - Potrubí, potrubní součásti, spojovací a nosný materiál  - M+D</t>
  </si>
  <si>
    <t>3501211105</t>
  </si>
  <si>
    <t>v.č. 105 - 105-OV-125-NEA  - Potrubí, potrubní součásti, spojovací a nosný materiál  - M+D</t>
  </si>
  <si>
    <t>3501211106</t>
  </si>
  <si>
    <t>v.č. 106 - 106-OV-125-NEA  - Potrubí, potrubní součásti, spojovací a nosný materiál  - M+D</t>
  </si>
  <si>
    <t>3501211201</t>
  </si>
  <si>
    <t>Pomocný materiál  - M+D</t>
  </si>
  <si>
    <t>3501211901</t>
  </si>
  <si>
    <t>Ponorné kalové čerpadlo záložní pro čerpání OV D0DQ-S03+DEYS6-MSEQ+NA1A1O-10-2kW materiál: litina, nerez, Q = 9,2 l/s, H = 6,15 m, 3 x 400 V, 50 Hz, 2,0 kW, 6,0 A, n = 910 ot/min. -  SaZ V TZ  - M+D</t>
  </si>
  <si>
    <t>PS 10.2 - Elektro část a ASŘ</t>
  </si>
  <si>
    <t>D 1 - PS10.2 - ELEKTROČÁST A MAR</t>
  </si>
  <si>
    <t xml:space="preserve">    D 1.1 - Dodávky Rozvaděč RMS1</t>
  </si>
  <si>
    <t xml:space="preserve">    D 1.2 - Ostatní dodávky</t>
  </si>
  <si>
    <t xml:space="preserve">    D 1.3 - Montážní materiál</t>
  </si>
  <si>
    <t xml:space="preserve">    D 1.4 - Přidružené práce</t>
  </si>
  <si>
    <t xml:space="preserve">    D 1.5 - Zemní práce</t>
  </si>
  <si>
    <t>D 1</t>
  </si>
  <si>
    <t>PS10.2 - ELEKTROČÁST A MAR</t>
  </si>
  <si>
    <t>D 1.1</t>
  </si>
  <si>
    <t>Dodávky Rozvaděč RMS1</t>
  </si>
  <si>
    <t>Pol7</t>
  </si>
  <si>
    <t>Oceloplechová skříň o rozměrech v.1000 x š.1200 x h.300 mm, krytím IP54, s přívody a vývody zespodu, vybavená zámkem</t>
  </si>
  <si>
    <t>Pol8</t>
  </si>
  <si>
    <t>otočný přepínač třípolohový (8 kontaktů), 400V, 63A, s aretací, na DIN</t>
  </si>
  <si>
    <t>Pol9</t>
  </si>
  <si>
    <t>přívodka vestavná 5-ti pólová, 400V/63A, IP67 vč. šroubovacího krytu</t>
  </si>
  <si>
    <t>Pol10</t>
  </si>
  <si>
    <t>pojistková řadová svorkovnice  250V, do 4A, vč. přístr. Pojistky</t>
  </si>
  <si>
    <t>Pol11</t>
  </si>
  <si>
    <t>pomocné relé 4P, 230V AC vč. patice</t>
  </si>
  <si>
    <t>Pol12</t>
  </si>
  <si>
    <t>indikační svítidlo LED dioda 230V AC, 20mA, bílá</t>
  </si>
  <si>
    <t>Pol13</t>
  </si>
  <si>
    <t>proudový chránič 63/4p/0,03A</t>
  </si>
  <si>
    <t>Pol14</t>
  </si>
  <si>
    <t>jednopólový jistič 6A char B</t>
  </si>
  <si>
    <t>Pol15</t>
  </si>
  <si>
    <t>zářivkové svítidlo 1x10W, 230V AC</t>
  </si>
  <si>
    <t>Pol16</t>
  </si>
  <si>
    <t>koncový spínač dveřní 230V/6A</t>
  </si>
  <si>
    <t>Pol17</t>
  </si>
  <si>
    <t>čtyřpólová přepěťová ochrana, stupně I+II se signal.</t>
  </si>
  <si>
    <t>Pol18</t>
  </si>
  <si>
    <t>trojpólový pojistkový odpojovač vč. pojistek 3x 6A gG</t>
  </si>
  <si>
    <t>Pol19</t>
  </si>
  <si>
    <t>kontrolní relé výpadku a sledu fází</t>
  </si>
  <si>
    <t>Pol20</t>
  </si>
  <si>
    <t>termostat na DIN 230V,6A,0-60°C,IP30</t>
  </si>
  <si>
    <t>Pol21</t>
  </si>
  <si>
    <t>topné těleso do rozvaděče 230V, 100W, IP20</t>
  </si>
  <si>
    <t>Pol22</t>
  </si>
  <si>
    <t>trojpólový jistič 32A char B</t>
  </si>
  <si>
    <t>Pol23</t>
  </si>
  <si>
    <t>zásuvka vestavná 5-ti pólová 400V, 63A, servisní</t>
  </si>
  <si>
    <t>Pol24</t>
  </si>
  <si>
    <t>jednopólový jistič 16A char B</t>
  </si>
  <si>
    <t>Pol25</t>
  </si>
  <si>
    <t>zásuvka vestavná 3-pólová 230V, 16A, servisní</t>
  </si>
  <si>
    <t>Pol26</t>
  </si>
  <si>
    <t>trojpólový motorový spouštěč 6.3A, pomoc. kontakt 1Z</t>
  </si>
  <si>
    <t>Pol27</t>
  </si>
  <si>
    <t>stykač 9A/24V DC, pomoc. kontakt 1Z</t>
  </si>
  <si>
    <t>Pol28</t>
  </si>
  <si>
    <t>trojpólový otočný přepínač 1-0-2 do panelu, vč.spínací jednotky, komplet</t>
  </si>
  <si>
    <t>Pol29</t>
  </si>
  <si>
    <t>indikační svítidlo LED dioda 24V DC, 20mA, zelená</t>
  </si>
  <si>
    <t>Pol30</t>
  </si>
  <si>
    <t>pojistková řadová svorkovnice  250V, do 4A, vč. přístr. pojistky</t>
  </si>
  <si>
    <t>Pol31</t>
  </si>
  <si>
    <t>trojpólový jistič 20A char C</t>
  </si>
  <si>
    <t>Pol32</t>
  </si>
  <si>
    <t>jednopólový jistič 10A char B</t>
  </si>
  <si>
    <t>Pol33</t>
  </si>
  <si>
    <t>jednopólový jistič 10A char C</t>
  </si>
  <si>
    <t>Pol34</t>
  </si>
  <si>
    <t>pomocné relé 4P, 24V DC vč. patice, diody</t>
  </si>
  <si>
    <t>Pol35</t>
  </si>
  <si>
    <t>stiskací ovladač 0/1 do panelu, vč.spínací jednotky, komplet</t>
  </si>
  <si>
    <t>Pol36</t>
  </si>
  <si>
    <t>indikační svítidlo LED dioda 24V DC, 20mA, žlutá</t>
  </si>
  <si>
    <t>Pol37</t>
  </si>
  <si>
    <t>řadová svorkovnice pro průřez vodičů 2.5mm2</t>
  </si>
  <si>
    <t>Pol38</t>
  </si>
  <si>
    <t>řadová svorkovnice pro průřez vodičů 10mm2</t>
  </si>
  <si>
    <t>Pol39</t>
  </si>
  <si>
    <t>řadová svorkovnice pro průřez vodičů 16mm2</t>
  </si>
  <si>
    <t>Pol40</t>
  </si>
  <si>
    <t>hraniční svorkovnice vstupů/výstup pro průřez vodičů do 2,5mm2</t>
  </si>
  <si>
    <t>Pol41</t>
  </si>
  <si>
    <t>plastová vývodka do Pg 29</t>
  </si>
  <si>
    <t>Pol42</t>
  </si>
  <si>
    <t>záložní zdroj UPS 230V AC, 800VA, se signalizací stavu</t>
  </si>
  <si>
    <t>Pol43</t>
  </si>
  <si>
    <t>přepěťová ochrana stupně III, 250V, 16A se signalizací</t>
  </si>
  <si>
    <t>Pol44</t>
  </si>
  <si>
    <t>stabilizovaný napájecí zdroj 230/24 VDC, 160VA</t>
  </si>
  <si>
    <t>Pol45</t>
  </si>
  <si>
    <t>stabilizovaný napájecí nabíjecí zdroj 230/24/13.8 VDC, 0,5A</t>
  </si>
  <si>
    <t>Pol46</t>
  </si>
  <si>
    <t>pojistková řadová svorkovnice  250V, do 6A, vč. přístr. pojistky</t>
  </si>
  <si>
    <t>Pol47</t>
  </si>
  <si>
    <t>Řídící systém PLC v konfiguraci pro v/v 32xDI, 16xDO, 8xAI vč. rezerv, , ovládací panel s textovým displejem LCD,, převodník RS232/RS422 pro radiomodem</t>
  </si>
  <si>
    <t>Pol48</t>
  </si>
  <si>
    <t>osazení přístrojů do skříně včetně prodrátování, úložného a nosného materiálu</t>
  </si>
  <si>
    <t>Pol49</t>
  </si>
  <si>
    <t>Mimostav.doprava 3,6%</t>
  </si>
  <si>
    <t>D 1.2</t>
  </si>
  <si>
    <t>Ostatní dodávky</t>
  </si>
  <si>
    <t>Pol50</t>
  </si>
  <si>
    <t>Ultrazvukový snímač hladiny pro splaškové vody, IP67, napájení 12 - 36 V DC, výstup 4-20 mA, rozsah  0,2-2 m, kabel 10 m, konzola nerez</t>
  </si>
  <si>
    <t>Pol51</t>
  </si>
  <si>
    <t>Ponorný tenzometrický snímač hladiny pro splaškové vody, IP67, napájení : 12 - 36 V DC, výstup 4-20 mA, rozsah  0-6 m, kabel 15 m, konzola nerez</t>
  </si>
  <si>
    <t>Pol52</t>
  </si>
  <si>
    <t>Plovákový spínač hladiny s beznapěťovým přepínacím kontaktem, IP67, kabel 15 m, závaží, konzola nerez</t>
  </si>
  <si>
    <t>Pol53</t>
  </si>
  <si>
    <t>Indukční spínač polohy s beznapěťovým přepínacím kontaktem, IP67, kabel 10 m, konzola nerez</t>
  </si>
  <si>
    <t>Pol54</t>
  </si>
  <si>
    <t>Magnetický kontakt do dveří pilířku</t>
  </si>
  <si>
    <t>Pol55</t>
  </si>
  <si>
    <t>Vodoměr s impulsním výstupem opto</t>
  </si>
  <si>
    <t>Pol56</t>
  </si>
  <si>
    <t>Koncový spínač poklopu</t>
  </si>
  <si>
    <t>D 1.3</t>
  </si>
  <si>
    <t>Pol57</t>
  </si>
  <si>
    <t>vodič H07V-K 10 mm2</t>
  </si>
  <si>
    <t>Pol58</t>
  </si>
  <si>
    <t>kabel CYKY-J 4x1,5 mm2</t>
  </si>
  <si>
    <t>Pol59</t>
  </si>
  <si>
    <t>kabel CYKY-J 5x1,5 mm2</t>
  </si>
  <si>
    <t>Pol60</t>
  </si>
  <si>
    <t>kabel CYKY-J 3x1,5 mm2</t>
  </si>
  <si>
    <t>Pol61</t>
  </si>
  <si>
    <t>kabel sdělovací TCEKFY 4x1</t>
  </si>
  <si>
    <t>Pol62</t>
  </si>
  <si>
    <t>PVC chránička DN 75</t>
  </si>
  <si>
    <t>Pol63</t>
  </si>
  <si>
    <t>výstražná folie PVC</t>
  </si>
  <si>
    <t>Pol64</t>
  </si>
  <si>
    <t>zemnící pásek FeZn 30x4 vč. svorek</t>
  </si>
  <si>
    <t>Pol65</t>
  </si>
  <si>
    <t>pozinkovaný  drát FeZn d10 vč. svorek</t>
  </si>
  <si>
    <t>Pol66</t>
  </si>
  <si>
    <t>ekvipotenciální svorkovnice</t>
  </si>
  <si>
    <t>Pol67</t>
  </si>
  <si>
    <t>vodič CY4 zž</t>
  </si>
  <si>
    <t>Pol68</t>
  </si>
  <si>
    <t>nosný a spojovací materiál</t>
  </si>
  <si>
    <t>Pol69</t>
  </si>
  <si>
    <t>drobný elektroinstalační materiál a ostatní materiál</t>
  </si>
  <si>
    <t>Pol70</t>
  </si>
  <si>
    <t>podružný materiál 3%</t>
  </si>
  <si>
    <t>D 1.4</t>
  </si>
  <si>
    <t>Pol71</t>
  </si>
  <si>
    <t>Montáž, zapojení, oživení výše uvedených zařízení, zaškolení obsluhy</t>
  </si>
  <si>
    <t>Pol72</t>
  </si>
  <si>
    <t>Software pro řízení aplikace vč. oživení a odladění</t>
  </si>
  <si>
    <t>Pol72a</t>
  </si>
  <si>
    <t xml:space="preserve">Software pro bilanční vyhodnocení zadržených a vypouštěných vod </t>
  </si>
  <si>
    <t>Pol73</t>
  </si>
  <si>
    <t>Software pro přenos dat na dispečink vč. oživení a odladění</t>
  </si>
  <si>
    <t>Pol74</t>
  </si>
  <si>
    <t>Projekt skutečného provedení (tištěný+CD)</t>
  </si>
  <si>
    <t>Pol75</t>
  </si>
  <si>
    <t>Pol76</t>
  </si>
  <si>
    <t>Výchozí revize el. zařízení</t>
  </si>
  <si>
    <t>Pol77</t>
  </si>
  <si>
    <t>D 1.5</t>
  </si>
  <si>
    <t>Pol78</t>
  </si>
  <si>
    <t>Pol79</t>
  </si>
  <si>
    <t>Výkop a zához kabel.rýhy šířka 35 cm,hloubka 80cm, tř.zeminy 3, kabel.lože z kop.písku rýha 35cm tl.10cm, fólie výstražná z PVC šířky 33cm, provizorní úprava terénu zem.tř.3</t>
  </si>
  <si>
    <t>Pol80</t>
  </si>
  <si>
    <t>PS 10.3 - Přenos dat</t>
  </si>
  <si>
    <t xml:space="preserve">    D2 - Montážní materiál</t>
  </si>
  <si>
    <t xml:space="preserve">    D3 - Dozbrojení rozvaděče RMS1</t>
  </si>
  <si>
    <t>Pol4</t>
  </si>
  <si>
    <t>Anténa magnetická, kabel</t>
  </si>
  <si>
    <t>1330966349</t>
  </si>
  <si>
    <t>Pol5</t>
  </si>
  <si>
    <t>Drobný elektroinstalační materiál a ostatní materiál potřebný pro dokončení díla</t>
  </si>
  <si>
    <t>-1321322911</t>
  </si>
  <si>
    <t>1.2</t>
  </si>
  <si>
    <t>597007648</t>
  </si>
  <si>
    <t>Dozbrojení rozvaděče RMS1</t>
  </si>
  <si>
    <t>Pol6</t>
  </si>
  <si>
    <t>Modem pro přenos dat na dispečink dle standartu provozovatele zdroj se zálohováním, akumulátor 12Ah napájecí kabel, držák aku, převodník RS485</t>
  </si>
  <si>
    <t>-424686663</t>
  </si>
  <si>
    <t>1.3</t>
  </si>
  <si>
    <t>Radiový projekt pro schválení na ČTÚ</t>
  </si>
  <si>
    <t>1542157469</t>
  </si>
  <si>
    <t>-1271637202</t>
  </si>
  <si>
    <t>Zpracování dat a vizualizace na kanalizačním dispečinku provozovatele</t>
  </si>
  <si>
    <t>-1490061499</t>
  </si>
  <si>
    <t>Software pro dálkové řízení dle požadavku provozovatele vč. oživení a odladění</t>
  </si>
  <si>
    <t>456893758</t>
  </si>
  <si>
    <t>-2118989332</t>
  </si>
  <si>
    <t>1292606270</t>
  </si>
  <si>
    <t>DN600</t>
  </si>
  <si>
    <t>DN600p</t>
  </si>
  <si>
    <t>DN700</t>
  </si>
  <si>
    <t>DN700p</t>
  </si>
  <si>
    <t>SO 20 - RETENČNÍ NÁDRŽ RN1B</t>
  </si>
  <si>
    <t>SO 20.1 - Retenční nádrž RN1B</t>
  </si>
  <si>
    <t>ODVOZkanal</t>
  </si>
  <si>
    <t>ORNICEm2RN</t>
  </si>
  <si>
    <t>STET1</t>
  </si>
  <si>
    <t>SUBSTRATr</t>
  </si>
  <si>
    <t>TRAVApu</t>
  </si>
  <si>
    <t>TRAVAr</t>
  </si>
  <si>
    <t>TRAVARN</t>
  </si>
  <si>
    <t>U18</t>
  </si>
  <si>
    <t>U26</t>
  </si>
  <si>
    <t>VYKOPkanal</t>
  </si>
  <si>
    <t>VYKOPkanal1</t>
  </si>
  <si>
    <t>VYKOPpu</t>
  </si>
  <si>
    <t>VYKOPpu1</t>
  </si>
  <si>
    <t>VYKOPRN1</t>
  </si>
  <si>
    <t>ZASYPkanal</t>
  </si>
  <si>
    <t>ZEMOR</t>
  </si>
  <si>
    <t>1,3*4,0*3,0*2</t>
  </si>
  <si>
    <t>" odpočet stáv. stok "</t>
  </si>
  <si>
    <t>" stoka DN400 "     -0,181*3,0</t>
  </si>
  <si>
    <t>" stoka DN700 "     -0,782*3,0</t>
  </si>
  <si>
    <t>VYKOPpu*0,50</t>
  </si>
  <si>
    <t>VYKOPpu*0,50*0,3</t>
  </si>
  <si>
    <t>VYKOPpu*0,45</t>
  </si>
  <si>
    <t>VYKOPpu*0,45*0,3</t>
  </si>
  <si>
    <t>"  5% "</t>
  </si>
  <si>
    <t>VYKOPpu*0,05</t>
  </si>
  <si>
    <t>4,0*(1,3+3,0)*2*2</t>
  </si>
  <si>
    <t>" zásyp rýh v přípravě území "</t>
  </si>
  <si>
    <t>0,134*22 'Přepočtené koeficientem množství</t>
  </si>
  <si>
    <t xml:space="preserve">" zelená plocha "            </t>
  </si>
  <si>
    <t>TRAVApu*0,035*1,03</t>
  </si>
  <si>
    <t>" čerpání z hydrovrtů "</t>
  </si>
  <si>
    <t>" 4 ks čerpadel přítok do každého 8l/s "</t>
  </si>
  <si>
    <t>4*1365</t>
  </si>
  <si>
    <t>" kanalizace dle TZ - 2l/s "     1283</t>
  </si>
  <si>
    <t>1151019210</t>
  </si>
  <si>
    <t>Čerpání splaškových vod pod dobu výstavby  (Qhm - 10 l/s)</t>
  </si>
  <si>
    <t>" dle TZ - stoky 6l/s"                 1283</t>
  </si>
  <si>
    <t>" ornice v m2 "</t>
  </si>
  <si>
    <t>" stoka sklolaminát "</t>
  </si>
  <si>
    <t>(1,22+0,1*2)*DN600</t>
  </si>
  <si>
    <t>(1,32+0,1*2)*DN700</t>
  </si>
  <si>
    <t>(1,42+0,1*2)*DN800</t>
  </si>
  <si>
    <t>" Š2003.1 "     2,6*2,6</t>
  </si>
  <si>
    <t>" Š2003.2 "     2,6*2,6</t>
  </si>
  <si>
    <t>" Š2802 "        2,6*2,6</t>
  </si>
  <si>
    <t>" OK1Bstáv. "    2,0*2,0</t>
  </si>
  <si>
    <t>" ornice v m3 "</t>
  </si>
  <si>
    <t>ORNICEm2kanal*0,2</t>
  </si>
  <si>
    <t>162301101</t>
  </si>
  <si>
    <t>Vodorovné přemístění do 500 m výkopku/sypaniny z horniny tř. 1 až 4</t>
  </si>
  <si>
    <t>" na mezideponii "    ORNICEm2kanal*0,2</t>
  </si>
  <si>
    <t>" DN400 - Š2003 - RN1B "</t>
  </si>
  <si>
    <t>1,23*1,0*(19,0-0,4*2)</t>
  </si>
  <si>
    <t>"DN700 - OK1B - Š2003.2 "</t>
  </si>
  <si>
    <t>1,52*(4,20+4,17)/2*(29,0-23,0-0,4-2,6/2)</t>
  </si>
  <si>
    <t>1,52*(4,17+4,21)/2*(43,0-29,0-2,6/2*2)</t>
  </si>
  <si>
    <t>"DN600 - ŠS2801stáv. - Š2802 "</t>
  </si>
  <si>
    <t>1,42*(4,71+4,96)/2*(9,5-1,0-2,5/2)</t>
  </si>
  <si>
    <t>"DN800 - Š2802 - OS1B "</t>
  </si>
  <si>
    <t>1,62*(4,96+5,28)/2*(16,0-9,5-2,5/2-0,4)</t>
  </si>
  <si>
    <t>" Š2003.1 "     4,61*2,6*2,6</t>
  </si>
  <si>
    <t>" Š2003.2 "     4,66*2,6*2,6</t>
  </si>
  <si>
    <t>" Š2802 "        4,67*2,6*2,6</t>
  </si>
  <si>
    <t>" OK1Bstáv. "  1,74*2,0*2,0</t>
  </si>
  <si>
    <t>DRENAZ1*0,1*0,2</t>
  </si>
  <si>
    <t>-ORNICEm2kanal*0,3</t>
  </si>
  <si>
    <t>" stoka DN700 "     -0,782*6,0</t>
  </si>
  <si>
    <t>VYKOPkanal*0,50</t>
  </si>
  <si>
    <t>VYKOPkanal*0,50*0,3</t>
  </si>
  <si>
    <t>VYKOPkanal*0,45</t>
  </si>
  <si>
    <t>VYKOPkanal*0,45*0,3</t>
  </si>
  <si>
    <t>VYKOPkanal*0,05</t>
  </si>
  <si>
    <t>2*(4,20+4,17)/2*(29,0-23,0-0,4-2,6/2)</t>
  </si>
  <si>
    <t>2*(4,17+4,21)/2*(43,0-29,0-2,6/2*2)</t>
  </si>
  <si>
    <t>2*(4,71+4,96)/2*(9,5-1,0-2,5/2)</t>
  </si>
  <si>
    <t>2*(4,96+5,28)/2*(16,0-9,5-2,5/2-0,4)</t>
  </si>
  <si>
    <t>" OK1Bstáv. "  1,74*2,0*4</t>
  </si>
  <si>
    <t>" Š2003.1 "     (4,61+0,3-2,5)*2,6*4</t>
  </si>
  <si>
    <t>" Š2003.2 "     (4,66+0,3-2,5)*2,6*4</t>
  </si>
  <si>
    <t>" Š2802 "        (4,67+0,3-2,5)*2,6*4</t>
  </si>
  <si>
    <t>" Š2003.1 "     2,5*2,6*4</t>
  </si>
  <si>
    <t>" Š2003.2 "     2,5*2,6*4</t>
  </si>
  <si>
    <t>" Š2802 "        2,5*2,6*4</t>
  </si>
  <si>
    <t>" Š 2003.1,Š2003.2,Š2802 - rám typ U200 "   1451,76*3</t>
  </si>
  <si>
    <t>" Š1803,1804 - závěsy pás.80/6 "     120,64*3</t>
  </si>
  <si>
    <t>" demontáž 3 rámů, 3 rámy ponechány "     OCEL2/2</t>
  </si>
  <si>
    <t>VYKOPkanal*(0,50+0,45)*0,60</t>
  </si>
  <si>
    <t>VYKOPkanal*0,05*0,60</t>
  </si>
  <si>
    <t>" odvoz na mezideponiii "</t>
  </si>
  <si>
    <t>" kanalizace "     VYKOPkanal</t>
  </si>
  <si>
    <t>ORNICEm2kanal*0,1</t>
  </si>
  <si>
    <t>" zemina zpět do výkopů "</t>
  </si>
  <si>
    <t>-ZASYPkanal</t>
  </si>
  <si>
    <t>" zemina zpět do výkopů - příprava území "</t>
  </si>
  <si>
    <t>VYKOPpu-VYKOPpu1</t>
  </si>
  <si>
    <t>" 95% "     ODVOZkanal*(0,5+0,45)</t>
  </si>
  <si>
    <t>116,556*13 'Přepočtené koeficientem množství</t>
  </si>
  <si>
    <t>" 5% "     ODVOZkanal*0,05</t>
  </si>
  <si>
    <t>6,135*13 'Přepočtené koeficientem množství</t>
  </si>
  <si>
    <t>1712012010</t>
  </si>
  <si>
    <t>Poplatek za skládku zeminy</t>
  </si>
  <si>
    <t>" sklolaminát DN400 "</t>
  </si>
  <si>
    <t>-1,42*(0,15+0,616+0,3)*DN600</t>
  </si>
  <si>
    <t>-1,52*(0,15+0,718+0,3)*DN700</t>
  </si>
  <si>
    <t>-1,62*(0,15+0,820+0,3)*DN800</t>
  </si>
  <si>
    <t>" Š2003.1 "</t>
  </si>
  <si>
    <t>-(2,3+0,2)*2,6*2,6</t>
  </si>
  <si>
    <t>-0,3*2,1*2,1</t>
  </si>
  <si>
    <t>-0,5*1,6*1,6</t>
  </si>
  <si>
    <t>-PI*(1,24/2)^2*(1,9+0,11+0,1-0,8)</t>
  </si>
  <si>
    <t>" Š2003.2 "</t>
  </si>
  <si>
    <t>-PI*(1,24/2)^2*(1,75+0,73+0,08-0,4-0,8)</t>
  </si>
  <si>
    <t>" Š2802 "</t>
  </si>
  <si>
    <t>" OK1Bstáv. "</t>
  </si>
  <si>
    <t>-0,3*2,0*2,0</t>
  </si>
  <si>
    <t>-PI*(1,24/2)^2*(1,74-0,8)</t>
  </si>
  <si>
    <t>" dovoz z mezideponie "</t>
  </si>
  <si>
    <t>" sklolaminátové trouby - obsyp a sedlo "</t>
  </si>
  <si>
    <t>DN400*(1,2*0,8-PI*(0,427/2)^2)</t>
  </si>
  <si>
    <t>DN600*(0,819+2*0,1*(0,3+0,616))</t>
  </si>
  <si>
    <t>DN700*(0,939+2*0,1*(0,3+0,718))</t>
  </si>
  <si>
    <t>DN800*(1,062+2*0,1*(0,3+0,820))</t>
  </si>
  <si>
    <t>" stoky "     ORNICEm2kanal</t>
  </si>
  <si>
    <t>" substrát "</t>
  </si>
  <si>
    <t>1037150003</t>
  </si>
  <si>
    <t>substrát pěstební pod trávníky - zahradnická zemina kombinovaná s tříděným pískem</t>
  </si>
  <si>
    <t>SUBSTRATr*0,1*1,05</t>
  </si>
  <si>
    <t>" přesun hmot "     SUBSTRATr*0,1*1,05</t>
  </si>
  <si>
    <t>(1,52+3,0)*(29,0-24,525-2,6/2)</t>
  </si>
  <si>
    <t>(1,52+3,0)*(43,0-29,0-2,6/2*2)</t>
  </si>
  <si>
    <t>(1,42+3,0)*(9,5-1,0-2,6/2)</t>
  </si>
  <si>
    <t>(1,62+3,0)*(14,555-9,5-2,6/2-0,4)</t>
  </si>
  <si>
    <t>" Š2003.1 "     2,6*(2,6+3,0)</t>
  </si>
  <si>
    <t>" Š2003.2 "     2,6*(2,6+3,0)</t>
  </si>
  <si>
    <t>" Š2802 "         2,6*(2,6+3,0)</t>
  </si>
  <si>
    <t>" OK1Bstáv "  (2,0+3,0)*(2,0+3,0)</t>
  </si>
  <si>
    <t>TRAVAr*0,035*1,03</t>
  </si>
  <si>
    <t>1151012003</t>
  </si>
  <si>
    <t>Čerpání vody na dopravní výšku do 10 m průměrný přítok do 20 l/min vč. pohotovosti záložního čerpadla vodorovná vzdálenost převedení vody do 20 m</t>
  </si>
  <si>
    <t xml:space="preserve">" průměrný přítok RN - 2l/s = 120 l/min "                </t>
  </si>
  <si>
    <t>" 6 sběrných jímek = průměrný přítok do jedné jímky =  20l/min "</t>
  </si>
  <si>
    <t>" čerpání "     6*5760</t>
  </si>
  <si>
    <t>" dle TZ - RN 6l/s"                 5760</t>
  </si>
  <si>
    <t>" srážky - 217 l/s = 13.020 l/min "     1*90</t>
  </si>
  <si>
    <t>" srážky - 217 l/s = 13.020 l/min "     1*90*5</t>
  </si>
  <si>
    <t>240*5 'Přepočtené koeficientem množství</t>
  </si>
  <si>
    <t>" RN1B "     27,063*6,69</t>
  </si>
  <si>
    <t>0,2*ORNICEm2RN</t>
  </si>
  <si>
    <t>ORNICEm3RN</t>
  </si>
  <si>
    <t xml:space="preserve">" odvoz na mezideponii "    </t>
  </si>
  <si>
    <t>ORNICEm2RN*0,2</t>
  </si>
  <si>
    <t>" RN1B "</t>
  </si>
  <si>
    <t>6,35*(27,063-0,29)*(6,69-0,29)</t>
  </si>
  <si>
    <t>" snížená část "</t>
  </si>
  <si>
    <t>(236,95-235,85)*((3,187+0,29/2)*(4,1+0,29/2)+(3,187+0,29/2+1,1)*(4,1+0,29/2+1,1))/2</t>
  </si>
  <si>
    <t>" ornice "     -ORNICEm2RN*0,3</t>
  </si>
  <si>
    <t>" 40% "</t>
  </si>
  <si>
    <t>VYKOPRN*0,4</t>
  </si>
  <si>
    <t>" 20% "     VYKOPRN*0,4*0,2</t>
  </si>
  <si>
    <t>" 47% "     VYKOPRN*0,47</t>
  </si>
  <si>
    <t>" 20% "     VYKOPRN*0,47*0,2</t>
  </si>
  <si>
    <t>" 13% "     VYKOPRN*0,13</t>
  </si>
  <si>
    <t>143104115</t>
  </si>
  <si>
    <t>Ražení štol s ostěním z ocelových trub protlačením l do 100 m D nad 920 do 1020 mm I stupeň ražnosti</t>
  </si>
  <si>
    <t>" chránička "     1,7</t>
  </si>
  <si>
    <t>1433330001</t>
  </si>
  <si>
    <t>trubka ocelová DN1000 k protlačování</t>
  </si>
  <si>
    <t>2,0*PI*(0,98/2)^2*6</t>
  </si>
  <si>
    <t>" retenční nádrž - 19% "</t>
  </si>
  <si>
    <t>VYKOPRN*(0,4+0,47)*0,19</t>
  </si>
  <si>
    <t>" 26% "     VYKOPRN*0,13*0,19</t>
  </si>
  <si>
    <t>" z výkopů "     VYKOPRN</t>
  </si>
  <si>
    <t>" z výkopů "     VYKOPjimka</t>
  </si>
  <si>
    <t>" z výkopů "     ORNICEm2RN*0,1</t>
  </si>
  <si>
    <t>" odpočet zásyp "     -ZASYPRN</t>
  </si>
  <si>
    <t>" 87% "     ODVOZRN*(0,4+0,47)</t>
  </si>
  <si>
    <t>450,84*13 'Přepočtené koeficientem množství</t>
  </si>
  <si>
    <t>" 13% "     ODVOZRN*0,13</t>
  </si>
  <si>
    <t>67,367*13 'Přepočtené koeficientem množství</t>
  </si>
  <si>
    <t>STET1/0,6*0,25</t>
  </si>
  <si>
    <t>10,0*(6,69+21,241*2)</t>
  </si>
  <si>
    <t>11,0*(6,69+5,241*2)</t>
  </si>
  <si>
    <t>STET1*122/1000</t>
  </si>
  <si>
    <t>47+2+123+2</t>
  </si>
  <si>
    <t>10,0*2</t>
  </si>
  <si>
    <t>" 2xU180 "             2,7104*1,02</t>
  </si>
  <si>
    <t>" 2xU260 "             5,761558*1,02</t>
  </si>
  <si>
    <t>1301082401</t>
  </si>
  <si>
    <t>ocel profilová UPN, v jakosti 11 375, h=180 mm    (obratovost)</t>
  </si>
  <si>
    <t>U18*1,03</t>
  </si>
  <si>
    <t>1301083201</t>
  </si>
  <si>
    <t>ocel profilová UPN, v jakosti 11 375, h=260 mm    (obratovost)</t>
  </si>
  <si>
    <t>U26*1,03</t>
  </si>
  <si>
    <t>STET1*0,013</t>
  </si>
  <si>
    <t>" prostor k zásypu (po dno ornice) "</t>
  </si>
  <si>
    <t>" ornice "     -ORNICEm2RN*0,2</t>
  </si>
  <si>
    <t>-(0,4+0,1)*(6,69-0,29)*(27,063-0,29)</t>
  </si>
  <si>
    <t>" svislé konstrukce "</t>
  </si>
  <si>
    <t>-3,8*(4,4*(4,8+2,3)+2,8*17,5)</t>
  </si>
  <si>
    <t>-1,85*2,6*(3,05*(4,0-1,4)+1,6*1,4)</t>
  </si>
  <si>
    <t>-1,85*(4,2*2,5+1,8*(4,3-2,5))</t>
  </si>
  <si>
    <t>" těleso stoky DN400 "</t>
  </si>
  <si>
    <t>-DN400*0,9*1,2</t>
  </si>
  <si>
    <t>" dovoz z mezideponie "     ZASYPRN</t>
  </si>
  <si>
    <t>" RN1B "     ORNICEm2RN</t>
  </si>
  <si>
    <t>-2,6*(3,05*(4,0-1,4)+1,6*1,4)</t>
  </si>
  <si>
    <t>-(4,2*2,5+1,8*(4,3-2,5))</t>
  </si>
  <si>
    <t>" dovoz z mezideponie "     ZEMOR*0,2</t>
  </si>
  <si>
    <t>" RN1B "     (27,063+3,0)*(6,69+3,0)</t>
  </si>
  <si>
    <t>TRAVARN*0,035*1,03</t>
  </si>
  <si>
    <t>" 87% "     ((27,063-0,29*2)*6,11-1,1*(4,1+3,187+1,1))*0,87</t>
  </si>
  <si>
    <t>" 13% "     ((27,063-0,29*2)*6,11-1,1*(4,1+3,187+1,1))*0,13</t>
  </si>
  <si>
    <t>" provizorní panelová cesta "     (3,0+1,03*2+0,3*2)*(78,0+0,5*2)</t>
  </si>
  <si>
    <t>447,14*1,15 'Přepočtené koeficientem množství</t>
  </si>
  <si>
    <t>" stoka B "     43,0</t>
  </si>
  <si>
    <t>" stoka OS1B "     16,0</t>
  </si>
  <si>
    <t>213141131</t>
  </si>
  <si>
    <t>Zřízení vrstvy z geotextilie ve sklonu do 1:1 š do 3 m</t>
  </si>
  <si>
    <t>" těleso stoky DN 400 u RN "</t>
  </si>
  <si>
    <t>DN400*(1,2*2+0,8*2+1,0)</t>
  </si>
  <si>
    <t>87,5*1,15 'Přepočtené koeficientem množství</t>
  </si>
  <si>
    <t>2133111431</t>
  </si>
  <si>
    <t xml:space="preserve">Polštáře zhutněné pod základy ze štěrkopísku </t>
  </si>
  <si>
    <t xml:space="preserve">" RN1B - snížená část " </t>
  </si>
  <si>
    <t>-0,1*(3,187+0,29/2)*(4,1+0,29/2)</t>
  </si>
  <si>
    <t>-1,0*1,8*2,8</t>
  </si>
  <si>
    <t>LOZE4</t>
  </si>
  <si>
    <t>" hydrovrty "          9,0*4</t>
  </si>
  <si>
    <t>5,0*4</t>
  </si>
  <si>
    <t>" 6 ks sběrných jímek pro čerpání vody "</t>
  </si>
  <si>
    <t>6*2,0</t>
  </si>
  <si>
    <t>12*1,02 'Přepočtené koeficientem množství</t>
  </si>
  <si>
    <t>243571112</t>
  </si>
  <si>
    <t>Výplň na dně studny z kameniva hrubého těženého 16-32 mm</t>
  </si>
  <si>
    <t>" zásyp čerpacích jímek po uončení stavby "</t>
  </si>
  <si>
    <t>PI*(0,85/2)^2*2,0*6</t>
  </si>
  <si>
    <t>" hydrovrty "              0,846*4</t>
  </si>
  <si>
    <t>" DN700 "       PI*(0,70/2)^2*34,0</t>
  </si>
  <si>
    <t>1,8*2,1*2,0</t>
  </si>
  <si>
    <t>3803216621</t>
  </si>
  <si>
    <t>Kompletní konstrukce ze ŽB tř. C 30/37-XC4-XA1 tl do 300 mm  pohledového tř.PB2</t>
  </si>
  <si>
    <t>" strop RN1B tl. 300mm "</t>
  </si>
  <si>
    <t>0,3*4,4*(4,8+2,3)+0,3*2,8*17,5</t>
  </si>
  <si>
    <t>-0,3*0,6*0,9</t>
  </si>
  <si>
    <t>-0,3*PI*(1,0/2)^2*5</t>
  </si>
  <si>
    <t>-0,3*1,6*2,0</t>
  </si>
  <si>
    <t>" přelivná hrana "</t>
  </si>
  <si>
    <t>0,3*(3,5-0,35)*2,0</t>
  </si>
  <si>
    <t>" dno "     0,4*(6,69-0,29)*(27,063-0,29)</t>
  </si>
  <si>
    <t>0,4*1,1*(2,8+1,0)*2</t>
  </si>
  <si>
    <t>" obvodové stěny RN "</t>
  </si>
  <si>
    <t>0,4*3,5*(24,6+3,6+1,6)*2</t>
  </si>
  <si>
    <t>0,4*3,5*(2,0+1,5)</t>
  </si>
  <si>
    <t>" přelivné stěny "</t>
  </si>
  <si>
    <t>0,4*2,1*4,0</t>
  </si>
  <si>
    <t>" prostup DN400 "     -2*0,4*PI*(0,4/2)^2</t>
  </si>
  <si>
    <t>" prostup DN800 "     -2*0,4*PI*(0,82/2)^2</t>
  </si>
  <si>
    <t>" prostup DN700 "     -2*0,4*PI*(0,35/2)^2</t>
  </si>
  <si>
    <t>3803262521</t>
  </si>
  <si>
    <t>" nádstavba "</t>
  </si>
  <si>
    <t>0,3*2,2*(1,6+2,6)*2</t>
  </si>
  <si>
    <t>" dno "     0,4*(26,48+6,11)*2</t>
  </si>
  <si>
    <t>" snížená část "     1,1*(2,8+1,8)*2</t>
  </si>
  <si>
    <t>" obvodové stěny + strop  RN "</t>
  </si>
  <si>
    <t>(3,5+0,3)*(24,6+4,4+1,6)*2</t>
  </si>
  <si>
    <t>(2,21-0,3)*(2,2+2,6)*2</t>
  </si>
  <si>
    <t xml:space="preserve">" dno " </t>
  </si>
  <si>
    <t>0,4*(26,48+6,11)*2</t>
  </si>
  <si>
    <t>" snížená část - stěny "     2*1,1*(1,8+2,0)*2</t>
  </si>
  <si>
    <t>2*3,5*(24,6+3,6+1,6)*2</t>
  </si>
  <si>
    <t>2*3,5*(2,0+1,5)</t>
  </si>
  <si>
    <t>2*2,1*4,0</t>
  </si>
  <si>
    <t>3,6*4,0+1,5*1,2</t>
  </si>
  <si>
    <t>2,0*(1,5+17,5+0,4)</t>
  </si>
  <si>
    <t>0,3*(24,6+4,4+1,6)*2</t>
  </si>
  <si>
    <t>0,3*(0,6+0,9)*2</t>
  </si>
  <si>
    <t>0,3*(1,6+2,0)*2</t>
  </si>
  <si>
    <t>2*(3,5-0,35)*2,0</t>
  </si>
  <si>
    <t>2*2,2*(1,6+2,6)*2</t>
  </si>
  <si>
    <t>3803572002</t>
  </si>
  <si>
    <t>" strop "     2,0*(1,5+1,1+16,5)+1,5*1,2+4,0*3,6</t>
  </si>
  <si>
    <t>" statika "     27,007</t>
  </si>
  <si>
    <t>" okolo litinového poklopu 600/900 "</t>
  </si>
  <si>
    <t>17*0,00444</t>
  </si>
  <si>
    <t>" RN1B "          3,71</t>
  </si>
  <si>
    <t>" vybourání stáv. stok při štětovnicích - příprava území "</t>
  </si>
  <si>
    <t>"DN400 "     0,210*3,0</t>
  </si>
  <si>
    <t>"DN700 "     0,561*3,0</t>
  </si>
  <si>
    <t>" vybourání stáv. stoky při kanalizaci "</t>
  </si>
  <si>
    <t>"DN700 "     0,561*6,0</t>
  </si>
  <si>
    <t>" vybourání stáv. stoky vRNi "</t>
  </si>
  <si>
    <t>"DN700 "     0,561*10,0</t>
  </si>
  <si>
    <t>" vstupní komín šachty "</t>
  </si>
  <si>
    <t>0,12*PI*1,12*1,5</t>
  </si>
  <si>
    <t>" úprava stáv. šachty ŠS2801 "</t>
  </si>
  <si>
    <t>" stěna "     0,3*1,0*1,0</t>
  </si>
  <si>
    <t>" dno "     0,45*1,0*1,0</t>
  </si>
  <si>
    <t>" OK1Bstáv. - vyborání otvoru ve stropu "</t>
  </si>
  <si>
    <t>0,3*0,6*0,6</t>
  </si>
  <si>
    <t>28,138*22 'Přepočtené koeficientem množství</t>
  </si>
  <si>
    <t>451573111</t>
  </si>
  <si>
    <t>Lože pod potrubí otevřený výkop ze štěrkopísku</t>
  </si>
  <si>
    <t>" Š2003.1 "          0,1*2,6*2,6</t>
  </si>
  <si>
    <t>" Š2003.2 "          0,1*2,6*2,6</t>
  </si>
  <si>
    <t>" Š2802 "             0,1*2,6*2,6</t>
  </si>
  <si>
    <t>45157311108</t>
  </si>
  <si>
    <t xml:space="preserve">Lože pod potrubí otevřený výkop z  písku fr. 0-8 </t>
  </si>
  <si>
    <t>0,1*1,2*DN400</t>
  </si>
  <si>
    <t>(0,15*(1,22+0,1*2)+(0,25+0,13)/2*0,1)*DN600</t>
  </si>
  <si>
    <t>(0,15*(1,32+0,1*2)+(0,25+0,13)/2*0,1)*DN700</t>
  </si>
  <si>
    <t>(0,15*(1,42+0,1*2)+(0,25+0,13)/2*0,1)*DN800</t>
  </si>
  <si>
    <t>" přesun hmot "     LOZE1+LOZE2</t>
  </si>
  <si>
    <t>" RN1B "     2*3+1</t>
  </si>
  <si>
    <t>" RN1B "     2</t>
  </si>
  <si>
    <t>7*1,01 'Přepočtené koeficientem množství</t>
  </si>
  <si>
    <t>" šachty "     3</t>
  </si>
  <si>
    <t>592241760</t>
  </si>
  <si>
    <t>prstenec betonový vyrovnávací TBW-Q 625/80/120 62,5x8x12 cm</t>
  </si>
  <si>
    <t>592241770</t>
  </si>
  <si>
    <t>prstenec betonový vyrovnávací TBW-Q 625/100/120 62,5x10x12 cm</t>
  </si>
  <si>
    <t>452313141</t>
  </si>
  <si>
    <t>Podkladní bloky z betonu prostého tř. C 16/20 otevřený výkop</t>
  </si>
  <si>
    <t>0,3*2,0*2,0</t>
  </si>
  <si>
    <t>0,5*1,6*1,6</t>
  </si>
  <si>
    <t>-PI*(1,04/2)^2*0,3</t>
  </si>
  <si>
    <t>-PI*(0,84/2)^2*0,5</t>
  </si>
  <si>
    <t>(0,5+0,4)*1,6*1,6</t>
  </si>
  <si>
    <t>-PI*(1,24/2)^2*0,3</t>
  </si>
  <si>
    <t>-PI*(1,04/2)^2*0,58</t>
  </si>
  <si>
    <t>-PI*(0,84/2)^2*(0,08+0,12)</t>
  </si>
  <si>
    <t>-PI*(0,84/2)^2*(0,12+0,1)</t>
  </si>
  <si>
    <t>0,3*2,0*2,0*1,035</t>
  </si>
  <si>
    <t>(0,5+0,11)*1,6*1,6</t>
  </si>
  <si>
    <t>-PI*(0,84/2)^2*(0,12+0,12)</t>
  </si>
  <si>
    <t>0,3*2,0*4</t>
  </si>
  <si>
    <t>0,5*1,6*4</t>
  </si>
  <si>
    <t>(0,5+0,4)*1,6*4</t>
  </si>
  <si>
    <t>(0,5+0,11)*1,6*4</t>
  </si>
  <si>
    <t>4523111512</t>
  </si>
  <si>
    <t>Podkladní desky z betonu prostého tř. C 25/30 XA1  otevřený výkop</t>
  </si>
  <si>
    <t xml:space="preserve">" dno - podkladní beton "  </t>
  </si>
  <si>
    <t>0,1*(6,69-0,29)*(27,063-0,29)</t>
  </si>
  <si>
    <t>0,1*(4,1*3,187-1,8*2,8)</t>
  </si>
  <si>
    <t>" RN1B "     5</t>
  </si>
  <si>
    <t>2,21*2,6*(3,05*(4,0-1,4)+1,6*1,4)</t>
  </si>
  <si>
    <t>1,85*(4,2*2,5+1,8*(4,3-2,5))</t>
  </si>
  <si>
    <t>" odpočty výlezy "</t>
  </si>
  <si>
    <t>-1,85*0,9*0,6</t>
  </si>
  <si>
    <t>-PI*(1,24/2)^2*(1,0*5+0,25*3)</t>
  </si>
  <si>
    <t>-PI*(1,04/2)^2*0,65*4</t>
  </si>
  <si>
    <t>-PI*(1,04/2)^2*0,50</t>
  </si>
  <si>
    <t>-PI*(0,84/2)^2*(2,21-1,0-0,25-0,65)*3</t>
  </si>
  <si>
    <t>-PI*(1,04/2)^2*(1,85-0,8-0,6)*2</t>
  </si>
  <si>
    <t>2,21*(4,0+3,05)*2</t>
  </si>
  <si>
    <t>1,85*(4,2+4,3)*2</t>
  </si>
  <si>
    <t>" provizorní panelová cesta "     (3,0+1,03*2)*78,0</t>
  </si>
  <si>
    <t>" provizorní panelová cesta "     78*3</t>
  </si>
  <si>
    <t>234/(3,0*1,5)*1,01</t>
  </si>
  <si>
    <t>" komora č.1 "          2,0*4</t>
  </si>
  <si>
    <t>8713922116</t>
  </si>
  <si>
    <t>Montáž vodovodního potrubí ze sklolaminátových trub DN 400  v otevřeném výkopu</t>
  </si>
  <si>
    <t>" stoka - Š2003 - RN1B "     17,5</t>
  </si>
  <si>
    <t>" potrubí - Š2003 - RN1B "     17,5+0,4*2</t>
  </si>
  <si>
    <t>2864126406</t>
  </si>
  <si>
    <t>roury ze sklolaminátu  PN 1 SN 5000 DN 400 + spojka</t>
  </si>
  <si>
    <t>DN400p*1,03</t>
  </si>
  <si>
    <t>87139221601</t>
  </si>
  <si>
    <t>Žlab ze sklolaminátové trouby DN 400 půlené - M+D</t>
  </si>
  <si>
    <t>" RN1B - odtok "     1,5</t>
  </si>
  <si>
    <t>8714422116</t>
  </si>
  <si>
    <t>Montáž vodovodního potrubí ze sklolaminátových trub DN 600 v otevřeném výkopu</t>
  </si>
  <si>
    <t>" stoka - ŠS2801stáv. - Š2802 "     9,5-1,8/2-2,6/2</t>
  </si>
  <si>
    <t>" potrubí - ŠS2801stáv. - Š2802 "     9,5-1,0/2-1,5/2</t>
  </si>
  <si>
    <t>2864127006</t>
  </si>
  <si>
    <t>roury ze sklolaminátu  PN 1 SN 5000 DN 600 + spojka</t>
  </si>
  <si>
    <t>DN600p*1,03</t>
  </si>
  <si>
    <t>8714622116</t>
  </si>
  <si>
    <t>Montáž vodovodního potrubí ze sklolaminátových trub DN 700 v otevřeném výkopu</t>
  </si>
  <si>
    <t>" stoka - OK1B - Š2003.2 "     43,0-23,0-0,4-2,6-2,6/2</t>
  </si>
  <si>
    <t>" stoka - OK1B - Š2003.2 "     43,0-23,0-1,5-1,5/2</t>
  </si>
  <si>
    <t>2864127106</t>
  </si>
  <si>
    <t>roury ze sklolaminátu  PN 1 SN 5000 DN 700 + spojka</t>
  </si>
  <si>
    <t>DN700p*1,03</t>
  </si>
  <si>
    <t>8714721116</t>
  </si>
  <si>
    <t>Montáž kanalizačního potrubí ze sklolaminátových trub DN 800  v otevřeném výkopu</t>
  </si>
  <si>
    <t>" stoka - Š2802 - OS1B "     16,0-9,5-2,6/2-0,4</t>
  </si>
  <si>
    <t>" napojení odtoku DN400 z RN na stáv. troubu DN800 "</t>
  </si>
  <si>
    <t>1,5</t>
  </si>
  <si>
    <t>" potrubí - Š2802 - OS1B "     16,0-9,5-1,5/2</t>
  </si>
  <si>
    <t>2864127201</t>
  </si>
  <si>
    <t>roury ze sklolaminátu  PN 1 SN 5000 DN 800 + spojka</t>
  </si>
  <si>
    <t>DN800p*1,03</t>
  </si>
  <si>
    <t>87147211601</t>
  </si>
  <si>
    <t>Sklolaminátová trouba DN 800 - dl.0,4m osazena do bednění před betonáží - M+D</t>
  </si>
  <si>
    <t>Úprava stáv. sklolam. trouby DN800 - napojení a osazení do stěny RN, zasunutí do ocel. chránička DN 1000 vč. vyplnění popílocement. suspenzí, zajištění trouby, úprava štětovnice a všechny potřebné zemní a stavební práce - M+D</t>
  </si>
  <si>
    <t>8713903166</t>
  </si>
  <si>
    <t>Provizorní obtok - převedení průtoku odpadních vod přes stavební jámu PVC DN400 - zřízení, demontáž</t>
  </si>
  <si>
    <t xml:space="preserve">" RN1B " </t>
  </si>
  <si>
    <t>" přítok "</t>
  </si>
  <si>
    <t>0,115*PI*((0,4+0,7)/2+0,115)*4,0*1,1</t>
  </si>
  <si>
    <t>Výplňový beton z prostého betonu bez zvýšených nároků na prostředí tř. C 25/30-XA1</t>
  </si>
  <si>
    <t>" výplňový beton - žlaby šachet "</t>
  </si>
  <si>
    <t>" řez A/C "     1,4*1,5*1,2</t>
  </si>
  <si>
    <t>" řez A/E "     1,4*4,0*1,2</t>
  </si>
  <si>
    <t>" řez B/C "     1,2*2,0*(1,5+1,1)</t>
  </si>
  <si>
    <t>Žlaby z houževnatého betonu prostého tř. C 35/45-XA1-XM2</t>
  </si>
  <si>
    <t>" žlaby RN "</t>
  </si>
  <si>
    <t>" řez A/C "     0,59*1,5*1,2-(0,2*0,4+PI*(0,4/2)^2/2)*1,5</t>
  </si>
  <si>
    <t>" řez A/E "     (0,44+0,23)*4,0*1,2-(0,2*(0,7+0,4)/2+PI*((0,4+0,7)/2/2)^2/2)*4,0</t>
  </si>
  <si>
    <t>" řez B/E "     (0,7+0,65)/2*1,0*1,0</t>
  </si>
  <si>
    <t>" řez B/C "     0,31*2,0*1,5+0,4*2,0*1,1</t>
  </si>
  <si>
    <t>" řez B/D "     6,166*2,0</t>
  </si>
  <si>
    <t>" řez A/C "     0,2*1,5*2</t>
  </si>
  <si>
    <t>" řez A/E "     0,2*4,0*2</t>
  </si>
  <si>
    <t>" řez B/E "     0,65*1,0</t>
  </si>
  <si>
    <t>" řez B/D "     2,0*(1,2+0,1)</t>
  </si>
  <si>
    <t>" řez B/E "     1,0*1,0*0,00444</t>
  </si>
  <si>
    <t>" řez B/C "     2,0*(1,5+1,1)*0,00444</t>
  </si>
  <si>
    <t>" řez B/D "     2,0*(16,5+3,0)*0,00444</t>
  </si>
  <si>
    <t>Dno šachet tl nad 200 mm ze ŽB vodostavebního tř. C 30/37-XC4-XA1</t>
  </si>
  <si>
    <t>" Š2003.1 "          0,3*2,6*2,6*1,035</t>
  </si>
  <si>
    <t>" Š2003.2 "          0,3*2,6*2,6*1,035</t>
  </si>
  <si>
    <t>" Š2802 "             0,3*2,6*2,6*1,035</t>
  </si>
  <si>
    <t>Stěny šachet tl nad 200 mm ze ŽB vodostavebního tř. C 30/37-XC4-XA1</t>
  </si>
  <si>
    <t>0,55*(1,6+0,1)*(2,6+1,5)*2*1,035</t>
  </si>
  <si>
    <t>-0,55*PI*(0,718/2)^2*2</t>
  </si>
  <si>
    <t>-0,55*PI*(0,82/2)^2</t>
  </si>
  <si>
    <t>-0,55*PI*(0,616/2)^2</t>
  </si>
  <si>
    <t>351231101</t>
  </si>
  <si>
    <t>" OK1Bstáv. "     0,45*2,07*1,5</t>
  </si>
  <si>
    <t>616633112</t>
  </si>
  <si>
    <t>Stěrka z těsnící malty dvouvrstvá vnitřních stok světlé výšky do 2000 mm</t>
  </si>
  <si>
    <t>" OK1Bstáv. "     2*2,07*1,5</t>
  </si>
  <si>
    <t>" Š2003.1 "          (1,6+0,1)*1,5*4</t>
  </si>
  <si>
    <t>" Š2003.2 "          (1,6+0,1)*1,5*4</t>
  </si>
  <si>
    <t>" Š2802 "              (1,6+0,1)*1,5*4</t>
  </si>
  <si>
    <t>" Š2003.1 "         2,1*2,1*0,65*6*0,000222</t>
  </si>
  <si>
    <t>" Š2003.2 "         2,1*2,1*0,65*6*0,000222</t>
  </si>
  <si>
    <t>" Š2802 "            2,1*2,1*0,65*6*0,000222</t>
  </si>
  <si>
    <t>" šachty - stěny  "</t>
  </si>
  <si>
    <t>" Š2003.1 "         1,7*1,8*4*0,65*6*0,000222</t>
  </si>
  <si>
    <t>" Š2003.2 "         1,7*1,8*4*0,65*6*0,000222</t>
  </si>
  <si>
    <t>" Š2802 "            1,7*1,8*4*0,65*6*0,000222</t>
  </si>
  <si>
    <t>" Š2003.1 "     0,535</t>
  </si>
  <si>
    <t>" Š2003.2 "     0,535</t>
  </si>
  <si>
    <t>" Š2802 "        0,535</t>
  </si>
  <si>
    <t>1,605*0,127 'Přepočtené koeficientem množství</t>
  </si>
  <si>
    <t>0,55*1,5*1,5</t>
  </si>
  <si>
    <t>-1,5*(PI*(0,7/2)^2/2+0,1*0,7)</t>
  </si>
  <si>
    <t>-1,5*(PI*(0,8/2)^2/2+0,1*0,8)</t>
  </si>
  <si>
    <t>" Š2003.1 "     0,1*1,5*2</t>
  </si>
  <si>
    <t>" Š2003.2 "     0,1*1,5*2</t>
  </si>
  <si>
    <t>" Š2802 "        0,1*1,5*2</t>
  </si>
  <si>
    <t>" RN1B "     45,0</t>
  </si>
  <si>
    <t>" výlezy "             3,7*5</t>
  </si>
  <si>
    <t>" Š2003.1 "         1,8*4+3,7+2,8*2</t>
  </si>
  <si>
    <t>" Š2003.2 "         1,8*4+3,7+2,8*2</t>
  </si>
  <si>
    <t>" Š2802 "            1,8*4+3,7+3,2+2,4</t>
  </si>
  <si>
    <t>" Š2003.1 "          1,8*4</t>
  </si>
  <si>
    <t>" Š2003.2 "          1,8*4</t>
  </si>
  <si>
    <t>" Š2802 "             1,8*4</t>
  </si>
  <si>
    <t>8943030021</t>
  </si>
  <si>
    <t>Strop šachty Š2003.1 - 2100/2100/300 prefa ze ŽB vodostavební C30/37-XA1-XC4 s otvorem d=1,0m</t>
  </si>
  <si>
    <t>8943030022</t>
  </si>
  <si>
    <t>Strop šachty Š2003.2 - 2100/2100/300 prefa ze ŽB vodostavební C30/37-XA1-XC4 s otvorem d=1,0m</t>
  </si>
  <si>
    <t>8943030023</t>
  </si>
  <si>
    <t>Strop šachty Š2802 - 2100/2100/300 prefa ze ŽB vodostavební C30/37-XA1-XC4 s otvorem d=1,0m</t>
  </si>
  <si>
    <t>899323102</t>
  </si>
  <si>
    <t>Kompozitní poklop s rámem pro otvor 600x900mm uzamykatelný vodotěsný</t>
  </si>
  <si>
    <t>899323103</t>
  </si>
  <si>
    <t>Sestava kompozitních poklopů pro otvor 2000/1600</t>
  </si>
  <si>
    <t>" RN1B "     3+5</t>
  </si>
  <si>
    <t>5*1,02 'Přepočtené koeficientem množství</t>
  </si>
  <si>
    <t>" šachty "         4</t>
  </si>
  <si>
    <t>" šachty "     2+3+3+1</t>
  </si>
  <si>
    <t>9*1,02 'Přepočtené koeficientem množství</t>
  </si>
  <si>
    <t>8947015511</t>
  </si>
  <si>
    <t>Žlaby z půlené sklolaminátové trouby DN 700</t>
  </si>
  <si>
    <t>" Š2003.1 "     1,6</t>
  </si>
  <si>
    <t>" Š2003.2 "     1,6</t>
  </si>
  <si>
    <t>8947018512</t>
  </si>
  <si>
    <t>Žlaby z půlené sklolaminátové trouby DN 800</t>
  </si>
  <si>
    <t>" Š2802 "     1,6</t>
  </si>
  <si>
    <t>" RN1B "       4</t>
  </si>
  <si>
    <t>" RN1B "     1</t>
  </si>
  <si>
    <t>" RN1B "                  6+7+8+9</t>
  </si>
  <si>
    <t>" šachty "                5+5+5+9</t>
  </si>
  <si>
    <t>8572629161</t>
  </si>
  <si>
    <t>Demontáž armatur - šoupě DN300 se zemní soupravou v OK1B vč. příslušenství</t>
  </si>
  <si>
    <t>899103211</t>
  </si>
  <si>
    <t>Demontáž poklopů litinových nebo ocelových včetně rámů hmotnosti přes 100 do 150 kg</t>
  </si>
  <si>
    <t>" poklop bouraného komínu šachty "     1</t>
  </si>
  <si>
    <t>0,32*9 'Přepočtené koeficientem množství</t>
  </si>
  <si>
    <t>" spádový beton RN podél ŽB konstrukce "</t>
  </si>
  <si>
    <t>" řez A/C "     (1,4+0,59)*(1,5+1,2)*2</t>
  </si>
  <si>
    <t>" řez A/E "     (1,4+0,44)*(4,0+1,2)*2</t>
  </si>
  <si>
    <t>" řez B/E "     (0,7+0,65)/2*1,0*2+1,0*0,7</t>
  </si>
  <si>
    <t>" řez B/C "     (1,2+0,31)*(2,0+1,5)*2+(0,4+1,2)*(2,0+1,1)*2</t>
  </si>
  <si>
    <t>" řez B/D "     6,166*2+1,45*2,0</t>
  </si>
  <si>
    <t>953331112</t>
  </si>
  <si>
    <t>Vložky do svislých dilatačních spár z lepenky pískované kladené volně</t>
  </si>
  <si>
    <t>" separační folie mezi bedněním na štětovnici a monolitickým betonem "</t>
  </si>
  <si>
    <t>0,7*(27,063+6,69)*2*2,5</t>
  </si>
  <si>
    <t>9537311131</t>
  </si>
  <si>
    <t>Plastová chránička DN100 dlo. 2,15m osazena v bednění před betonáží</t>
  </si>
  <si>
    <t>Usměrňovací plech tl. 3,5mm - (1,2/0,2 m)  vč. kotvení - nerez</t>
  </si>
  <si>
    <t>" RN - ochrana čerpadla "</t>
  </si>
  <si>
    <t>959811281</t>
  </si>
  <si>
    <t>P1 - Vláknocementová prostupka d-125 dl. 400  s těsnícím profilem nerez zdvojený pro potrubí d-63</t>
  </si>
  <si>
    <t>959811881</t>
  </si>
  <si>
    <t>959813761</t>
  </si>
  <si>
    <t>959813771</t>
  </si>
  <si>
    <t>961802102</t>
  </si>
  <si>
    <t>Bezpečnostní žebřík 5,05 m vč. kotvení</t>
  </si>
  <si>
    <t>3503406001</t>
  </si>
  <si>
    <t>Norná stěna  1600/2000 - komplet</t>
  </si>
  <si>
    <t>PEHD60</t>
  </si>
  <si>
    <t>6,6</t>
  </si>
  <si>
    <t>STUDNA</t>
  </si>
  <si>
    <t>TRAVAjama</t>
  </si>
  <si>
    <t>TRAVAryha</t>
  </si>
  <si>
    <t>VRT</t>
  </si>
  <si>
    <t>SO 20.2 - Vrtaná studna VS1</t>
  </si>
  <si>
    <t>VYKOP2</t>
  </si>
  <si>
    <t>VYKOP21</t>
  </si>
  <si>
    <t>" přípojka "    1,1*PEHD60</t>
  </si>
  <si>
    <t>" armaturní šachta "     (3,3+1,2*2)*(1,8+1,2*2)</t>
  </si>
  <si>
    <t xml:space="preserve">" odvoz na mezideponii "     </t>
  </si>
  <si>
    <t>131201101</t>
  </si>
  <si>
    <t>Hloubení jam nezapažených v hornině tř. 3 objemu do 100 m3</t>
  </si>
  <si>
    <t>2,4*(3,3*1,8+(3,3+2,4)*(1,8+2,4))/2</t>
  </si>
  <si>
    <t>" odpočet vrtu "</t>
  </si>
  <si>
    <t>-PI*(0,82/2)^2*2,4</t>
  </si>
  <si>
    <t>" odpočet ornice "</t>
  </si>
  <si>
    <t>-0,3*TRAVAjama</t>
  </si>
  <si>
    <t>" 30% "     VYKOP2*0,3</t>
  </si>
  <si>
    <t>" 30% "     VYKOP2*0,3*0,3</t>
  </si>
  <si>
    <t>131301101</t>
  </si>
  <si>
    <t>Hloubení jam nezapažených v hornině tř. 4 objemu do 100 m3</t>
  </si>
  <si>
    <t>" 70% "     VYKOP2*0,7</t>
  </si>
  <si>
    <t>" 30% "     VYKOP2*0,7*0,3</t>
  </si>
  <si>
    <t>" v.p. " 1,1*1,7*PEHD60</t>
  </si>
  <si>
    <t>-(0,2+0,1)*TRAVAryha</t>
  </si>
  <si>
    <t>132301201</t>
  </si>
  <si>
    <t>Hloubení rýh š do 2000 mm v hornině tř. 4 objemu do 100 m3</t>
  </si>
  <si>
    <t>" v.p. " 2*1,7*PEHD60</t>
  </si>
  <si>
    <t>VYKOP1+VYKOP2</t>
  </si>
  <si>
    <t>" zemina z vrtu "</t>
  </si>
  <si>
    <t>PI*(0,82/2)^2*VRT</t>
  </si>
  <si>
    <t>" výkop "</t>
  </si>
  <si>
    <t>VYKOP1+0,1*TRAVAryha</t>
  </si>
  <si>
    <t>VYKOP2+0,1*TRAVAjama</t>
  </si>
  <si>
    <t>24,976*13 'Přepočtené koeficientem množství</t>
  </si>
  <si>
    <t>VYKOP11+VYKOP21</t>
  </si>
  <si>
    <t>" odpočet arm. šachty "</t>
  </si>
  <si>
    <t>-2,2*3,3*1,8</t>
  </si>
  <si>
    <t xml:space="preserve">" dovoz z mezideponie "     </t>
  </si>
  <si>
    <t>1,1*(0,063+0,3)*PEHD60</t>
  </si>
  <si>
    <t>-PI*(0,063/2)^2*PEHD60</t>
  </si>
  <si>
    <t>" přesun hmot "     TRAVA*0,1*1,05</t>
  </si>
  <si>
    <t>2262126131</t>
  </si>
  <si>
    <t>Vrty velkoprofilové svislé zapažené D do 850 mm hl do 10 m hor. III. a IV. třídy těžitelnosti</t>
  </si>
  <si>
    <t>9,55+2,0</t>
  </si>
  <si>
    <t>227211114</t>
  </si>
  <si>
    <t>Odpažení velkoprofilových vrtů průměru do 850 mm</t>
  </si>
  <si>
    <t>242811164</t>
  </si>
  <si>
    <t>Zapuštění zárubnice z trub ocelových se spoji svařovanými hl do 50 m vnější D nad 305 do 426 mm</t>
  </si>
  <si>
    <t>" studna "     3,2+3,5+1,0</t>
  </si>
  <si>
    <t>1423591001</t>
  </si>
  <si>
    <t>zárubnice - trubka 355/3  ocelová dl.7,7 m, část perforovaná - 3,5m, kalník dl. 1m</t>
  </si>
  <si>
    <t>(PI*0,355+0,5)*(3,5+1,0)</t>
  </si>
  <si>
    <t>6931103801</t>
  </si>
  <si>
    <t>geotextilie 300 g/m2</t>
  </si>
  <si>
    <t>7,269*1,05 'Přepočtené koeficientem množství</t>
  </si>
  <si>
    <t>Obsyp studny z písku tříděného 4-8mm</t>
  </si>
  <si>
    <t>" obsyp studny "</t>
  </si>
  <si>
    <t>PI*(0,82/2)^2*(3,5+1,0)</t>
  </si>
  <si>
    <t>-PI*(0,355/2)^2*(3,5+1,0)</t>
  </si>
  <si>
    <t>2476811141</t>
  </si>
  <si>
    <t>Těsnění studny z jílu se zhutněním vč. dodání jílu</t>
  </si>
  <si>
    <t>PI*(0,82/2)^2*(3,2-0,1*2-0,3-0,2-0,2)</t>
  </si>
  <si>
    <t>-PI*(0,355/2)^2*(3,2-0,1*2-0,3-0,2-0,2)</t>
  </si>
  <si>
    <t>" v.p. "     0,1*1,1*PEHD60</t>
  </si>
  <si>
    <t>" A.Š. "    0,1*3,3*1,8</t>
  </si>
  <si>
    <t>452311161</t>
  </si>
  <si>
    <t>Podkladní desky z betonu prostého tř. C 25/30 otevřený výkop</t>
  </si>
  <si>
    <t>871211141</t>
  </si>
  <si>
    <t>Montáž potrubí z PE100 SDR 11 otevřený výkop svařovaných na tupo D 63 x 5,8 mm</t>
  </si>
  <si>
    <t>2861941901</t>
  </si>
  <si>
    <t>potrubí vodovodní PE-HD 60</t>
  </si>
  <si>
    <t>1,8*1,015 'Přepočtené koeficientem množství</t>
  </si>
  <si>
    <t>892233122</t>
  </si>
  <si>
    <t>Proplach a dezinfekce vodovodního potrubí DN od 40 do 70</t>
  </si>
  <si>
    <t>6,6+4,4</t>
  </si>
  <si>
    <t>" ar. šachta "     0,3*3,3*1,8</t>
  </si>
  <si>
    <t>" arm. šachta "     0,3*2,0*(3,3+1,2)*2</t>
  </si>
  <si>
    <t>894502201</t>
  </si>
  <si>
    <t>Bednění stěn šachet pravoúhlých nebo vícehranných oboustranné</t>
  </si>
  <si>
    <t>" arm. šachta "</t>
  </si>
  <si>
    <t>2,0*(2,7+1,2)*2</t>
  </si>
  <si>
    <t>(2,0+0,3)*(3,3+1,8)*2</t>
  </si>
  <si>
    <t>" studna "</t>
  </si>
  <si>
    <t>(3,0*1,5+2,15*(3,0+1,5)*2)*6*0,65*0,000222</t>
  </si>
  <si>
    <t>Žlaby šachet z betonu houževnatého tř. C 35/45-XA1-XM2</t>
  </si>
  <si>
    <t>" arm. šachta "     0,22*2,7*1,2</t>
  </si>
  <si>
    <t>894608211</t>
  </si>
  <si>
    <t>Výztuž šachet ze svařovaných sítí typu Kari</t>
  </si>
  <si>
    <t>" arm. šachta "     2,7*1,2*0,00444</t>
  </si>
  <si>
    <t>8942042691</t>
  </si>
  <si>
    <t>Příplatek k betonu za povrchovou úpravu betonu</t>
  </si>
  <si>
    <t>" arm. šachta "     2,7*1,2</t>
  </si>
  <si>
    <t>" arm. šachta "     2*(3,0+1,5)+0,5</t>
  </si>
  <si>
    <t>" arm. šachta "     2*(3,0+1,5)</t>
  </si>
  <si>
    <t>8943022020</t>
  </si>
  <si>
    <t>M+D Stropní deska prefa šachty 3300/1800/250-270 s otvorem 900/600  beton C30/37-XC4-XA1 vč.armování</t>
  </si>
  <si>
    <t>55242143012</t>
  </si>
  <si>
    <t>litinový poklop 900x600 s pantem D400</t>
  </si>
  <si>
    <t>9982761011</t>
  </si>
  <si>
    <t xml:space="preserve">Přesun hmot pro trubní vedení </t>
  </si>
  <si>
    <t>Spojka ISIFLO T110 63x2"</t>
  </si>
  <si>
    <t>72213023306</t>
  </si>
  <si>
    <t>Uklidňovací kus 6 x 6/4"</t>
  </si>
  <si>
    <t>7221761171</t>
  </si>
  <si>
    <t>Montáž potrubí plastové spojované do D 63 mm</t>
  </si>
  <si>
    <t>4,4*1,015 'Přepočtené koeficientem množství</t>
  </si>
  <si>
    <t>7222131121</t>
  </si>
  <si>
    <t>Klapka zpětná DN 50</t>
  </si>
  <si>
    <t>7222301071</t>
  </si>
  <si>
    <t>Kulový uzávěr DN 50 s vypouštěním</t>
  </si>
  <si>
    <t>722262165¨6</t>
  </si>
  <si>
    <t>Vodoměr přírubový DN40</t>
  </si>
  <si>
    <t>7222626110</t>
  </si>
  <si>
    <t>Ocel. přechodka 2" x 6/4"</t>
  </si>
  <si>
    <t>SO 20.3 - Přípojka NN</t>
  </si>
  <si>
    <t>D1 - RETENČNÍ NÁDRŽ RN1B</t>
  </si>
  <si>
    <t>Rozváděč RE 2, Elektroměr.typ. plast. rozvodnice do výklenku, 400/600/240mm, krytí IP54/20,, pro jednosazbový elektroměr s přímým měřením,, hl. jistič 20A, řadová svorkovnice, můstek PEN,, plomb.kryt, energ.uzávěr,jm.proud 25A, zkr.odolnost 20kA</t>
  </si>
  <si>
    <t>PS 20 - RETENČNÍ NÁDRŽ RN1B</t>
  </si>
  <si>
    <t>PS 20.1 - Strojně technologická část</t>
  </si>
  <si>
    <t>3501221001</t>
  </si>
  <si>
    <t>P21 - Ponor.kal.čerpadlo pro čerpání OV, litina nerez Q=9,2 l/s,H=6,15m 3x400V,50Hz,2kW,6A,n=910ot/min. Řetěz z korozivzdorné oceli d6 mm, závěs po 1m a úchytu-6m,hmotn.:120kg čerpadlo,45kg patkové koleno viz. SaZ v TZ - M+D</t>
  </si>
  <si>
    <t>ks</t>
  </si>
  <si>
    <t>3501221002</t>
  </si>
  <si>
    <t>P22 - Ponor.jednovřet.čerpadlo do vrtané studny,materiál:litina, nerez, uhlíková ocel Q=1,3 l/s,H=60 m,3x400V,50Hz,2,2kW,6,4A,n=2820ot/min.,silový kabel 4x1,5(25m).přísluš.: nosná spona, spodní sonda hladiny, kabel regulátoru  hladiny viz. SaZ v TZ - M+D</t>
  </si>
  <si>
    <t>3501221003</t>
  </si>
  <si>
    <t>P23 - Ponorné jednovřetenové čerpadlo do vrtané studny materiál: ocel, Q = 3 m3/h,  H = 60 m, 230 V, 50 Hz, 75 kW, 6,4 A, silový kabel (20 m).  příslušenství: nosná spona.   , hmotnost: 17 kg čerpadlo, viz. SaZ v TZ - M+D</t>
  </si>
  <si>
    <t>3501221004</t>
  </si>
  <si>
    <t>N21 - Zvedací otočné zařízení, nosnost 200 kg, max. vyložení 900 mm, H = 1950 mm, lanko nerez – 10 bm, karabina, hmotnost: 60 kg, materiál: nerez viz. SaZ v TZ - M+D</t>
  </si>
  <si>
    <t>3501221005</t>
  </si>
  <si>
    <t>N24 - Kotevní patka zvedacího zařízení v provedení – zapuštěná do betonu s víčkem, materiál: nerez, příslušenství: upevňovací kotvy a díly, těsnění , hmotnost: 12 kg viz. SaZ v TZ - M+D</t>
  </si>
  <si>
    <t>3501221006</t>
  </si>
  <si>
    <t>Z21 - Vyplachov. klapka typ 500 l/m, vyplachovací délka nádrže  19,5 m, šířka klapky i s ložisky   2,0 m,  spádová výška  2,35 m, sklon dna  2 %, příslušenství   konzoly, ložiska, upevňovací kotvy,, materiál:   nerez, hmotnost: 790 kg viz. SaZ v TZ - M+D</t>
  </si>
  <si>
    <t>3501221007</t>
  </si>
  <si>
    <t>Z22 - Škrtící šoupátko DN 400,  A x B = 0,73 x 0,60 m, délka vřetene do 3,2 m, ovládání T-klíčem, materiál:   nerez + PVC (tělo), příslušenství: upevňovací kotvy a díly, hmotnost:   43 kg viz. SaZ v TZ - M+D</t>
  </si>
  <si>
    <t>3501221008</t>
  </si>
  <si>
    <t>Z23 - Zpětná klapka KRK-R-OH DN800, šikmý talíř,AxBxC = 1,1 x 1,15 x 0,45 m, materiál:   kotevní deska a svislý talíř klapky z PE-HD, hřídel nerez, těsnění EPDM, příslušenství   PE těsnění, upevňovací kotvy, hmotnost:   85 kg viz. SaZ v TZ - M+D</t>
  </si>
  <si>
    <t>3501221009</t>
  </si>
  <si>
    <t>v.č.201 - 201-OV-125-NEA           Potrubí, potrubní součásti, spojovací a nosný materiál - M+D</t>
  </si>
  <si>
    <t>komplet</t>
  </si>
  <si>
    <t>3501221010</t>
  </si>
  <si>
    <t>v.č.202 - 202-VT-50-NEA             Potrubí, potrubní součásti, spojovací a nosný materiál - M+D</t>
  </si>
  <si>
    <t>3501221011</t>
  </si>
  <si>
    <t>v.č.204 - 204-VT-25-NEA             Potrubí, potrubní součásti, spojovací a nosný materiál - M+D</t>
  </si>
  <si>
    <t>3501221012</t>
  </si>
  <si>
    <t>Pomocný materiál  - M+D                                                 .</t>
  </si>
  <si>
    <t>Poznámka :  Detailní specifikace jednotlivých položek - viz. Technická zpráva, Seznam strojů a zařízení a Specifikace potrubních součástí po větvích</t>
  </si>
  <si>
    <t>PS 20.2 - Elektro část a ASŘ</t>
  </si>
  <si>
    <t>D1 - D.2.2.2 PS20.2 ELEKTROČÁST A MAR</t>
  </si>
  <si>
    <t xml:space="preserve">    D 1.1 - Dodávky Rozvaděč RMS2</t>
  </si>
  <si>
    <t>D.2.2.2 PS20.2 ELEKTROČÁST A MAR</t>
  </si>
  <si>
    <t>Dodávky Rozvaděč RMS2</t>
  </si>
  <si>
    <t>Pol2</t>
  </si>
  <si>
    <t>Oceloplechová skříň o rozměrech v.1000 x š.800 x h.300 mm, krytím IP54, s přívody a vývody zespodu, vybavená zámkem</t>
  </si>
  <si>
    <t>Pol81</t>
  </si>
  <si>
    <t>jednopólový jistič 4A char B</t>
  </si>
  <si>
    <t>Pol82</t>
  </si>
  <si>
    <t>Řídící systém PLC v konfiguraci pro v/v 24xDI, 8xDO, 8xAI vč. rezerv, , ovládací panel s textovým displejem LCD,, převodník RS232/RS422 pro radiomodem</t>
  </si>
  <si>
    <t>Pol83</t>
  </si>
  <si>
    <t>vodič H07V-K 4 mm2</t>
  </si>
  <si>
    <t>Pol84</t>
  </si>
  <si>
    <t>Pol85</t>
  </si>
  <si>
    <t>Pol86</t>
  </si>
  <si>
    <t>Pol87</t>
  </si>
  <si>
    <t>Pol88</t>
  </si>
  <si>
    <t>Pol89</t>
  </si>
  <si>
    <t>Pol89a</t>
  </si>
  <si>
    <t>Pol90</t>
  </si>
  <si>
    <t>Pol91</t>
  </si>
  <si>
    <t>Pol92</t>
  </si>
  <si>
    <t>Pol93</t>
  </si>
  <si>
    <t>Pol94</t>
  </si>
  <si>
    <t>PS 20.3 - Přenos dat</t>
  </si>
  <si>
    <t xml:space="preserve">    D3 - Dozbrojení rozvaděče RMS2</t>
  </si>
  <si>
    <t>Dozbrojení rozvaděče RMS2</t>
  </si>
  <si>
    <t>Nastavení parametrů sítě pro modem</t>
  </si>
  <si>
    <t>ABOp</t>
  </si>
  <si>
    <t>DN200</t>
  </si>
  <si>
    <t>SO 40 - RETENČNÍ NÁDRŽ RN1D</t>
  </si>
  <si>
    <t>DN800RN</t>
  </si>
  <si>
    <t>SO 40.11 - Retenční nádrž RN1D - stavební část</t>
  </si>
  <si>
    <t>KERE</t>
  </si>
  <si>
    <t>NAJEZD</t>
  </si>
  <si>
    <t>OBSYPkanal</t>
  </si>
  <si>
    <t>ODKOP</t>
  </si>
  <si>
    <t>ORNICERN</t>
  </si>
  <si>
    <t>PANEL</t>
  </si>
  <si>
    <t>STETOVNICE</t>
  </si>
  <si>
    <t>STROM30</t>
  </si>
  <si>
    <t>STROM50</t>
  </si>
  <si>
    <t>SVL2</t>
  </si>
  <si>
    <t>ŠP30</t>
  </si>
  <si>
    <t>TRAVAkanal</t>
  </si>
  <si>
    <t>TRAVApanel</t>
  </si>
  <si>
    <t>U140</t>
  </si>
  <si>
    <t>U160k</t>
  </si>
  <si>
    <t>U180</t>
  </si>
  <si>
    <t>U200mo</t>
  </si>
  <si>
    <t>U200š</t>
  </si>
  <si>
    <t>VYKOPpu11</t>
  </si>
  <si>
    <t>VYKOPpu2</t>
  </si>
  <si>
    <t>VYKOPpu21</t>
  </si>
  <si>
    <t>ZASYPkanalfr</t>
  </si>
  <si>
    <t>111201101</t>
  </si>
  <si>
    <t>Odstranění křovin a stromů průměru kmene do 100 mm i s kořeny z celkové plochy do 1000 m2</t>
  </si>
  <si>
    <t>30,0</t>
  </si>
  <si>
    <t>112101101</t>
  </si>
  <si>
    <t>Kácení stromů listnatých D kmene do 300 mm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</si>
  <si>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</si>
  <si>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</si>
  <si>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</si>
  <si>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</si>
  <si>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</si>
  <si>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</si>
  <si>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</si>
  <si>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</si>
  <si>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</si>
  <si>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</si>
  <si>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</si>
  <si>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</si>
  <si>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</si>
  <si>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</si>
  <si>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</si>
  <si>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</si>
  <si>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</si>
  <si>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</si>
  <si>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</si>
  <si>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</si>
  <si>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KERE*2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</si>
  <si>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</si>
  <si>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</si>
  <si>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</si>
  <si>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</si>
  <si>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</si>
  <si>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</si>
  <si>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</si>
  <si>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</si>
  <si>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</si>
  <si>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</si>
  <si>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</si>
  <si>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</si>
  <si>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16230195</t>
  </si>
  <si>
    <t>Poplatek likvidace keřů</t>
  </si>
  <si>
    <t>1623021</t>
  </si>
  <si>
    <t xml:space="preserve">Poplatek za likvidaci větví, pařezů, kmenů ze stromů D300  </t>
  </si>
  <si>
    <t>16230222</t>
  </si>
  <si>
    <t xml:space="preserve">Poplatek za likvidaci  pařezů +kmenů + větví  ze stromů D500  </t>
  </si>
  <si>
    <t>" provizorní panelová cesta "     PANEL/3,0*(3,0+1,03*2)</t>
  </si>
  <si>
    <t>113202111</t>
  </si>
  <si>
    <t>Vytrhání obrub krajníků obrubníků stojatých</t>
  </si>
  <si>
    <t>" rušení nájezdu "     ABOp</t>
  </si>
  <si>
    <t>113107211</t>
  </si>
  <si>
    <t>Odstranění podkladu pl přes 200 m2 z kameniva těženého tl 100 mm</t>
  </si>
  <si>
    <t>" provizorní panelová cesta "     (3,0+1,2*2)*60,0+NAJEZD*1,1</t>
  </si>
  <si>
    <t>113107133</t>
  </si>
  <si>
    <t>Odstranění podkladu pl do 50 m2 z betonu prostého tl 400 mm</t>
  </si>
  <si>
    <t>" provizorní panelová cesta "     PANEL</t>
  </si>
  <si>
    <t>7,557*22 'Přepočtené koeficientem množství</t>
  </si>
  <si>
    <t>" PŘÍPRAVA ÚZEMÍ "</t>
  </si>
  <si>
    <t>" stoka DN800 "     1,4*3,2*23,0</t>
  </si>
  <si>
    <t>" vodovod DN300 "     1,0*1,6*7,0</t>
  </si>
  <si>
    <t>" stoka DN800 "     -0,718*23,0</t>
  </si>
  <si>
    <t>" vodovod DN300 "     -PI*PI*(0,33/2)^2*7,0</t>
  </si>
  <si>
    <t>VYKOPpu1*0,5</t>
  </si>
  <si>
    <t>" 20% "</t>
  </si>
  <si>
    <t>VYKOPpu1*0,5*0,2</t>
  </si>
  <si>
    <t>VYKOPpu1*0,4</t>
  </si>
  <si>
    <t>VYKOPpu1*0,4*0,2</t>
  </si>
  <si>
    <t>"  10% "</t>
  </si>
  <si>
    <t>VYKOPpu1*0,1</t>
  </si>
  <si>
    <t>" 50% + 40 % "</t>
  </si>
  <si>
    <t>" vodovod DN300 "     1,0*1,6*7,0*(0,5+0,4)</t>
  </si>
  <si>
    <t>" vodovod DN300 "     -PI*PI*(0,33/2)^2*7,0*(0,5+0,4)</t>
  </si>
  <si>
    <t>" 10% "</t>
  </si>
  <si>
    <t>" vodovod DN300 "     1,0*1,6*7,0*0,1</t>
  </si>
  <si>
    <t>" vodovod DN300 "     -PI*PI*(0,33/2)^2*7,0*0,1</t>
  </si>
  <si>
    <t>" stoka DN800 "     1,4*3,2*23,0*(0,5+0,4)</t>
  </si>
  <si>
    <t>" stoka DN800 "     -0,718*23,0*(0,5+0,4)</t>
  </si>
  <si>
    <t>" stoka DN800 "     1,4*3,2*23,0*0,1</t>
  </si>
  <si>
    <t>" stoka DN800 "     -0,718*23,0*0,1</t>
  </si>
  <si>
    <t>" stoka DN800 "     3,2*(23,0+1,4)*2</t>
  </si>
  <si>
    <t>" vodovod DN300 "     1,6*(7,0+1,0)*2</t>
  </si>
  <si>
    <t>133201101</t>
  </si>
  <si>
    <t>Hloubení šachet v hornině tř. 3 objemu do 100 m3</t>
  </si>
  <si>
    <t>" stoka DN400 "     1,1*2,7*1,0</t>
  </si>
  <si>
    <t>" šachta "     (2,4+1,5)*2,5*2,45</t>
  </si>
  <si>
    <t>" šachta "     3,0*2,4*2,4</t>
  </si>
  <si>
    <t>" vodovod DN250 "     1,0*1,6*1,0</t>
  </si>
  <si>
    <t>" stoka DN400 "     -0,571*1,0</t>
  </si>
  <si>
    <t>" šachta "     -2,05*1,8*1,75-1,5*PI*(1,24/2)^2</t>
  </si>
  <si>
    <t>" šachta "     -3,0*PI*(1,24/2)^2</t>
  </si>
  <si>
    <t>" vodovod DN250 "     -PI*PI*(0,27/2)^2*1,0</t>
  </si>
  <si>
    <t>VYKOPpu2*0,5</t>
  </si>
  <si>
    <t>133201109</t>
  </si>
  <si>
    <t>Příplatek za lepivost u hloubení šachet v hornině tř. 3</t>
  </si>
  <si>
    <t>VYKOPpu2*0,5*0,2</t>
  </si>
  <si>
    <t>133301101</t>
  </si>
  <si>
    <t>Hloubení šachet v hornině tř. 4 objemu do 100 m3</t>
  </si>
  <si>
    <t>VYKOPpu2*0,4</t>
  </si>
  <si>
    <t>133301109</t>
  </si>
  <si>
    <t>Příplatek za lepivost u hloubení šachet v hornině tř. 4</t>
  </si>
  <si>
    <t>VYKOPpu2*0,4*0,2</t>
  </si>
  <si>
    <t>133401101</t>
  </si>
  <si>
    <t>Hloubení šachet v hornině tř. 5</t>
  </si>
  <si>
    <t>VYKOPpu2*0,1</t>
  </si>
  <si>
    <t>151201201</t>
  </si>
  <si>
    <t>Zřízení zátažného pažení stěn výkopu hl do 4 m</t>
  </si>
  <si>
    <t>" stoka DN400 "     2,7*(1,0+1,1)*2</t>
  </si>
  <si>
    <t>" šachta "     (2,4+1,5)*(2,5+2,45)*2</t>
  </si>
  <si>
    <t>" šachta "     3,0*2,4*4</t>
  </si>
  <si>
    <t>" vodovod DN250 "     1,0*1,6*4</t>
  </si>
  <si>
    <t>151201211</t>
  </si>
  <si>
    <t>Odstranění pažení stěn zátažného hl do 4 m</t>
  </si>
  <si>
    <t>151201301</t>
  </si>
  <si>
    <t>Zřízení rozepření stěn při pažení zátažném hl do 4 m</t>
  </si>
  <si>
    <t>151201311</t>
  </si>
  <si>
    <t>Odstranění rozepření stěn při pažení zátažném hl do 4 m</t>
  </si>
  <si>
    <t>" PŘÍPRAVA ÚZEMÍ "     VYKOPpu11+VYKOPpu21</t>
  </si>
  <si>
    <t xml:space="preserve">" provizorní panelová cesta "   </t>
  </si>
  <si>
    <t>PANEL/3,0*(3,0+1,1*2)+NAJEZD*1,1</t>
  </si>
  <si>
    <t>" provizorní panelová cesta "     TRAVApanel</t>
  </si>
  <si>
    <t>TRAVApanel*0,035*1,03</t>
  </si>
  <si>
    <t>114203101</t>
  </si>
  <si>
    <t>Rozebrání dlažeb z lomového kamene nebo betonových tvárnic na sucho</t>
  </si>
  <si>
    <t>" VO1D stávající "     0,45*4,0*4,191</t>
  </si>
  <si>
    <t>BROVNANINA*2,2</t>
  </si>
  <si>
    <t>113107142</t>
  </si>
  <si>
    <t>Odstranění podkladu pl do 50 m2 živičných tl 100 mm</t>
  </si>
  <si>
    <t>" MO4-RN1D "</t>
  </si>
  <si>
    <t>1,3*(17,05-2,92)</t>
  </si>
  <si>
    <t>" MO4 "     5,7*2,0</t>
  </si>
  <si>
    <t>" kamenina DN200 "</t>
  </si>
  <si>
    <t>1,2*DN200/2</t>
  </si>
  <si>
    <t>919735112</t>
  </si>
  <si>
    <t>Řezání stávajícího živičného krytu hl do 100 mm</t>
  </si>
  <si>
    <t>2*(17,05-2,92)</t>
  </si>
  <si>
    <t>" MO4 "     2*(5,7+2,0)*2</t>
  </si>
  <si>
    <t>2*DN200/2</t>
  </si>
  <si>
    <t>113154123</t>
  </si>
  <si>
    <t>Frézování živičného krytu tl 50 mm pruh š 1 m pl do 500 m2 bez překážek v trase</t>
  </si>
  <si>
    <t>" dle TZ "     113,0</t>
  </si>
  <si>
    <t>2,8+4,0</t>
  </si>
  <si>
    <t>19,983*5 'Přepočtené koeficientem množství</t>
  </si>
  <si>
    <t>" kanalizace - čerpání z rýhy "     825</t>
  </si>
  <si>
    <t>Čerpání splaškových vod pod dobu výstavby  (Qhm - 10 l/s) vč. pohotovosti záložního čerpadla</t>
  </si>
  <si>
    <t>" rýha kanalizace "     825</t>
  </si>
  <si>
    <t>" DN400 "     1,3*(32,565-17,05-2,02)</t>
  </si>
  <si>
    <t>" DN800 "     1,8*(72,0-67,745-2,6/2)</t>
  </si>
  <si>
    <t>" DN800 "     1,8*(3,66-0,9)</t>
  </si>
  <si>
    <t>" DN200 "     1,2*DN200/2</t>
  </si>
  <si>
    <t>" Š4021 "        2,02*2,02</t>
  </si>
  <si>
    <t>" Š4024 "        2,6*2,6</t>
  </si>
  <si>
    <t>0,2*ORNICEm2kanal</t>
  </si>
  <si>
    <t>162501101</t>
  </si>
  <si>
    <t>Vodorovné přemístění do 2500 m výkopku/sypaniny z horniny tř. 1 až 4</t>
  </si>
  <si>
    <t>" odvoz na mezideponii "     ORNICEm3kanal</t>
  </si>
  <si>
    <t>" křížení plyn "      1,3*1</t>
  </si>
  <si>
    <t>" křížení kabelů "     1,3*6</t>
  </si>
  <si>
    <t>POTRUBI2*1,25*1,75</t>
  </si>
  <si>
    <t>" stoka D "</t>
  </si>
  <si>
    <t>" kamenina DN400 - MO4-RN "</t>
  </si>
  <si>
    <t>1,3*(2,87+3,03)/2*(16,65-2,92)</t>
  </si>
  <si>
    <t>1,3*(3,03+3,02)/2*(25,5-16,65-2,02/2)</t>
  </si>
  <si>
    <t>1,3*(3,02+3,23)/2*(32,565-25,5-2,02/2)</t>
  </si>
  <si>
    <t>" kamenina DN800 - RN-Š4024 "</t>
  </si>
  <si>
    <t>1,8*(3,96+4,1)/2*(72,0-67,745-2,6/2)</t>
  </si>
  <si>
    <t>" kamenina DN800 - VO1D-OS1D "</t>
  </si>
  <si>
    <t>1,8*(0,52+3,61)/2*3,66</t>
  </si>
  <si>
    <t>" MO4 "          3,33*5,5*2,0</t>
  </si>
  <si>
    <t>" Š4021 "       3,36*2,02*2,02</t>
  </si>
  <si>
    <t>" Š4024 "       4,38*2,6*2,6</t>
  </si>
  <si>
    <t>DRENAZ1*0,1*0,15</t>
  </si>
  <si>
    <t>" přípojky "</t>
  </si>
  <si>
    <t>1,2*(2,93+3,14)/2*DN200</t>
  </si>
  <si>
    <t>-BASFALT*0,45</t>
  </si>
  <si>
    <t>" stoka DN400 "     -0,571*30,0</t>
  </si>
  <si>
    <t>" stoka DN800 "     -0,718*5,0</t>
  </si>
  <si>
    <t>" voda DN250 "     -0,071*14,0</t>
  </si>
  <si>
    <t>" šachta "     -PI*(1,24/2)^2*3,0*2</t>
  </si>
  <si>
    <t>VYKOPkanal*0,5</t>
  </si>
  <si>
    <t>VYKOPkanal*0,5*0,2</t>
  </si>
  <si>
    <t>VYKOPkanal*0,4</t>
  </si>
  <si>
    <t>VYKOPkanal*0,4*0,2</t>
  </si>
  <si>
    <t>VYKOPkanal*0,1</t>
  </si>
  <si>
    <t>2*(2,87+3,03)/2*(16,65-2,92)</t>
  </si>
  <si>
    <t>2*(3,03+3,02)/2*(25,5-16,65-2,02/2)</t>
  </si>
  <si>
    <t>2*(3,02+3,23)/2*(32,565-25,5-2,02/2)</t>
  </si>
  <si>
    <t>2*(3,96+4,1)/2*(72,0-67,745-2,6/2)</t>
  </si>
  <si>
    <t>2*(0,52+3,61)/2*3,66</t>
  </si>
  <si>
    <t>2*(2,93+3,14)/2*DN200</t>
  </si>
  <si>
    <t>" MO4 "          (0,43+0,3)*(5,5+2,0)*2</t>
  </si>
  <si>
    <t>" Š4021 "       (3,36+0,3-1,8)*2,02*4</t>
  </si>
  <si>
    <t>" Š4024 "       (4,38+0,3-2,5)*2,6*4</t>
  </si>
  <si>
    <t>" MO4 "          (3,33-0,43)*(5,5+2,0)*2</t>
  </si>
  <si>
    <t>" Š4021 "       1,8*2,02*4</t>
  </si>
  <si>
    <t>" Š4024 "       2,5*2,6*4</t>
  </si>
  <si>
    <t>" Š4021 - rám typ U160 "     605,44</t>
  </si>
  <si>
    <t>" MO4 - rám typ U200 "      1867,30</t>
  </si>
  <si>
    <t>" Š4024 - rám typ U200 "   1451,76</t>
  </si>
  <si>
    <t>" závěsy pás.80/6 "           90,48+90,48+120,64</t>
  </si>
  <si>
    <t>" Š4021 "</t>
  </si>
  <si>
    <t>" ponecháno ve výkopu "     U160k/5*3*1,03/1000</t>
  </si>
  <si>
    <t>" demontováno "     U160k/5*2*1,03/1000</t>
  </si>
  <si>
    <t>" MO4 "     U200mo/5*4*1,03/1000</t>
  </si>
  <si>
    <t>" Š4024 "     U200š/6*3*1,03/1000</t>
  </si>
  <si>
    <t xml:space="preserve">" demontováno " </t>
  </si>
  <si>
    <t>" MO4 "     U200mo/5*1*1,03/1000</t>
  </si>
  <si>
    <t>" MO4 "          90,48/3,33*(3,33-0,43)*1,03/1000</t>
  </si>
  <si>
    <t>" Š4021 "       90,48/3,36*1,8*1,03/1000</t>
  </si>
  <si>
    <t>" Š4024 "     120,64/4,38*2,5*1,03/1000</t>
  </si>
  <si>
    <t>" MO4 "          90,48/3,33*0,43*1,03/1000</t>
  </si>
  <si>
    <t>" Š4021 "       90,48/3,36*(3,36-1,8)*1,03/1000</t>
  </si>
  <si>
    <t>" Š4024 "     120,64/4,38*(4,38-2,5)*1,03/1000</t>
  </si>
  <si>
    <t>" rýhy kanalizace "</t>
  </si>
  <si>
    <t>VYKOPkanal*0,55*(0,5+0,4)</t>
  </si>
  <si>
    <t>VYKOPkanal*0,55*0,1</t>
  </si>
  <si>
    <t>ZASYPkanal-ZASYPkanalfr</t>
  </si>
  <si>
    <t>" zemina z výkopů kanalizace "</t>
  </si>
  <si>
    <t>" odpočet zeminy použité zpět k zásypům rýh mimo komunikace "</t>
  </si>
  <si>
    <t>-(ZASYPkanal-ZASYPkanalfr)</t>
  </si>
  <si>
    <t>" odpočet zeminy použité k zásypům rýh v přípravě území "</t>
  </si>
  <si>
    <t>-(VYKOPpu11+VYKOPpu21)</t>
  </si>
  <si>
    <t>VYKOPpu1+VYKOPpu2</t>
  </si>
  <si>
    <t>ODVOZkanal*0,9</t>
  </si>
  <si>
    <t>107,689*13 'Přepočtené koeficientem množství</t>
  </si>
  <si>
    <t>" 10% "     ODVOZkanal*0,1</t>
  </si>
  <si>
    <t>11,965*13 'Přepočtené koeficientem množství</t>
  </si>
  <si>
    <t>-1,3*(0,08*2+0,12+0,40+0,043*2+0,3)*DN400</t>
  </si>
  <si>
    <t xml:space="preserve">" kamenina DN800 "     </t>
  </si>
  <si>
    <t>-1,8*(0,08*2+0,14+0,80+0,0705*2+0,3)*DN800</t>
  </si>
  <si>
    <t xml:space="preserve">" kamenina DN200 "     </t>
  </si>
  <si>
    <t>-1,1*(0,08*2+0,1+0,20+0,021*2+0,3)*DN200</t>
  </si>
  <si>
    <t>" MO4 "</t>
  </si>
  <si>
    <t>-(3,33-0,45)*5,7*2,0</t>
  </si>
  <si>
    <t>-1,8*2,02*2,02</t>
  </si>
  <si>
    <t>-PI*(1,24/2)^2*0,75</t>
  </si>
  <si>
    <t>-0,35*2,02*2,02</t>
  </si>
  <si>
    <t>-(0,5-0,3)*1,6*1,6</t>
  </si>
  <si>
    <t>" Š4024 "</t>
  </si>
  <si>
    <t>-PI*(1,24/2)^2*1,08</t>
  </si>
  <si>
    <t>-0,35*2,6*2,6</t>
  </si>
  <si>
    <t>-0,45*BASFALT</t>
  </si>
  <si>
    <t>" dovoz z mezideponie "     ZASYPkanal-ZASYPkanalfr</t>
  </si>
  <si>
    <t>" zásyp v místě pod komunikací "</t>
  </si>
  <si>
    <t>1,3*((2,87+3,03)/2-0,45-(0,08*2+0,12+0,4+0,043*2+0,3))*(17,05-2,92)</t>
  </si>
  <si>
    <t>" přesun hmot "     ZASYPkanalfr</t>
  </si>
  <si>
    <t>DN200*(0,444+0,1*2*(0,3+0,2+2*0,021+0,1-0,161))</t>
  </si>
  <si>
    <t>DN800*(1,05+0,1*2*(0,3+0,8+2*0,0705+0,14-0,375))</t>
  </si>
  <si>
    <t>OBSYPkanal*1,8907</t>
  </si>
  <si>
    <t>" přesun hmot "     OBSYPkanal</t>
  </si>
  <si>
    <t>" nad kanalizací "     ORNICEm2kanal</t>
  </si>
  <si>
    <t>" dovoz z mezideponie "     ORNICEm2kanal*0,2</t>
  </si>
  <si>
    <t>ORNICEm2kanal*0,1*1,05</t>
  </si>
  <si>
    <t>" přesun hmot "     ORNICEm2kanal*0,1*1,05</t>
  </si>
  <si>
    <t>" kamenina DN200 "     (1,2+3,0)*DN200</t>
  </si>
  <si>
    <t>" kamenina DN400 "     (1,3+3,0)*DN400</t>
  </si>
  <si>
    <t>" kamenina DN800 "     (1,8+3,0)*DN800</t>
  </si>
  <si>
    <t>(0,08*(1,6+0,1*2)+(0,25+0,13)/2*0,1)*DN800</t>
  </si>
  <si>
    <t>" MO4 "               (5,2+0,25*2)*(1,5+0,25*2+3,0)</t>
  </si>
  <si>
    <t>" Š4021 "            (1,6+0,21*2)*(1,6+0,21*2+3,0)</t>
  </si>
  <si>
    <t>" Š4024 "            (2,1+0,21*2)*(2,1+0,21*2+3,0)</t>
  </si>
  <si>
    <t>TRAVAkanal*0,035*1,03</t>
  </si>
  <si>
    <t>" RN - čerpání z jámy "               5760</t>
  </si>
  <si>
    <t>" čerpání z hydrovrtů "     3360</t>
  </si>
  <si>
    <t>" srážky - 570 l/s = 34.200 l/min "     1*90</t>
  </si>
  <si>
    <t>" srážky - 570 l/s = 34.200 l/min "     1*90*16</t>
  </si>
  <si>
    <t>240*16 'Přepočtené koeficientem množství</t>
  </si>
  <si>
    <t>" jáma RN "              5760</t>
  </si>
  <si>
    <t>" RN1D "</t>
  </si>
  <si>
    <t>(34,886+0,29)*(4,89+0,29)+2,0*(2,885+0,29)</t>
  </si>
  <si>
    <t>" ornice na mezideponii "</t>
  </si>
  <si>
    <t>131201202</t>
  </si>
  <si>
    <t>Hloubení jam zapažených v hornině tř. 3 objemu do 1000 m3</t>
  </si>
  <si>
    <t>5,3*(34,886+0,29)*(4,89+0,29)+2,0*(2,885+0,29)</t>
  </si>
  <si>
    <t>(244,05-242,9)*(2,417*(3,304+0,29/2)+(2,417+1,15*2)*(3,304+0,29/2+1,15))/2</t>
  </si>
  <si>
    <t>-ORNICEm2RN*0,3</t>
  </si>
  <si>
    <t>VYKOPRN*0,3</t>
  </si>
  <si>
    <t>" 20% "     VYKOPRN*0,3*0,2</t>
  </si>
  <si>
    <t>131301202</t>
  </si>
  <si>
    <t>Hloubení jam zapažených v hornině tř. 4 objemu do 1000 m3</t>
  </si>
  <si>
    <t>" 65% "     VYKOPRN*0,65</t>
  </si>
  <si>
    <t>" 20% "     VYKOPRN*0,65*0,2</t>
  </si>
  <si>
    <t>131401202</t>
  </si>
  <si>
    <t>Hloubení jam zapažených v hornině tř. 5 objemu do 1000 m3</t>
  </si>
  <si>
    <t>" 5% "     VYKOPRN*0,05</t>
  </si>
  <si>
    <t>1322012093</t>
  </si>
  <si>
    <t>Příplatek za vytěžení potrubí do DN300 naložení vč. vyčerpání a odvedení vody z potrubí, vč odvozu a likvidace potrubí</t>
  </si>
  <si>
    <t>" DN250 "          1,0</t>
  </si>
  <si>
    <t>" DN300 "          7,0</t>
  </si>
  <si>
    <t>" RETENČNÍ NÁDRŽ "</t>
  </si>
  <si>
    <t>" DN250 "          20,0</t>
  </si>
  <si>
    <t>" DN300 "          5,0</t>
  </si>
  <si>
    <t>" KANALIZACE "</t>
  </si>
  <si>
    <t>" DN250 "          14,0</t>
  </si>
  <si>
    <t>3,055*22 'Přepočtené koeficientem množství</t>
  </si>
  <si>
    <t>2,0*PI*(0,98/2)^2*3</t>
  </si>
  <si>
    <t>122201101</t>
  </si>
  <si>
    <t>Odkopávky a prokopávky nezapažené v hornině tř. 3 objem do 100 m3</t>
  </si>
  <si>
    <t>" manipulační plocha "     60,0*0,4</t>
  </si>
  <si>
    <t>ODKOP*0,5</t>
  </si>
  <si>
    <t>122201109</t>
  </si>
  <si>
    <t>Příplatek za lepivost u odkopávek v hornině tř. 1 až 3</t>
  </si>
  <si>
    <t>ODKOP*0,5*0,2</t>
  </si>
  <si>
    <t>122301101</t>
  </si>
  <si>
    <t>Odkopávky a prokopávky nezapažené v hornině tř. 4 objem do 100 m3</t>
  </si>
  <si>
    <t>ODKOP*0,4</t>
  </si>
  <si>
    <t>122301109</t>
  </si>
  <si>
    <t>Příplatek za lepivost u odkopávek nezapažených v hornině tř. 4</t>
  </si>
  <si>
    <t>ODKOP*0,4*0,2</t>
  </si>
  <si>
    <t>122401101</t>
  </si>
  <si>
    <t>Odkopávky a prokopávky nezapažené v hornině tř. 5 objem do 100 m3</t>
  </si>
  <si>
    <t>ODKOP*0,1</t>
  </si>
  <si>
    <t>(VYKOPRN-SVL2)*(0,3+0,65)*0,24</t>
  </si>
  <si>
    <t>(VYKOPRN-SVL2)*0,05*0,24</t>
  </si>
  <si>
    <t>SVL2*(0,3+0,65)</t>
  </si>
  <si>
    <t>SVL2*0,05</t>
  </si>
  <si>
    <t>" pro zpětný zásyp "     ZASYPRN</t>
  </si>
  <si>
    <t>" pro UČ2,3 "                300,0</t>
  </si>
  <si>
    <t>" RN1D "     VYKOPRN+VYKOPjimka</t>
  </si>
  <si>
    <t>" odvoz drn "     0,1*ORNICEm2RN</t>
  </si>
  <si>
    <t>" manipulační plocha "     ODKOP</t>
  </si>
  <si>
    <t>" odpočet zeminy použité na zásyp "</t>
  </si>
  <si>
    <t>-ZASYPRN-300</t>
  </si>
  <si>
    <t>" 95% "     ODVOZRN*(0,3+0,65)</t>
  </si>
  <si>
    <t>406,635*13 'Přepočtené koeficientem množství</t>
  </si>
  <si>
    <t>21,402*13 'Přepočtené koeficientem množství</t>
  </si>
  <si>
    <t>12,0*(35,446+6,89)*2</t>
  </si>
  <si>
    <t>STETOVNICE*122/1000</t>
  </si>
  <si>
    <t>12,0*4</t>
  </si>
  <si>
    <t>" 2xU140 "             2,02048</t>
  </si>
  <si>
    <t>" 2xU180 "             3,57918</t>
  </si>
  <si>
    <t>1301082001</t>
  </si>
  <si>
    <t>ocel profilová UPN, v jakosti 11 375, h=140 mm   (obratovost)</t>
  </si>
  <si>
    <t>ocel profilová UPN, v jakosti 11 375, h=180 mm     (obratovost)</t>
  </si>
  <si>
    <t>1517131211</t>
  </si>
  <si>
    <t>Dočasně předpjaté pramencové kotvy z pramenců 2xLp15,5mm/1800MPa dl. 10m vč. vrtů injekční manžetová PVCtrubka a injektování, kořen kotvy - 5m délky, deaktivace kotev</t>
  </si>
  <si>
    <t>1,8*10</t>
  </si>
  <si>
    <t xml:space="preserve">" prostor k zásypu s odpočtem 200mm ornice "    </t>
  </si>
  <si>
    <t>(5,3-3,6-0,2)*(34,886+0,29)*(4,89+0,29)+2,0*(2,885+0,29)</t>
  </si>
  <si>
    <t>" dle řezu D-D - nad kameninou DN800 "</t>
  </si>
  <si>
    <t>0,65*(1,7+0,195+0,29/2)*24,6</t>
  </si>
  <si>
    <t>" část RN "</t>
  </si>
  <si>
    <t>" řez E/A+B "     -0,8*(1,5+0,4*2)*6,695</t>
  </si>
  <si>
    <t>" nádstavby "</t>
  </si>
  <si>
    <t>" řez C/A+B "     -(5,3-3,6-0,2)*4,2*4,3</t>
  </si>
  <si>
    <t>" řez E/A+B "</t>
  </si>
  <si>
    <t>-(5,3-3,6-0,8-0,2)*1,9*4,3</t>
  </si>
  <si>
    <t>-(5,3-3,6-0,8-0,2)*0,3*2,6</t>
  </si>
  <si>
    <t>-(5,3-3,6-0,2)*(2,0+0,3)*2,6</t>
  </si>
  <si>
    <t>" řez C/A+B "     -4,2*4,3</t>
  </si>
  <si>
    <t>-1,9*4,3-0,3*2,6-2,6*2,3</t>
  </si>
  <si>
    <t>ORNICERN*0,2</t>
  </si>
  <si>
    <t>" zásyp rýh mezi štětovnicemi a RN "</t>
  </si>
  <si>
    <t>(0,195+0,29/2)*(2,8+0,3+0,4)*(34,3-1,5-0,4*2-0,295+5,0+1,2+0,4*3)</t>
  </si>
  <si>
    <t>(0,195+0,29/2)*1,8*1,15</t>
  </si>
  <si>
    <t>(0,29+0,29/2)*(2,8+0,3+0,4)*(4,89+0,29)</t>
  </si>
  <si>
    <t>(0,3+0,29/2)*(3,6+0,3+0,4)*(6,89+0,29)</t>
  </si>
  <si>
    <t>(0,195+0,29/2)*(3,6+0,3+0,4)*(1,5+0,4*2)</t>
  </si>
  <si>
    <t>(0,295+0,29/2)*(3,6+0,3+0,4)*(1,5*2+0,4*3+0,295)</t>
  </si>
  <si>
    <t>STETOVNICE*0,0098</t>
  </si>
  <si>
    <t>OBSYPP2</t>
  </si>
  <si>
    <t>" 95% "     (34,886*4,89+2,885*(6,89-4,89)-1,15*(3,304*2+2,417+1,15*2))*0,95</t>
  </si>
  <si>
    <t>" 5% "     (34,886*4,89+2,885*(6,89-4,89)-1,15*(3,304*2+2,417+1,15*2))*0,05</t>
  </si>
  <si>
    <t>" stoka D "     72,0</t>
  </si>
  <si>
    <t>" stoka OS1D "     4,5</t>
  </si>
  <si>
    <t>" provizorní panelová cesta "     PANEL/3,0*(3,0+1,1*2)+NAJEZD*1,1</t>
  </si>
  <si>
    <t>6931069801</t>
  </si>
  <si>
    <t>geotextilie 300g/m2</t>
  </si>
  <si>
    <t>318,848*1,15 'Přepočtené koeficientem množství</t>
  </si>
  <si>
    <t xml:space="preserve">" RN1D - snížená část " </t>
  </si>
  <si>
    <t>-0,1*2,417*(3,304+0,29/2)</t>
  </si>
  <si>
    <t>(244,05-242,9-0,1)*1,8*2,8</t>
  </si>
  <si>
    <t>" lože pod kameninu DN800 "</t>
  </si>
  <si>
    <t>24,6*((0,195+0,29/2)*0,4+0,95*(1,7+0,195+0,29/2))</t>
  </si>
  <si>
    <t>" hydrovrty "          11,0*4</t>
  </si>
  <si>
    <t>" 3 ks sběrných jímek pro čerpání vody "</t>
  </si>
  <si>
    <t>3*2,0</t>
  </si>
  <si>
    <t>6*1,02 'Přepočtené koeficientem množství</t>
  </si>
  <si>
    <t>HV-PVCPER</t>
  </si>
  <si>
    <t>3,1*4</t>
  </si>
  <si>
    <t>" hydrovrty "              0,385*4</t>
  </si>
  <si>
    <t>Těsnění studny z jílu se zhutněním vč. dodávky jílu</t>
  </si>
  <si>
    <t>" hydrovrt "           0,188*4</t>
  </si>
  <si>
    <t>11510120173</t>
  </si>
  <si>
    <t>" čerpání z hydrovrtů - 140 dnů - 4 kusy čerpadel "</t>
  </si>
  <si>
    <t>24*140*4</t>
  </si>
  <si>
    <t>3213111161</t>
  </si>
  <si>
    <t>Konstrukce přehrad z betonu prostého tř. C30/37-XC4-XA1</t>
  </si>
  <si>
    <t>" VO1D - vybetonování vybouranného otvoru stáv. opěrné zdi "</t>
  </si>
  <si>
    <t>(0,8+1,05)/2*1,29*1,2</t>
  </si>
  <si>
    <t>-PI*(0,941/2)^2*(0,8+1,05)/2</t>
  </si>
  <si>
    <t>" výústní objekt "     1,2*1,29*2</t>
  </si>
  <si>
    <t>" DN400 "       PI*(0,4/2)^2*4,0</t>
  </si>
  <si>
    <t>" DN800 "       PI*(0,8/2)^2*5,5</t>
  </si>
  <si>
    <t>" strop RN1D tl. 300mm "</t>
  </si>
  <si>
    <t>0,3*4,5*(1,2+5,0+0,4*3)</t>
  </si>
  <si>
    <t>0,3*2,8*24,6</t>
  </si>
  <si>
    <t>0,3*(1,5+0,4*2)*6,695</t>
  </si>
  <si>
    <t>-0,3*PI*(1,0/2)^2*7</t>
  </si>
  <si>
    <t>0,4*(4,5*34,3+(1,5+0,4*2)*(1,5+0,4))</t>
  </si>
  <si>
    <t>0,4*1,15*(2,0+0,4*2+1,0)*2</t>
  </si>
  <si>
    <t>" obvodové a vnitřní stěny RN "</t>
  </si>
  <si>
    <t>" řez A,B/C,D "</t>
  </si>
  <si>
    <t>0,4*2,8*(34,3-1,5-0,4*2+(4,5-0,4*2))*2</t>
  </si>
  <si>
    <t>0,4*2,8*(1,3+0,4+1,2)</t>
  </si>
  <si>
    <t>" řez A,B/E "</t>
  </si>
  <si>
    <t>0,4*3,6*(6,695*2+1,5*4)</t>
  </si>
  <si>
    <t>" přelivná stěna č.1 "</t>
  </si>
  <si>
    <t>0,4*2,2*5,0</t>
  </si>
  <si>
    <t>" bezpečnostní přeliv "    -0,4*0,5*2,0</t>
  </si>
  <si>
    <t>" prostup DN800 "     -5*0,4*PI*(0,82/2)^2</t>
  </si>
  <si>
    <t>" prostup DN400 "     -2*0,4*PI*(0,486/2)^2</t>
  </si>
  <si>
    <t>0,3*1,2*2,6</t>
  </si>
  <si>
    <t>0,3*2,0*(2,6+2,1*2)</t>
  </si>
  <si>
    <t>0,4*(4,5+34,3+1,5+0,4)*2</t>
  </si>
  <si>
    <t>1,15*(2,8+1,8)*2</t>
  </si>
  <si>
    <t>" obvodové stěny+ strop RN "</t>
  </si>
  <si>
    <t>(2,8+0,3)*(4,5+34,3+1,7+1,9)*2</t>
  </si>
  <si>
    <t>(3,6-2,8)*(6,695+1,5*3+1,3+0,4*6)</t>
  </si>
  <si>
    <t>(1,2-0,3)*(2,6+0,3)</t>
  </si>
  <si>
    <t>(2,0-0,5)*(2,6+2,3*2)</t>
  </si>
  <si>
    <t>Bednění pohledového betonu kompletních konstrukcí ČOV, nádrží nebo vodojemů neomítaných ploch rovinných - zřízení</t>
  </si>
  <si>
    <t>0,3*(4,5+34,3+1,7+1,9)*2</t>
  </si>
  <si>
    <t>1,2*(2,0+1,3)+5,0*3,7+2,0*24,6</t>
  </si>
  <si>
    <t>1,5*(1,5+2,0+1,3)</t>
  </si>
  <si>
    <t>0,3*PI*1,0*7</t>
  </si>
  <si>
    <t>2*1,2*2,6</t>
  </si>
  <si>
    <t>2*2,0*(2,6+2,1*2)</t>
  </si>
  <si>
    <t>2*1,15*(2,0+0,4*2+1,0)*2</t>
  </si>
  <si>
    <t>2*2,8*(34,3-1,5-0,4*2+(4,5-0,4*2))*2</t>
  </si>
  <si>
    <t>2*2,8*(1,3+0,4+1,2)</t>
  </si>
  <si>
    <t>2*3,6*(6,695*2+1,5*4)</t>
  </si>
  <si>
    <t>2*2,2*5,0</t>
  </si>
  <si>
    <t>" bezpečnostní přeliv "    0,4*(0,5+2,0)*2</t>
  </si>
  <si>
    <t>" RN1D - strop "</t>
  </si>
  <si>
    <t>1,2*(1,3+2,0)</t>
  </si>
  <si>
    <t>1,5*(1,3+2,0+1,5)</t>
  </si>
  <si>
    <t>5,0*3,7+2,0*23,0</t>
  </si>
  <si>
    <t>" statika "     26,989</t>
  </si>
  <si>
    <t>12*0,00444</t>
  </si>
  <si>
    <t>" RN1D "          3,55</t>
  </si>
  <si>
    <t>3869440105</t>
  </si>
  <si>
    <t>Parshallův žlab P5</t>
  </si>
  <si>
    <t>" odtěžit komín šachet "</t>
  </si>
  <si>
    <t>0,12*PI*1,12*(3,0+1,5)</t>
  </si>
  <si>
    <t>0,3*(2,05*1,8+2,05*1,75+1,8*1,75)*2</t>
  </si>
  <si>
    <t>" stáv. stoka "</t>
  </si>
  <si>
    <t>"DN400 "     0,320*1,0</t>
  </si>
  <si>
    <t>"DN800 "     (0,882-PI*(0,8/2)^2+0,233)*23,0</t>
  </si>
  <si>
    <t>0,12*PI*1,12*3,0*2</t>
  </si>
  <si>
    <t>"DN400 "     0,320*14,0</t>
  </si>
  <si>
    <t>"DN500 "     0,441*5,0</t>
  </si>
  <si>
    <t>"DN400 "     0,320*30,0</t>
  </si>
  <si>
    <t>"DN800 "     (0,882-PI*(0,8/2)^2+0,233)*5,0</t>
  </si>
  <si>
    <t>101,022*22 'Přepočtené koeficientem množství</t>
  </si>
  <si>
    <t>(0,08*(1,0+0,1*2)+(0,25+0,13)/2*0,1)*DN200</t>
  </si>
  <si>
    <t>(0,08*(1,1+0,1*2)+(0,25+0,13)/2*0,1)*DN400</t>
  </si>
  <si>
    <t>" kamenina DN800 "</t>
  </si>
  <si>
    <t>" MO4 "               0,1*(5,2+0,25*2)*(1,5+0,25*2)</t>
  </si>
  <si>
    <t>" Š4021 "            0,1*(1,6+0,21*2)*(1,6+0,21*2)</t>
  </si>
  <si>
    <t>" Š4024 "            0,1*(2,1+0,21*2)*(2,1+0,21*2)</t>
  </si>
  <si>
    <t>" DN400 "     18+6</t>
  </si>
  <si>
    <t>" DN800 "     6+4+20</t>
  </si>
  <si>
    <t>" DN200 "     12</t>
  </si>
  <si>
    <t>5922373401</t>
  </si>
  <si>
    <t xml:space="preserve">podkladek betonový pod hrdlové trouby  kameninové do DN 300 </t>
  </si>
  <si>
    <t>12*1,01 'Přepočtené koeficientem množství</t>
  </si>
  <si>
    <t xml:space="preserve">podkladek betonový pod hrdlové trouby  kameninové do DN 800 </t>
  </si>
  <si>
    <t>44*1,01 'Přepočtené koeficientem množství</t>
  </si>
  <si>
    <t>59224175</t>
  </si>
  <si>
    <t>prstenec betonový vyrovnávací TBW-Q.1 625/60/120 62,5x6x12 cm</t>
  </si>
  <si>
    <t>0,08*(1,0+0,1*2)*DN200</t>
  </si>
  <si>
    <t>0,08*(1,1+0,1*2)*DN400</t>
  </si>
  <si>
    <t>" kamenina DN800 - kanalizace "</t>
  </si>
  <si>
    <t>0,08*(1,6+0,1*2)*DN800</t>
  </si>
  <si>
    <t>0,12*1,895*DN800RN</t>
  </si>
  <si>
    <t>DN200*(0,152+0,1*2*0,161)</t>
  </si>
  <si>
    <t>DN800*(0,464+0,1*2*0,375)</t>
  </si>
  <si>
    <t>DN800RN*0,52</t>
  </si>
  <si>
    <t>0,35*2,02*2,02*1,035</t>
  </si>
  <si>
    <t>-0,35*PI*(1,24/2)^2*1,035</t>
  </si>
  <si>
    <t>(0,5+0,25)*1,6*1,6</t>
  </si>
  <si>
    <t>-(0,5+0,25-0,12*2)*PI*(1,04/2)^2</t>
  </si>
  <si>
    <t>-0,12*2*PI*(0,84/2)^2</t>
  </si>
  <si>
    <t>0,35*2,6*2,6*1,035</t>
  </si>
  <si>
    <t>(0,5+0,22)*1,6*1,6</t>
  </si>
  <si>
    <t>-(0,5+0,22-0,12*2)*PI*(1,04/2)^2</t>
  </si>
  <si>
    <t>" RN - u štětovnice "</t>
  </si>
  <si>
    <t>(0,37+0,12)*DN800RN</t>
  </si>
  <si>
    <t>" Š4021 "     0,81*1,6*4</t>
  </si>
  <si>
    <t>" Š4024 "     (0,5+0,22)*1,6*4</t>
  </si>
  <si>
    <t>Podkladní desky z betonu prostého tř. C 25/30-XA1  otevřený výkop</t>
  </si>
  <si>
    <t>0,1*(34,896*4,89+2,0*2,885-1,8*2,8)</t>
  </si>
  <si>
    <t>0,1*(3,304*2,417)</t>
  </si>
  <si>
    <t>0,1*(34,89+6,89)*2</t>
  </si>
  <si>
    <t>" RN1D "     7</t>
  </si>
  <si>
    <t>592241750</t>
  </si>
  <si>
    <t>prstenec betonový vyrovnávací TBW-Q 625/60/120 62,5x6x12 cm</t>
  </si>
  <si>
    <t>4513115511</t>
  </si>
  <si>
    <t>Podklad pro dlažbu z betonu prostého C3/34 XF3  vrstva tl nad 250 do 300 mm</t>
  </si>
  <si>
    <t>" VO1D "     4,0*4,191</t>
  </si>
  <si>
    <t>LOZE30</t>
  </si>
  <si>
    <t>" VO1D "     0,45*4,0*4,191</t>
  </si>
  <si>
    <t>1,3*4,2*4,3</t>
  </si>
  <si>
    <t>1,2*1,9*6,2</t>
  </si>
  <si>
    <t>-1,3*0,9*0,6</t>
  </si>
  <si>
    <t>-PI*(1,24/2)^2*(0,5*4+0,25*3)</t>
  </si>
  <si>
    <t>-PI*(1,04/2)^2*0,65*7</t>
  </si>
  <si>
    <t>-PI*(0,84/2)^2*(0,06*4+0,1*3)</t>
  </si>
  <si>
    <t>-PI*(0,64/2)^2*0,12*7</t>
  </si>
  <si>
    <t>1,3*(4,2+4,3)*2</t>
  </si>
  <si>
    <t>1,2*(1,9+6,2)*2</t>
  </si>
  <si>
    <t>564231111</t>
  </si>
  <si>
    <t>Podklad nebo podsyp ze štěrkopísku ŠP tl 100 mm</t>
  </si>
  <si>
    <t xml:space="preserve">" níjezd provizorní panelová cesta "     </t>
  </si>
  <si>
    <t>(3,0+5,3)/2*1,5</t>
  </si>
  <si>
    <t>ŠP30*0,3</t>
  </si>
  <si>
    <t>NAJEZD*0,1</t>
  </si>
  <si>
    <t>567124111</t>
  </si>
  <si>
    <t>Podklad z podkladového betonu tř. PB I (C 20/25) tl 150 mm</t>
  </si>
  <si>
    <t>581141322</t>
  </si>
  <si>
    <t>Kryt cementobetonový vozovek skupiny CB III tl 250 mm</t>
  </si>
  <si>
    <t>" provizorní panelová cesta "     18+162</t>
  </si>
  <si>
    <t>panel silniční IZD  300/150/22 JP 20t 300x150x21,5 cm   (započítat obratovost)</t>
  </si>
  <si>
    <t>PANEL/(3,0*1,5)*1,01</t>
  </si>
  <si>
    <t>" asfaltová komunikace "</t>
  </si>
  <si>
    <t>" přesun hmot "     SD20*0,20</t>
  </si>
  <si>
    <t>565211111</t>
  </si>
  <si>
    <t>Podklad ze štěrku částečně zpevněného cementovou maltou ŠCM tl 150 mm</t>
  </si>
  <si>
    <t>565145111</t>
  </si>
  <si>
    <t>Asfaltový beton vrstva podkladní ACP 16 (obalované kamenivo OKS) tl 60 mm š do 3 m</t>
  </si>
  <si>
    <t>599141111</t>
  </si>
  <si>
    <t>Vyplnění spár mezi silničními dílci živičnou zálivkou</t>
  </si>
  <si>
    <t>" manipulační plocha "     60,0</t>
  </si>
  <si>
    <t>564772111</t>
  </si>
  <si>
    <t>Podklad z vibrovaného štěrku VŠ tl 250 mm</t>
  </si>
  <si>
    <t>" manipulační plocha "     60,0*(0,15+0,25)</t>
  </si>
  <si>
    <t>571904111</t>
  </si>
  <si>
    <t>Posyp krytu kamenivem drceným nebo těženým do 20 kg/m2</t>
  </si>
  <si>
    <t>" komora č.1 "          2,0*5</t>
  </si>
  <si>
    <t>" mezi M04 - RN1D "</t>
  </si>
  <si>
    <t>" délka stoky "     32,565+0,86-2,92-2,02-0,4</t>
  </si>
  <si>
    <t>" délka potrubí "     32,62+0,86-2,37-1,0</t>
  </si>
  <si>
    <t>8314481211</t>
  </si>
  <si>
    <t>Montáž potrubí z trub kameninových hrdlových s integrovaným těsněním výkop sklon do 20 % DN 800</t>
  </si>
  <si>
    <t>" mezi Š4023-Š4024 "     72,0-67,745+1,06-0,4-2,6/2</t>
  </si>
  <si>
    <t>" mezi VO1D-RN1D "     4,5-0,4</t>
  </si>
  <si>
    <t>" mezi OK1D - Š4023 "     24,6</t>
  </si>
  <si>
    <t>" mezi Š4023-Š4024 "     72,0-67,745+1,06-0,4-1,5/2</t>
  </si>
  <si>
    <t>" mezi VO1D-RN1D "     4,5</t>
  </si>
  <si>
    <t>" mezi OK1D - Š4023 "     24,6+0,4*2</t>
  </si>
  <si>
    <t>5971071602</t>
  </si>
  <si>
    <t>trouba kameninová glazovaná DN800mm L2,50m spojovací systém polyuretan. Třída 160</t>
  </si>
  <si>
    <t>DN800p*1,015</t>
  </si>
  <si>
    <t>837352221</t>
  </si>
  <si>
    <t>Montáž kameninových tvarovek jednoosých s integrovaným těsněním otevřený výkop DN 200</t>
  </si>
  <si>
    <t>" délka potrubí odboček "</t>
  </si>
  <si>
    <t>0,3*2+0,3*2</t>
  </si>
  <si>
    <t>" koleno kus " 2</t>
  </si>
  <si>
    <t>" kus 0,3m "     2</t>
  </si>
  <si>
    <t>597109860</t>
  </si>
  <si>
    <t>koleno kameninové glazované DN200mm 45° spojovací systém F tř. 160</t>
  </si>
  <si>
    <t>2*1,015 'Přepočtené koeficientem množství</t>
  </si>
  <si>
    <t>5971084301</t>
  </si>
  <si>
    <t>trouba kameninová glazovaná zkrácená DN200mm L30cm</t>
  </si>
  <si>
    <t>831352193</t>
  </si>
  <si>
    <t>Příplatek k montáži kameninového potrubí za napojení dvou dříků trub pomocí převlečné manžety DN 200</t>
  </si>
  <si>
    <t>837391221</t>
  </si>
  <si>
    <t>Montáž kameninových tvarovek odbočných s integrovaným těsněním otevřený výkop DN 400</t>
  </si>
  <si>
    <t>597117920</t>
  </si>
  <si>
    <t>odbočka kameninová glazovaná jednoduchá kolmá DN400/200 L100cm spojovací systém C/F tř.160/160</t>
  </si>
  <si>
    <t>8925511102</t>
  </si>
  <si>
    <t>Zkouška těsnosti kanalizace - příplatek za přípojku</t>
  </si>
  <si>
    <t>" MO4 "               0,3*5,7*2,0*1,035</t>
  </si>
  <si>
    <t>" Š4021 "            0,3*2,02*2,02*1,035</t>
  </si>
  <si>
    <t>" Š4024 "            0,3*2,6*2,6*1,035</t>
  </si>
  <si>
    <t>2,1*(5,5*2,0-4,6*0,9)*1,035</t>
  </si>
  <si>
    <t>0,3*(5,5*2,0-5,2*1,5)*1,035</t>
  </si>
  <si>
    <t>-0,55*PI*(0,486/2)^2*2*1,035</t>
  </si>
  <si>
    <t>1,05*(2,02*2,02-1,0*1,0)*1,035</t>
  </si>
  <si>
    <t>0,25*(2,02*2,02-1,6*1,6)*1,035</t>
  </si>
  <si>
    <t>-0,51*PI*(0,486/2)^2*2*1,035</t>
  </si>
  <si>
    <t>-0,51*PI*(0,33/2)^2*1,035</t>
  </si>
  <si>
    <t>1,70*(2,6*2,6-1,5*1,5+(1,5-1,16)*(1,5-0,511)/2)*1,035</t>
  </si>
  <si>
    <t>0,3*(2,6*2,6-2,1*2,1)*1,035</t>
  </si>
  <si>
    <t>-0,55*PI*(0,941/2)^2*2*1,035</t>
  </si>
  <si>
    <t>" MO3 "               2,1*(4,6+0,9)*2</t>
  </si>
  <si>
    <t>" Š4021 "            1,05*1,0*4</t>
  </si>
  <si>
    <t>" Š4024 "            1,70*1,5*4</t>
  </si>
  <si>
    <t>" MO4 "               5,2*1,5*0,65*6*0,000222</t>
  </si>
  <si>
    <t>" Š4024 "            2,1*2,1*0,65*6*0,000222</t>
  </si>
  <si>
    <t>" MO3 "               2,1*(4,6+0,9+0,3)*2*0,65*6*0,000222</t>
  </si>
  <si>
    <t>" Š4021 "            0,6*1,3*4*0,65*6*0,000222</t>
  </si>
  <si>
    <t>" Š4024 "            1,70*1,8*4*0,65*6*0,000222</t>
  </si>
  <si>
    <t>" MO4 "          1,535</t>
  </si>
  <si>
    <t>" Š4024 "       0,537</t>
  </si>
  <si>
    <t>2,072*0,127 'Přepočtené koeficientem množství</t>
  </si>
  <si>
    <t>0,6*(1,55+1,05)*4*0,00444</t>
  </si>
  <si>
    <t>1,1*0,9*4,6</t>
  </si>
  <si>
    <t>-0,8*(0,5*3,6+0,2286*1,0)</t>
  </si>
  <si>
    <t>0,6*1,0*1,0+0,4*0,3*1,0</t>
  </si>
  <si>
    <t>-1,0*(PI*(0,4/2)^2/2+0,25*0,4)</t>
  </si>
  <si>
    <t>-1,4*(PI*(0,8/2)^2/2+0,2*0,8)</t>
  </si>
  <si>
    <t>0,25*1,0*2+0,35*1,0</t>
  </si>
  <si>
    <t>0,2*1,5*2</t>
  </si>
  <si>
    <t>" MO4 "               (4,6+0,9+0,3*2)*2+2,4+1,6*2</t>
  </si>
  <si>
    <t>" Š4021 "            1,3*4+3,7+1,6*4+1,2+0,6</t>
  </si>
  <si>
    <t>" Š4024 "            1,8*4+3,7+3,2*2</t>
  </si>
  <si>
    <t>" MO4 "               (4,6+0,9+0,3*2)*2</t>
  </si>
  <si>
    <t>" Š4021 "            1,3*4</t>
  </si>
  <si>
    <t>" Š4024 "            1,8*4</t>
  </si>
  <si>
    <t>8943034011</t>
  </si>
  <si>
    <t>Strop šachty MO4 - 5200/1500/300 prefa ze ŽB vodostavební C30/37-XA1-XC4 s otvorem d=0,6m</t>
  </si>
  <si>
    <t>8943034001</t>
  </si>
  <si>
    <t>Strop šachty Š4021 - 1600/1600/250 prefa ze ŽB vodostavební C30/37-XA1-XC4 s otvorem d=1,0m</t>
  </si>
  <si>
    <t>8943034002</t>
  </si>
  <si>
    <t>Strop šachty Š4024 - 2100/2100/300 prefa ze ŽB vodostavební C30/37-XA1-XC4 s otvorem d=1,0m</t>
  </si>
  <si>
    <t>" Š4021,Š4024 "     1+2</t>
  </si>
  <si>
    <t>" Š4021, Š4024 "     2</t>
  </si>
  <si>
    <t>2*1,02 'Přepočtené koeficientem množství</t>
  </si>
  <si>
    <t>" Š4021 "     1,1</t>
  </si>
  <si>
    <t>" Š4024 "     1,5</t>
  </si>
  <si>
    <t>" MO4 "     1</t>
  </si>
  <si>
    <t>poklop na vstupní šachtu litinový D600 D400</t>
  </si>
  <si>
    <t>" MO4 "         5</t>
  </si>
  <si>
    <t>" Š4021 "       2</t>
  </si>
  <si>
    <t>" Š4024 "       5</t>
  </si>
  <si>
    <t>7*1,02 'Přepočtené koeficientem množství</t>
  </si>
  <si>
    <t xml:space="preserve">" RN1D "     </t>
  </si>
  <si>
    <t>5,0*(PI*((0,8+0,4)/2+0,115)/2+0,31*2)*0,115</t>
  </si>
  <si>
    <t>" řez B/C "     1,0*1,3*(5,0+1,2)</t>
  </si>
  <si>
    <t>" řez A,B/E "     1,0*1,5*(1,3+2,0+1,5)</t>
  </si>
  <si>
    <t>" řez A/C "     0,55*1,0*1,0+0,83*1,2*2,0</t>
  </si>
  <si>
    <t>" řez B/C "</t>
  </si>
  <si>
    <t>0,77*1,3*5,0</t>
  </si>
  <si>
    <t>-0,115*(PI*(0,8+0,4)/2+0,115)/2*5,0</t>
  </si>
  <si>
    <t>-0,155*(0,8+0,4)/2*5,0</t>
  </si>
  <si>
    <t>" řez B/C "     0,64*1,2*1,3-1,2*(0,2*0,4+PI*(0,4/2)^2/2)</t>
  </si>
  <si>
    <t>" řez A/D "   11,83*2,0</t>
  </si>
  <si>
    <t xml:space="preserve">" řez A,B/E "   </t>
  </si>
  <si>
    <t>0,9*1,5*1,3-1,5*(0,1*0,8+PI*(0,8/2)^2/2)</t>
  </si>
  <si>
    <t>1,3*1,5*2,0-2,0*(0,1*0,8+PI*(0,8/2)^2/2)</t>
  </si>
  <si>
    <t>0,38*1,5*1,5</t>
  </si>
  <si>
    <t>" řez A/C "     0,55*1,0+0,2*0,4*4</t>
  </si>
  <si>
    <t>5,0*(PI*(0,4+0,8)/2/2+2*(0,65-(0,4+0,8)/2))</t>
  </si>
  <si>
    <t>" řez A/D "   2,0*((2*PI*0,95)/4+1,0)</t>
  </si>
  <si>
    <t>" řez A,B/E "   2*0,1*(1,5+2,0)</t>
  </si>
  <si>
    <t>" odtok - odlehčení (řez E-E) "  1,5*1,5*0,00444</t>
  </si>
  <si>
    <t>" řezA/C "     1,0*1,0*0,00444</t>
  </si>
  <si>
    <t>" AŠ4 "     (1,2*2,0+0,2*0,45*3)*0,00444</t>
  </si>
  <si>
    <t>" komora č.1 řez A/D "     29,0*2,0*0,00444</t>
  </si>
  <si>
    <t>" RN1D "     64,0</t>
  </si>
  <si>
    <t>" výlezy "     3,7*7</t>
  </si>
  <si>
    <t>" RN1D - přítok "     1,2</t>
  </si>
  <si>
    <t>" RN1D "  1,5+2,0</t>
  </si>
  <si>
    <t>899322202</t>
  </si>
  <si>
    <t xml:space="preserve">Poklopy litinový otvor 900/600   D400           s klíčem </t>
  </si>
  <si>
    <t>899323146</t>
  </si>
  <si>
    <t>Sestava kompozitních poklopů 1600/2000 mm</t>
  </si>
  <si>
    <t>" RN1D "     9+11+4+5+8+7+10</t>
  </si>
  <si>
    <t>" při bourání vodovodu při výkopu RN "     1</t>
  </si>
  <si>
    <t>" PŘÍPRAVA ÚZEMÍ "     2</t>
  </si>
  <si>
    <t>" RETENČNÍ NÁDRŽ "    2</t>
  </si>
  <si>
    <t>" KANALIZACE "            2</t>
  </si>
  <si>
    <t>979011111</t>
  </si>
  <si>
    <t>Svislá doprava suti a vybouraných hmot za prvé podlaží</t>
  </si>
  <si>
    <t>979081111</t>
  </si>
  <si>
    <t>Odvoz  suti  a  vybouraných  hmot  na  skládku  do  1  km</t>
  </si>
  <si>
    <t>0,914*9 'Přepočtené koeficientem množství</t>
  </si>
  <si>
    <t>" řez A/C "     0,55*1,0*3+0,83*(1,2+2,0)*2</t>
  </si>
  <si>
    <t>1,77*(1,3+5,0)*2</t>
  </si>
  <si>
    <t>" řez B/C "     1,64*(1,2+1,3)*2</t>
  </si>
  <si>
    <t>" řez A/D "   11,83*2+2,0*(1,13+0,5+0,1*2)</t>
  </si>
  <si>
    <t>1,9*(1,5+1,3)*2</t>
  </si>
  <si>
    <t>2,3*(1,5+2,0)*2</t>
  </si>
  <si>
    <t>0,38*1,5*4</t>
  </si>
  <si>
    <t>" separační folie mezi vnějším bednění RN se štětovnicí  "</t>
  </si>
  <si>
    <t>" a monolitickým betonem "</t>
  </si>
  <si>
    <t>0,1*(34,886+7,47)*2</t>
  </si>
  <si>
    <t>Plastová chránička DN100 dlo. 1,61m osazena v bednění před betonáží</t>
  </si>
  <si>
    <t>" nájezd "     2,15+1,4+5,5</t>
  </si>
  <si>
    <t>obrubník betonový chodníkový ABO 2-15 100x15x25 cm</t>
  </si>
  <si>
    <t>ABOp*1,01</t>
  </si>
  <si>
    <t>9660053111</t>
  </si>
  <si>
    <t>Rozebrání a odstranění silničního svodidla</t>
  </si>
  <si>
    <t>9113311111</t>
  </si>
  <si>
    <t>Zpětné osazení svodidla</t>
  </si>
  <si>
    <t>960211251</t>
  </si>
  <si>
    <t>Bourání vodních staveb zděných z kamene nebo z cihel, z vodní hladiny</t>
  </si>
  <si>
    <t>" VO1D - bourání otvoru stáv. opěrné zdi "</t>
  </si>
  <si>
    <t>(0,37+0,6)/2*1,2*1,29</t>
  </si>
  <si>
    <t>960321271</t>
  </si>
  <si>
    <t>Bourání vodních staveb ze železobetonu, z vodní hladiny</t>
  </si>
  <si>
    <t>0,4*1,2*1,29</t>
  </si>
  <si>
    <t>997321211</t>
  </si>
  <si>
    <t>Svislá doprava suti a vybouraných hmot v do 4 m</t>
  </si>
  <si>
    <t>997321511</t>
  </si>
  <si>
    <t>Vodorovná doprava suti a vybouraných hmot po suchu do 1 km</t>
  </si>
  <si>
    <t>997321519</t>
  </si>
  <si>
    <t>Příplatek ZKD 1km vodorovné dopravy suti a vybouraných hmot po suchu</t>
  </si>
  <si>
    <t>3,754*22 'Přepočtené koeficientem množství</t>
  </si>
  <si>
    <t>" AŠ "     3</t>
  </si>
  <si>
    <t>Uklidňovací kus 6 x DN 40</t>
  </si>
  <si>
    <t>" AŠ "     35,0</t>
  </si>
  <si>
    <t>3194383901</t>
  </si>
  <si>
    <t>T - kus DN50 pozink</t>
  </si>
  <si>
    <t>3194418601</t>
  </si>
  <si>
    <t>redukce 50/32</t>
  </si>
  <si>
    <t>" AŠ "     1+1</t>
  </si>
  <si>
    <t>7222301166</t>
  </si>
  <si>
    <t>7222626108</t>
  </si>
  <si>
    <t>3503406002</t>
  </si>
  <si>
    <t>Norná stěna  800/2000 - komplet</t>
  </si>
  <si>
    <t>KABEL+POTRUBI2</t>
  </si>
  <si>
    <t>SO 40.12 - Retenční nádrž RN1D - náhradní výsadba zeleně</t>
  </si>
  <si>
    <t xml:space="preserve">    1 - Sadovnické práce</t>
  </si>
  <si>
    <t xml:space="preserve">    2 - Specifikace</t>
  </si>
  <si>
    <t>Sadovnické práce</t>
  </si>
  <si>
    <t>183101215</t>
  </si>
  <si>
    <t>Jamky pro výsadbu s výměnou 50 % půdy zeminy tř 1 až 4 objem do 0,4 m3 v rovině a svahu do 1:5</t>
  </si>
  <si>
    <t>-1456851335</t>
  </si>
  <si>
    <t>183101313</t>
  </si>
  <si>
    <t>Jamky pro výsadbu s výměnou 100 % půdy zeminy tř 1 až 4 objem do 0,05 m3 v rovině a svahu do 1:5</t>
  </si>
  <si>
    <t>2052123182</t>
  </si>
  <si>
    <t>184102114</t>
  </si>
  <si>
    <t>Výsadba dřeviny s balem D do 0,5 m do jamky se zalitím v rovině a svahu do 1:5</t>
  </si>
  <si>
    <t>-995531567</t>
  </si>
  <si>
    <t>184102111</t>
  </si>
  <si>
    <t>Výsadba dřeviny s balem D do 0,2 m do jamky se zalitím v rovině a svahu do 1:5</t>
  </si>
  <si>
    <t>-1501485095</t>
  </si>
  <si>
    <t>185802114</t>
  </si>
  <si>
    <t>Hnojení půdy umělým hnojivem k jednotlivým rostlinám v rovině a svahu do 1:5</t>
  </si>
  <si>
    <t>-605070916</t>
  </si>
  <si>
    <t>R.1</t>
  </si>
  <si>
    <t>aplikace půdního kondicioneru (0,5 kg/ 1 strom)</t>
  </si>
  <si>
    <t>-1979719478</t>
  </si>
  <si>
    <t>184215133</t>
  </si>
  <si>
    <t>Ukotvení kmene dřevin třemi kůly D do 0,1 m délky do 3 m</t>
  </si>
  <si>
    <t>-336297985</t>
  </si>
  <si>
    <t>184501141</t>
  </si>
  <si>
    <t>Zhotovení obalu z rákosové nebo kokosové rohože v rovině a svahu do 1:5</t>
  </si>
  <si>
    <t>165492623</t>
  </si>
  <si>
    <t>184215412</t>
  </si>
  <si>
    <t>Zhotovení závlahové mísy dřevin D do 1,0 m v rovině nebo na svahu do 1:5</t>
  </si>
  <si>
    <t>-19410729</t>
  </si>
  <si>
    <t>183205112</t>
  </si>
  <si>
    <t>Založení záhonu v rovině a svahu do 1:5 zemina tř 3</t>
  </si>
  <si>
    <t>2137348456</t>
  </si>
  <si>
    <t>R.2</t>
  </si>
  <si>
    <t>chemické odplevelení postřikem na široko včetně postřiku 2x</t>
  </si>
  <si>
    <t>286393419</t>
  </si>
  <si>
    <t>184911421</t>
  </si>
  <si>
    <t>Mulčování rostlin kůrou tl. do 0,1 m v rovině a svahu do 1:5</t>
  </si>
  <si>
    <t>1329894318</t>
  </si>
  <si>
    <t>185804311</t>
  </si>
  <si>
    <t>Zalití rostlin vodou plocha do 20 m2</t>
  </si>
  <si>
    <t>-705734173</t>
  </si>
  <si>
    <t>185804312</t>
  </si>
  <si>
    <t>Zalití rostlin vodou plocha přes 20 m2</t>
  </si>
  <si>
    <t>-1183998903</t>
  </si>
  <si>
    <t>185851121</t>
  </si>
  <si>
    <t>Dovoz vody pro zálivku rostlin za vzdálenost do 1000 m</t>
  </si>
  <si>
    <t>-1459358217</t>
  </si>
  <si>
    <t>185851129</t>
  </si>
  <si>
    <t>Příplatek k dovozu vody pro zálivku rostlin do 1000 m ZKD 1000 m</t>
  </si>
  <si>
    <t>-1499858121</t>
  </si>
  <si>
    <t>184801121</t>
  </si>
  <si>
    <t>Ošetřování vysazených dřevin soliterních v rovině a svahu do 1:5</t>
  </si>
  <si>
    <t>268660986</t>
  </si>
  <si>
    <t>184801131</t>
  </si>
  <si>
    <t>Ošetřování vysazených dřevin ve skupinách v rovině a svahu do 1:5</t>
  </si>
  <si>
    <t>1739150432</t>
  </si>
  <si>
    <t>184852312</t>
  </si>
  <si>
    <t>Řez stromu výchovný alejových stromů výšky přes 4 do 6 m</t>
  </si>
  <si>
    <t>-897416017</t>
  </si>
  <si>
    <t>184851411</t>
  </si>
  <si>
    <t>Zpětný řez netrnitých keřů po výsadbě výšky do 0,5 m</t>
  </si>
  <si>
    <t>-492292850</t>
  </si>
  <si>
    <t>R.3</t>
  </si>
  <si>
    <t>náklady spojené s uložením odpadu na skládku</t>
  </si>
  <si>
    <t>-1345967085</t>
  </si>
  <si>
    <t>998231311</t>
  </si>
  <si>
    <t>Přesun hmot pro sadovnické a krajinářské úpravy vodorovně do 5000 m</t>
  </si>
  <si>
    <t>-927303159</t>
  </si>
  <si>
    <t>Specifikace</t>
  </si>
  <si>
    <t>mat001</t>
  </si>
  <si>
    <t>Prunus serrulata "Kanzan" (okr.třešeň) - obv.km. 12-14 cm</t>
  </si>
  <si>
    <t>499196186</t>
  </si>
  <si>
    <t>mat002</t>
  </si>
  <si>
    <t>Symphoricarpos x chaenaultii "Hancock" (pámelník Chaenaultův kult.), vel. 40 - 60cm</t>
  </si>
  <si>
    <t>1980138732</t>
  </si>
  <si>
    <t>mat003</t>
  </si>
  <si>
    <t>hnojivo tabl. 12 x 7 (a 10g) tabl.</t>
  </si>
  <si>
    <t>110064846</t>
  </si>
  <si>
    <t>mat004</t>
  </si>
  <si>
    <t>půdní kondicioner 5 x 0,5 kg</t>
  </si>
  <si>
    <t>-755500232</t>
  </si>
  <si>
    <t>mat005</t>
  </si>
  <si>
    <t>borka</t>
  </si>
  <si>
    <t>234101461</t>
  </si>
  <si>
    <t>mat006</t>
  </si>
  <si>
    <t>rákosová rohož</t>
  </si>
  <si>
    <t>-15770463</t>
  </si>
  <si>
    <t>mat007</t>
  </si>
  <si>
    <t>kůly</t>
  </si>
  <si>
    <t>-467756368</t>
  </si>
  <si>
    <t>mat008</t>
  </si>
  <si>
    <t>úvazky</t>
  </si>
  <si>
    <t>445498618</t>
  </si>
  <si>
    <t>1,8</t>
  </si>
  <si>
    <t>SO 40.2 - Vodovodní přípojka</t>
  </si>
  <si>
    <t>1,1*PEHD60</t>
  </si>
  <si>
    <t>" odvoz na mezideponii "     ORNICE</t>
  </si>
  <si>
    <t>" v.p.  "     1,1*(1,65+1,66)/2*1,8</t>
  </si>
  <si>
    <t>VYKOP1*0,3*0,2</t>
  </si>
  <si>
    <t>"  20%"</t>
  </si>
  <si>
    <t>VYKOP1*0,7*0,2</t>
  </si>
  <si>
    <t>" v.p.  "     2*(1,65+1,66)/2*1,8</t>
  </si>
  <si>
    <t>TRAVA*0,1</t>
  </si>
  <si>
    <t>1,115*13 'Přepočtené koeficientem množství</t>
  </si>
  <si>
    <t>" potrubí PEHD "</t>
  </si>
  <si>
    <t>0,1*1,1*PEHD60</t>
  </si>
  <si>
    <t>8912111111</t>
  </si>
  <si>
    <t>Montáž vodovodních šoupátek otevřený výkop DN 50 (matice mosazné, šrouby nerez)</t>
  </si>
  <si>
    <t>4222439101</t>
  </si>
  <si>
    <t>šoupátko DN50</t>
  </si>
  <si>
    <t>4229107803</t>
  </si>
  <si>
    <t>souprava zemní teleskopická  hl. 1,2-1,8 m</t>
  </si>
  <si>
    <t>0,99009900990099*1,01 'Přepočtené koeficientem množství</t>
  </si>
  <si>
    <t>891369111</t>
  </si>
  <si>
    <t>Montáž navrtávacích pasů na potrubí z jakýchkoli trub DN 250</t>
  </si>
  <si>
    <t>4227357516</t>
  </si>
  <si>
    <t>navrtávací pasy se závitovým výstupem z tvárné litiny, pro vodovodní PE a PVC potrubí 250-2”</t>
  </si>
  <si>
    <t>998276101</t>
  </si>
  <si>
    <t>Přesun hmot pro trubní vedení z trub z plastických hmot otevřený výkop</t>
  </si>
  <si>
    <t>7221206363</t>
  </si>
  <si>
    <t>Spojka T120 63x63 koleno 90°</t>
  </si>
  <si>
    <t>SO 40.3 - Přípojka NN</t>
  </si>
  <si>
    <t>D1 - RETENČNÍ NÁDRŽ RN1D</t>
  </si>
  <si>
    <t>Rozváděč RE 4, Elektroměr. typ. plast. rozvodnice do výklenku 400/600240, krytí IP54/20,, pro jednosazbový elektroměr s přímým měřením,, hl. jistič 16A, řadová svorkovnice, můstek PEN,, plomb.kryt, energ.uzávěr Jm.proud 25A, zkr.odolnost 20kA</t>
  </si>
  <si>
    <t>Přípojková skříň SS200, vč. pojistek 3x25A Gg</t>
  </si>
  <si>
    <t>Kabel CYKY-J 4x4 mm2</t>
  </si>
  <si>
    <t>De250</t>
  </si>
  <si>
    <t>DN250</t>
  </si>
  <si>
    <t>DN250p</t>
  </si>
  <si>
    <t>DN300</t>
  </si>
  <si>
    <t>DN300p</t>
  </si>
  <si>
    <t>PAZ4</t>
  </si>
  <si>
    <t>SO 40.4 - Přeložka vodovodu DN250, DN300</t>
  </si>
  <si>
    <t>TRAVA2</t>
  </si>
  <si>
    <t>" DN250 "     1,1*43,12</t>
  </si>
  <si>
    <t>" DN300 "     1,1*22,52</t>
  </si>
  <si>
    <t>" opatření na vodovodu "</t>
  </si>
  <si>
    <t>" De250 "     0,85*26,9</t>
  </si>
  <si>
    <t>TRAVA*0,3</t>
  </si>
  <si>
    <t>2,534*22 'Přepočtené koeficientem množství</t>
  </si>
  <si>
    <t>" DN250 "     1,1*4,85</t>
  </si>
  <si>
    <t>4,85*2</t>
  </si>
  <si>
    <t>1,686*5 'Přepočtené koeficientem množství</t>
  </si>
  <si>
    <t>99722184530</t>
  </si>
  <si>
    <t>Poplatek za skládku suti -  živice</t>
  </si>
  <si>
    <t>" DN250 "     1,1*1</t>
  </si>
  <si>
    <t>" DN300 "     1,1*0</t>
  </si>
  <si>
    <t>" křížení ing.sítí  "     1,1*5</t>
  </si>
  <si>
    <t>" přeložka DN250 "</t>
  </si>
  <si>
    <t>1,1*(1,95+1,78)/2*6,88</t>
  </si>
  <si>
    <t>1,1*(1,78+1,77)/2*(35,58-6,88)</t>
  </si>
  <si>
    <t>1,1*(1,77+1,06)/2*(39,24-35,58)</t>
  </si>
  <si>
    <t>1,1*(1,06+1,31)/2*(44,24-39,24)</t>
  </si>
  <si>
    <t>1,1*(1,31+2,10)/2*(45,74-44,24)</t>
  </si>
  <si>
    <t>1,1*(2,10+2,43)/2*(47,96-45,74)</t>
  </si>
  <si>
    <t>" přeložka DN300 "</t>
  </si>
  <si>
    <t>1,1*(2,49+2,23)/2*1,1</t>
  </si>
  <si>
    <t>1,1*(2,23+2,11)/2*(3,81-1,1)</t>
  </si>
  <si>
    <t>1,1*(2,11+1,85)/2*(13,7-3,81)</t>
  </si>
  <si>
    <t>1,1*(1,85+1,78)/2*(22,52-13,7)</t>
  </si>
  <si>
    <t>-0,3*TRAVA1</t>
  </si>
  <si>
    <t>Příplatek za vytěžení potrubí do DN300 naložení vč. vyčerpání a odvedení vody z potrubí</t>
  </si>
  <si>
    <t>" DN 250 "     4,0</t>
  </si>
  <si>
    <t>" DN 300 "     6,0</t>
  </si>
  <si>
    <t>0,65*22 'Přepočtené koeficientem množství</t>
  </si>
  <si>
    <t>2*(1,95+1,78)/2*6,88</t>
  </si>
  <si>
    <t>2*(1,78+1,77)/2*(35,58-6,88)</t>
  </si>
  <si>
    <t>2*(1,77+1,06)/2*(39,24-35,58)</t>
  </si>
  <si>
    <t>2*(1,06+1,31)/2*(44,24-39,24)</t>
  </si>
  <si>
    <t>2*(1,31+2,10)/2*(45,74-44,24)</t>
  </si>
  <si>
    <t>2*(2,10+2,43)/2*(47,96-45,74)</t>
  </si>
  <si>
    <t>2*(2,49+2,23)/2*1,1</t>
  </si>
  <si>
    <t>2*(2,23+2,11)/2*(3,81-1,1)</t>
  </si>
  <si>
    <t>2*(2,11+1,85)/2*(13,7-3,81)</t>
  </si>
  <si>
    <t>2*(1,85+1,78)/2*(22,52-13,7)</t>
  </si>
  <si>
    <t>" odpočet pažení nad 2m hloubky "</t>
  </si>
  <si>
    <t>-PAZ4</t>
  </si>
  <si>
    <t>132201101</t>
  </si>
  <si>
    <t>Hloubení rýh š do 600 mm v hornině tř. 3 objemu do 100 m3</t>
  </si>
  <si>
    <t>0,5*0,85*26,9</t>
  </si>
  <si>
    <t>-0,3*TRAVA2</t>
  </si>
  <si>
    <t>VYKOP2*0,3</t>
  </si>
  <si>
    <t>132201109</t>
  </si>
  <si>
    <t>Příplatek za lepivost k hloubení rýh š do 600 mm v hornině tř. 3</t>
  </si>
  <si>
    <t>VYKOP2*0,3*0,2</t>
  </si>
  <si>
    <t>132301101</t>
  </si>
  <si>
    <t>Hloubení rýh š do 600 mm v hornině tř. 4 objemu do 100 m3</t>
  </si>
  <si>
    <t>VYKOP2*0,7</t>
  </si>
  <si>
    <t>132301109</t>
  </si>
  <si>
    <t>Příplatek za lepivost k hloubení rýh š do 600 mm v hornině tř. 4</t>
  </si>
  <si>
    <t>VYKOP2*0,7*0,2</t>
  </si>
  <si>
    <t>65,93*13 'Přepočtené koeficientem množství</t>
  </si>
  <si>
    <t>-1,1*(0,09+0,274+0,3)*DN250</t>
  </si>
  <si>
    <t>-1,1*(0,09+0,326+0,3)*DN300</t>
  </si>
  <si>
    <t>-0,5*(0,05+0,25)*De250</t>
  </si>
  <si>
    <t>" pod komunikace "</t>
  </si>
  <si>
    <t>1,1*(1,95+1,85)/2*4,85</t>
  </si>
  <si>
    <t>-1,1*(0,09+0,274+0,3)*4,85</t>
  </si>
  <si>
    <t>" litinové potrubí "</t>
  </si>
  <si>
    <t>1,1*(0,274+0,3)*DN250</t>
  </si>
  <si>
    <t>1,1*(0,326+0,3)*DN300</t>
  </si>
  <si>
    <t>" náhradní vodovod      "</t>
  </si>
  <si>
    <t>0,5*0,25*De250</t>
  </si>
  <si>
    <t>-PI*(0,274/2)^2*DN250</t>
  </si>
  <si>
    <t>-PI*(0,326/2)^2*DN300</t>
  </si>
  <si>
    <t>-PI*(0,25/2)^2*De250</t>
  </si>
  <si>
    <t>3103211111</t>
  </si>
  <si>
    <t>Vybourání otvoru v betonové stěně, stropu pro napojení potrubí DN200-DN300 vř. osazení litinové tvarovky utěsnění a zabetonování</t>
  </si>
  <si>
    <t>" DN250 "    PI*(0,25/2)^2*8,0</t>
  </si>
  <si>
    <t>" DN300 "    PI*(0,30/2)^2*13,0</t>
  </si>
  <si>
    <t>PI*(0,2/2)^2*De250</t>
  </si>
  <si>
    <t>0,1*1,1*DN250</t>
  </si>
  <si>
    <t>0,1*1,1*DN300</t>
  </si>
  <si>
    <t>0,05*0,5*De250</t>
  </si>
  <si>
    <t>59914111102</t>
  </si>
  <si>
    <t>Výplň spáry zarovnávacího řezu s prořezem v obrusné vrstvě : prořezání, vyčištění, výplň živičnou zálivkou</t>
  </si>
  <si>
    <t>1,1+4,25*2</t>
  </si>
  <si>
    <t>Pozn. -  Litinové trouby a tvarovky DN250 mají minimální tl. stěny 5,25mm</t>
  </si>
  <si>
    <t>Pozn. -  Litinové trouby a tvarovky DN300 mají minimální tl. stěny 5,60mm</t>
  </si>
  <si>
    <t>8004</t>
  </si>
  <si>
    <t>851361131</t>
  </si>
  <si>
    <t>Montáž potrubí z trub litinových hrdlových s integrovaným těsněním otevřený výkop DN 250</t>
  </si>
  <si>
    <t>" přeložka "     47,96</t>
  </si>
  <si>
    <t>" portubí "                   47,96</t>
  </si>
  <si>
    <t>" SEK "                        0,3*12</t>
  </si>
  <si>
    <t>5525408501</t>
  </si>
  <si>
    <t>trouba vodovodní litinová DN 250</t>
  </si>
  <si>
    <t>DN250p*1,01</t>
  </si>
  <si>
    <t>5529103401</t>
  </si>
  <si>
    <t>kroužek těsnící gumový DN 250 pro vodovodní potrubí - zámkový spoj</t>
  </si>
  <si>
    <t>10*1,02 'Přepočtené koeficientem množství</t>
  </si>
  <si>
    <t>7211409301</t>
  </si>
  <si>
    <t>Potrubí litinové odpadní krácení trub DN 250</t>
  </si>
  <si>
    <t>" SEK DN250 "     12</t>
  </si>
  <si>
    <t>851371131</t>
  </si>
  <si>
    <t>Montáž potrubí z trub litinových hrdlových s integrovaným těsněním otevřený výkop DN 300</t>
  </si>
  <si>
    <t>" přeložka "     22,52</t>
  </si>
  <si>
    <t>" portubí "                   22,52</t>
  </si>
  <si>
    <t>" SEK "                        0,3*6</t>
  </si>
  <si>
    <t>5525408601</t>
  </si>
  <si>
    <t>trouba vodovodní litinováDN 300</t>
  </si>
  <si>
    <t>DN300p*1,01</t>
  </si>
  <si>
    <t>5529103501</t>
  </si>
  <si>
    <t>kroužek těsnící gumový DN 300 pro vodovodní potrubí - zámkový spoj</t>
  </si>
  <si>
    <t>7211409291</t>
  </si>
  <si>
    <t>Potrubí litinové odpadní krácení trub DN 300</t>
  </si>
  <si>
    <t>" SEK DN300 "     6</t>
  </si>
  <si>
    <t>8522621211</t>
  </si>
  <si>
    <t>Montáž potrubí z trub litinových tlakových přírubových délky do 1 m otevřený výkop DN 100 (matice mosazné, šrouby nerez)</t>
  </si>
  <si>
    <t>5525325201</t>
  </si>
  <si>
    <t>trouba přírubová litinová TP DN 100 mm délka 250 mm</t>
  </si>
  <si>
    <t>5525326301</t>
  </si>
  <si>
    <t>trouba přírubová litinová TP DN 100 mm délka 1000 mm</t>
  </si>
  <si>
    <t>8523621212</t>
  </si>
  <si>
    <t>Montáž potrubí z trub litinových tlakových přírubových délky do 1 m otevřený výkop DN 250 (matice mosazné, šrouby nerez)</t>
  </si>
  <si>
    <t>5525332301</t>
  </si>
  <si>
    <t>trouba přírubová litinová TP DN 250 mm délka 1000 mm</t>
  </si>
  <si>
    <t>8523721211</t>
  </si>
  <si>
    <t>Montáž potrubí z trub litinových tlakových přírubových délky do 1 m otevřený výkop DN 300 (matice mosazné, šrouby nerez)</t>
  </si>
  <si>
    <t>5525333701</t>
  </si>
  <si>
    <t>trouba přírubová litinová TP DN 300 mm délka 1000 mm</t>
  </si>
  <si>
    <t>5525064201</t>
  </si>
  <si>
    <t>koleno přírubové s patkou PP litinové DN 80</t>
  </si>
  <si>
    <t>8572621211</t>
  </si>
  <si>
    <t>Montáž litinových tvarovek jednoosých přírubových otevřený výkop DN 100 (matice mosazné, šrouby nerez)</t>
  </si>
  <si>
    <t>5525064301</t>
  </si>
  <si>
    <t>koleno přírubové s patkou PP litinové DN 100</t>
  </si>
  <si>
    <t>857361131</t>
  </si>
  <si>
    <t>Montáž litinových tvarovek jednoosých hrdlových otevřený výkop s integrovaným těsněním DN 250</t>
  </si>
  <si>
    <t>5525390901</t>
  </si>
  <si>
    <t>koleno hrdlové z tvárné litiny K-kus DN 250-11,25°</t>
  </si>
  <si>
    <t>5525392101</t>
  </si>
  <si>
    <t>koleno hrdlové z tvárné litiny K-kus DN 250-22,5°</t>
  </si>
  <si>
    <t>5525394501</t>
  </si>
  <si>
    <t>koleno hrdlové z tvárné litiny K-kus DN 250-45°</t>
  </si>
  <si>
    <t>5525365101</t>
  </si>
  <si>
    <t>přesuvka hrdlová litinová se šroubovým spojem U-kus DN 250 mm</t>
  </si>
  <si>
    <t>857371131</t>
  </si>
  <si>
    <t>Montáž litinových tvarovek jednoosých hrdlových otevřený výkop s integrovaným těsněním DN 300</t>
  </si>
  <si>
    <t>5525391001</t>
  </si>
  <si>
    <t>koleno hrdlové z tvárné litiny K-kus DN 300-11,25°</t>
  </si>
  <si>
    <t>5525392201</t>
  </si>
  <si>
    <t>koleno hrdlové z tvárné litiny K-kus DN 300-22,5°</t>
  </si>
  <si>
    <t>5525365201</t>
  </si>
  <si>
    <t>přesuvka hrdlová litinová U-kus DN 300 mm</t>
  </si>
  <si>
    <t>8573621211</t>
  </si>
  <si>
    <t>Montáž litinových tvarovek jednoosých přírubových otevřený výkop DN 250 (matice mosazné, šrouby nerez)</t>
  </si>
  <si>
    <t>5525973501</t>
  </si>
  <si>
    <t>tvarovka vodovodní hrdlová s přírubou E DN250</t>
  </si>
  <si>
    <t>8573721211</t>
  </si>
  <si>
    <t>Montáž litinových tvarovek jednoosých přírubových otevřený výkop DN 300 (matice mosazné, šrouby nerez)</t>
  </si>
  <si>
    <t>5525973601</t>
  </si>
  <si>
    <t>tvarovka vodovodní hrdlová s přírubou E DN300</t>
  </si>
  <si>
    <t>1*1,02 'Přepočtené koeficientem množství</t>
  </si>
  <si>
    <t>857363131</t>
  </si>
  <si>
    <t>Montáž litinových tvarovek odbočných hrdlových otevřený výkop s integrovaným těsněním DN 250</t>
  </si>
  <si>
    <t>5525376901</t>
  </si>
  <si>
    <t>tvarovka hrdlová s přírubovou odbočkou z tvárné litiny A-kus DN 250/80 mm</t>
  </si>
  <si>
    <t>857373131</t>
  </si>
  <si>
    <t>Montáž litinových tvarovek odbočných hrdlových otevřený výkop s integrovaným těsněním DN 300</t>
  </si>
  <si>
    <t>5525377601</t>
  </si>
  <si>
    <t>tvarovka hrdlová s přírubovou odbočkou z tvárné litiny A-kus DN 300/100 mm</t>
  </si>
  <si>
    <t>871361141</t>
  </si>
  <si>
    <t>Montáž potrubí z PE100 SDR 11 otevřený výkop svařovaných na tupo D 250 x 22,7 mm</t>
  </si>
  <si>
    <t>" náhradní vodovod "     26,9</t>
  </si>
  <si>
    <t>2861582001</t>
  </si>
  <si>
    <t>trubka vodovodní tlaková HDPE-PE100 SDR 11, De 250</t>
  </si>
  <si>
    <t>26,9*1,015 'Přepočtené koeficientem množství</t>
  </si>
  <si>
    <t>2861482201</t>
  </si>
  <si>
    <t>koleno 90°/200, HDPE-PE100 SDR 17</t>
  </si>
  <si>
    <t>3*1,015 'Přepočtené koeficientem množství</t>
  </si>
  <si>
    <t>2861484901</t>
  </si>
  <si>
    <t>koleno 11°/200,HDPE-PE100 SDR 17</t>
  </si>
  <si>
    <t>1*1,015 'Přepočtené koeficientem množství</t>
  </si>
  <si>
    <t>5525998701</t>
  </si>
  <si>
    <t>koleno přírubové KP90°/250</t>
  </si>
  <si>
    <t>5525162001</t>
  </si>
  <si>
    <t>příruba na trubku PE</t>
  </si>
  <si>
    <t xml:space="preserve">šoupátko s přírubami, voda,  DN 80 mm </t>
  </si>
  <si>
    <t>8912611111</t>
  </si>
  <si>
    <t>Montáž vodovodních šoupátek otevřený výkop DN 100 (matice mosazné, šrouby nerez)</t>
  </si>
  <si>
    <t>4222110701</t>
  </si>
  <si>
    <t>šoupátko s přírubami, voda, DN 100 mm PN 16</t>
  </si>
  <si>
    <t>4229108001</t>
  </si>
  <si>
    <t>souprava zemní teleskopická pro šoupátka DN 100-150 mm dl. 1,2-1,81 m</t>
  </si>
  <si>
    <t>8913611111</t>
  </si>
  <si>
    <t>Montáž vodovodních šoupátek otevřený výkop DN 250 (matice mosazné, šrouby nerez)</t>
  </si>
  <si>
    <t>4222112101</t>
  </si>
  <si>
    <t>šoupátko s přírubami, voda DN 250</t>
  </si>
  <si>
    <t>4229108201</t>
  </si>
  <si>
    <t>souprava zemní teleskopická pro šoupátka DN 250-350 mm při Rd 1,2-1,8 m</t>
  </si>
  <si>
    <t>8912471111</t>
  </si>
  <si>
    <t>Montáž hydrantů podzemních DN 80 (matice mosazné, šrouby nerez)</t>
  </si>
  <si>
    <t>4227358901</t>
  </si>
  <si>
    <t>hydrant podzemní DN80 krycí hloubka 1000 mm</t>
  </si>
  <si>
    <t>4227359001</t>
  </si>
  <si>
    <t>hydrant podzemní DN80 krycí hloubka 1500 mm</t>
  </si>
  <si>
    <t>892381111</t>
  </si>
  <si>
    <t>Tlaková zkouška vodou potrubí DN 250, DN 300 nebo 350</t>
  </si>
  <si>
    <t>DN250+DN300</t>
  </si>
  <si>
    <t>892383122</t>
  </si>
  <si>
    <t>Proplach a dezinfekce vodovodního potrubí DN 250, DN 300 nebo 350</t>
  </si>
  <si>
    <t>899401113</t>
  </si>
  <si>
    <t>Osazení poklopů litinových hydrantových</t>
  </si>
  <si>
    <t>4229145201</t>
  </si>
  <si>
    <t>poklop litinový hydrantový</t>
  </si>
  <si>
    <t>0,043*9 'Přepočtené koeficientem množství</t>
  </si>
  <si>
    <t>Identif. vodič CY 4mm2 vč. vývodů, kabel. T spojky (10 ks)</t>
  </si>
  <si>
    <t>" kabely a plyn "</t>
  </si>
  <si>
    <t>" přeložky "</t>
  </si>
  <si>
    <t>SO 40.5 - Přeložka kabelů ZEAL s.r.o.</t>
  </si>
  <si>
    <t>1 - ZEMNÍ PRÁCE</t>
  </si>
  <si>
    <t>2 - MONTÁŽ</t>
  </si>
  <si>
    <t>3 - GEODETICKÉ PRÁCE REALIZACE</t>
  </si>
  <si>
    <t>4 - VĚCNÁ BŘEMENA PŘÍPRAVA</t>
  </si>
  <si>
    <t>5 - VĚCNÁ BŘEMENA REALIZACE</t>
  </si>
  <si>
    <t>6 - MATERIÁL</t>
  </si>
  <si>
    <t>ZEMNÍ PRÁCE</t>
  </si>
  <si>
    <t>954970</t>
  </si>
  <si>
    <t>Pokládka PE nebo vrapované chráničky</t>
  </si>
  <si>
    <t>955265</t>
  </si>
  <si>
    <t>Přesun lávky přechodové z ocelové desky</t>
  </si>
  <si>
    <t>JV</t>
  </si>
  <si>
    <t>951549</t>
  </si>
  <si>
    <t>955577</t>
  </si>
  <si>
    <t>Rýha v chodníku  35/50-70</t>
  </si>
  <si>
    <t>955053</t>
  </si>
  <si>
    <t>Vytyčení trasy v zastavěném terénu</t>
  </si>
  <si>
    <t>951349</t>
  </si>
  <si>
    <t>Zřízení a odstr.přech.lávky z ocel.desky</t>
  </si>
  <si>
    <t>MONTÁŽ</t>
  </si>
  <si>
    <t>958298</t>
  </si>
  <si>
    <t>Demontáž spojky T (Y)</t>
  </si>
  <si>
    <t>958306</t>
  </si>
  <si>
    <t>Kalibrace a tlaková zkouška trubky - stavba</t>
  </si>
  <si>
    <t>958308</t>
  </si>
  <si>
    <t>Měření oboustranné OTDR (1310,1550 a 1625 nm) - stavba</t>
  </si>
  <si>
    <t>958314</t>
  </si>
  <si>
    <t>Měření přímou metodou (1310, 1550 a 1625 nm) - stavba</t>
  </si>
  <si>
    <t>955945</t>
  </si>
  <si>
    <t>Montáž spojky T (Y)</t>
  </si>
  <si>
    <t>955284</t>
  </si>
  <si>
    <t>Montáž spojky, redukce mechanické rozeb</t>
  </si>
  <si>
    <t>952602</t>
  </si>
  <si>
    <t>Montáž trubky úložné</t>
  </si>
  <si>
    <t>958331</t>
  </si>
  <si>
    <t>Svaření jednotlivého vlákna v transportní a metropolitní síti</t>
  </si>
  <si>
    <t>958336</t>
  </si>
  <si>
    <t>Zafukování/vyfukování OK do 144 vl. do HDPE trubky</t>
  </si>
  <si>
    <t>958469</t>
  </si>
  <si>
    <t>Uvedení stavby do provozu - kolaudace</t>
  </si>
  <si>
    <t>952696</t>
  </si>
  <si>
    <t>Zafukování OK do 48 vl. do HDPE trubky</t>
  </si>
  <si>
    <t>955012</t>
  </si>
  <si>
    <t>Zrušení úložné trubky</t>
  </si>
  <si>
    <t>GEODETICKÉ PRÁCE REALIZACE</t>
  </si>
  <si>
    <t>955198</t>
  </si>
  <si>
    <t>Plán geom.pro VBŘ do 200m vč.(kus=100m)</t>
  </si>
  <si>
    <t>955610</t>
  </si>
  <si>
    <t>Popis umístění tlk.vedení v budově</t>
  </si>
  <si>
    <t>955278</t>
  </si>
  <si>
    <t>Provedení geodet. měření - vytyčení trasy podle geo bodů</t>
  </si>
  <si>
    <t>956284</t>
  </si>
  <si>
    <t>Zaměření trasy pro stavbu do 100 m</t>
  </si>
  <si>
    <t>VĚCNÁ BŘEMENA PŘÍPRAVA</t>
  </si>
  <si>
    <t>955313</t>
  </si>
  <si>
    <t>Uzavření sml. o SB o VBŘ</t>
  </si>
  <si>
    <t>VĚCNÁ BŘEMENA REALIZACE</t>
  </si>
  <si>
    <t>954830</t>
  </si>
  <si>
    <t>Náhrady za SoSB, 60m * 150 Kč/m</t>
  </si>
  <si>
    <t>955315</t>
  </si>
  <si>
    <t>Uzavření sml.na zákl.SSB a přípr.vkl.VBŘ</t>
  </si>
  <si>
    <t>958085</t>
  </si>
  <si>
    <t>Zajištění vkladu věcného břemene do KN</t>
  </si>
  <si>
    <t>MATERIÁL</t>
  </si>
  <si>
    <t>303955</t>
  </si>
  <si>
    <t>Deska krycí plast. 200x1000 mm</t>
  </si>
  <si>
    <t>303813</t>
  </si>
  <si>
    <t>Fólie výstražná 330mm PE oranžová</t>
  </si>
  <si>
    <t>303777</t>
  </si>
  <si>
    <t>Fólie výstražná 80mm PE červenobílá</t>
  </si>
  <si>
    <t>300718</t>
  </si>
  <si>
    <t>Kabel optický, zemní, 144 vláken, G652D, SM 9x125 um, mikro</t>
  </si>
  <si>
    <t>300726</t>
  </si>
  <si>
    <t>Kabel optický, zemní, 48 vláken, SM 9x125 um</t>
  </si>
  <si>
    <t>307802</t>
  </si>
  <si>
    <t>Pigtail optický SM OS1 9/125 G652D, SC/PC, 1m, snadno zdrhovatelný, 900µm, I/L 0,3dB, R/L -45dB</t>
  </si>
  <si>
    <t>316373</t>
  </si>
  <si>
    <t>Ochrana spoje smršťovací 60 mm</t>
  </si>
  <si>
    <t>303251</t>
  </si>
  <si>
    <t xml:space="preserve">Průchodka těsnící na HDPE trubku D 40mm </t>
  </si>
  <si>
    <t>303501</t>
  </si>
  <si>
    <t>Spojka plastová 110/94 mm</t>
  </si>
  <si>
    <t>303003</t>
  </si>
  <si>
    <t xml:space="preserve">Spojka trubky HDPE 40mm </t>
  </si>
  <si>
    <t>314663</t>
  </si>
  <si>
    <t>Spojka trubky HDPE T 40-40-40mm</t>
  </si>
  <si>
    <t>300032</t>
  </si>
  <si>
    <t>Trubka HDPE 40/33 oranžová -bílý pruh</t>
  </si>
  <si>
    <t>300030</t>
  </si>
  <si>
    <t>Trubka HDPE 40/33 oranžová</t>
  </si>
  <si>
    <t>302423</t>
  </si>
  <si>
    <t>Trubka vrapovaná 110/94 s lankem</t>
  </si>
  <si>
    <t>308513</t>
  </si>
  <si>
    <t>Ubrousek čistící pro opt. vlákno</t>
  </si>
  <si>
    <t>304571</t>
  </si>
  <si>
    <t>Pásek vázací 100x2,5 mm</t>
  </si>
  <si>
    <t>304822</t>
  </si>
  <si>
    <t>Pásek vázací 200x3,6 mm</t>
  </si>
  <si>
    <t>304786</t>
  </si>
  <si>
    <t>Pásek vázací 300x7,6 mm</t>
  </si>
  <si>
    <t>403175</t>
  </si>
  <si>
    <t>Pěna montážní 300ml</t>
  </si>
  <si>
    <t>SO 40.6 - Přeložka kabelů CETIN</t>
  </si>
  <si>
    <t>1 - PŘELOŽKA</t>
  </si>
  <si>
    <t>PŘELOŽKA</t>
  </si>
  <si>
    <t>001001</t>
  </si>
  <si>
    <t>PS 40 - RETENČNÍ NÁDRŽ RN1D</t>
  </si>
  <si>
    <t>PS 40.1 - Strojně technologická část</t>
  </si>
  <si>
    <t>3501251001</t>
  </si>
  <si>
    <t>P41 - Ponorné kalové čerpadlo pro čerpání OV,  materiál: litina, nerez, Q = 9,2 l/s, H = 6,15 m,, 3 x 400 V, 50 Hz, 2,0 kW, 6,0 A, n = 910 ot/min.  viz. SaZ v TZ - M+D</t>
  </si>
  <si>
    <t>3501251002</t>
  </si>
  <si>
    <t>N41 - Zvedací otočné zařízení, nosnost 200 kg , max. vyložení 900 mm, H = 1950 mm, lanko nerez – 10 bm, karabina, hmotnost: 60 kg, materiál: nerez, hmotnost: 60 kg viz. SaZ v TZ - M+D</t>
  </si>
  <si>
    <t>3501251003</t>
  </si>
  <si>
    <t>Z44 - Kotevní patka zvedacího zařízení v provedení – zapuštěná do betonu s víčkem, materiál: nerez , hmotnost: 12 kg, příslušenství: upevňovací kotvy a díly, těsnění  viz. SaZ v TZ - M+D</t>
  </si>
  <si>
    <t>3501251004</t>
  </si>
  <si>
    <t>Z41 - Vyplachovací klapka typ 700 l/m, vyplachovací délka nádrže 28,6 m, šířka klapky i s ložisky 2,0 m, spádová výška 3,0 m, sklon dna 2 %, příslušenství konzoly, ložiska, upevňovací kotvy, materiál: nerez, hmotnost: 1364 kg  viz. SaZ v TZ - M+D</t>
  </si>
  <si>
    <t>3501251005</t>
  </si>
  <si>
    <t>Z42 - Škrtící šoupátko DN 400, A x B =0,73 x 0,60 m, délka vřetene do 3,2 m, ovládání T- klíčem, materiál: nerez + PVC (tělo), příslušenství: upevňovací kotvy a díly, hmotnost: 43 kg viz. SaZ v TZ - M+D</t>
  </si>
  <si>
    <t>3501251006</t>
  </si>
  <si>
    <t>Z43 - Zpětná klapka KRK-RH-OH DN800, šikmý talíř, AxBxC  =  1,1 x1,15 x0,45 m, materiál: kotevní deska a svislý talíř klapky z PE-HD, hřídel nerez, těsnění EPDM, příslušenství PE těsnění, upevňovací kotvy, hmotnost: 85 kg viz. SaZ v TZ - M+D</t>
  </si>
  <si>
    <t>3501251007</t>
  </si>
  <si>
    <t>v.č.401 - 401-OV-125-NEA Potrubí, potrubní součásti, spojovací a nosný materiál - M+D</t>
  </si>
  <si>
    <t>3501251008</t>
  </si>
  <si>
    <t>Detailní specifikace jednotlivých položek - viz. Technická zpráva, Seznam strojů a zařízení a Specifikace potrubních součástí po větvích</t>
  </si>
  <si>
    <t>PS 40.2 - Elektro část a ASŘ</t>
  </si>
  <si>
    <t>D1 - PS 40.2 ELEKTROČÁST A MAR</t>
  </si>
  <si>
    <t xml:space="preserve">    D 1.1 - Dodávky rozvaděč RMS4</t>
  </si>
  <si>
    <t>PS 40.2 ELEKTROČÁST A MAR</t>
  </si>
  <si>
    <t>Dodávky rozvaděč RMS4</t>
  </si>
  <si>
    <t>Pol95</t>
  </si>
  <si>
    <t>Pol96</t>
  </si>
  <si>
    <t>Pol97</t>
  </si>
  <si>
    <t>Pol98</t>
  </si>
  <si>
    <t>Pol99</t>
  </si>
  <si>
    <t>Pol100</t>
  </si>
  <si>
    <t>Pol101</t>
  </si>
  <si>
    <t>Pol102</t>
  </si>
  <si>
    <t>Pol103</t>
  </si>
  <si>
    <t>Pol104</t>
  </si>
  <si>
    <t>Pol105</t>
  </si>
  <si>
    <t>Souprava pro měření v průtočném profilu Parshalův žlab, ultrazvukový snímač hladiny pro splaškové vody, detekční rozsah 0,2-2 m, kabel 10 m, převodník v kompaktním provedení, IP67, napájení 230 V AC, výstup 4-20 mA, impulzní výstup, archivace dat, vč. kal</t>
  </si>
  <si>
    <t>Pol106</t>
  </si>
  <si>
    <t>Pol107</t>
  </si>
  <si>
    <t>Pol108</t>
  </si>
  <si>
    <t>Pol109</t>
  </si>
  <si>
    <t>kabel sdělovací TCEKFY 8x1</t>
  </si>
  <si>
    <t>Pol110</t>
  </si>
  <si>
    <t>Pol111</t>
  </si>
  <si>
    <t>Pol112</t>
  </si>
  <si>
    <t>Pol113</t>
  </si>
  <si>
    <t>Pol114</t>
  </si>
  <si>
    <t>Pol114a</t>
  </si>
  <si>
    <t>Pol115</t>
  </si>
  <si>
    <t>Pol116</t>
  </si>
  <si>
    <t>Pol117</t>
  </si>
  <si>
    <t>Pol118</t>
  </si>
  <si>
    <t>Pol119</t>
  </si>
  <si>
    <t>PS 40.3 - Přenos dat</t>
  </si>
  <si>
    <t>991 - OSTATNÍ NÁKLADY</t>
  </si>
  <si>
    <t>OST - Ostatní</t>
  </si>
  <si>
    <t>OST</t>
  </si>
  <si>
    <t>Ostatní</t>
  </si>
  <si>
    <t>011314000</t>
  </si>
  <si>
    <t>Archeologický dohled</t>
  </si>
  <si>
    <t>900600002</t>
  </si>
  <si>
    <t>Poplatky a naklády na zařízení staveniště vč. oplocení všech RN vč. kanceláře správce budovy</t>
  </si>
  <si>
    <t>0351030011</t>
  </si>
  <si>
    <t>Pronájem (zábor) veřejných ploch    (RN1A, RN1D)</t>
  </si>
  <si>
    <t>9006000021</t>
  </si>
  <si>
    <t>Zajištění čištění veškeré stavení  a dopravní techniky při výjezdu ze staveniště na veřejné komunikace po celou dobu stavby vč. čištění veřejné komunikace v případě znečištění</t>
  </si>
  <si>
    <t>900600029</t>
  </si>
  <si>
    <t>Zajištění vytýčení podzemních sítí dotčených stavbou</t>
  </si>
  <si>
    <t>900600004</t>
  </si>
  <si>
    <t>Zřízení a údržba dopr. značení po dobu výstavby, vrácení do pův. stavu</t>
  </si>
  <si>
    <t>9006000131</t>
  </si>
  <si>
    <t>Provedení revize kanalizace stok TV kamerou 2x vč. čištění</t>
  </si>
  <si>
    <t>9006000141</t>
  </si>
  <si>
    <t>Zkoušky a revize prokazující kvalitu díla dle platné legislativy, ČSN a vyjádření správců a vlastníků technické a dopravní infrastruktury k DSP, potřebné k předání díla a jeho uvedení do provozu</t>
  </si>
  <si>
    <t>9006000161</t>
  </si>
  <si>
    <t>Zpracování dokumentace skutečného provedení stavby 4x</t>
  </si>
  <si>
    <t>9006000162</t>
  </si>
  <si>
    <t>Geodetické zaměření skutečného provedení dílčích stavebních objektů, 6x v materializované podobě a 6x digitální podobě na CD/DVD v digitálních, editovatelných formátech vč. geometrických plánů 6X a vč. geometrické plány 6x</t>
  </si>
  <si>
    <t>9006000180</t>
  </si>
  <si>
    <t>Provozní řád u všech RN 4x</t>
  </si>
  <si>
    <t>9006000181</t>
  </si>
  <si>
    <t>Povodňový plán u všech RN</t>
  </si>
  <si>
    <t>9006000182</t>
  </si>
  <si>
    <t>Havarijní plán u RN1D</t>
  </si>
  <si>
    <t>9006000183</t>
  </si>
  <si>
    <t>Pasportizace objektů</t>
  </si>
  <si>
    <t>9006000184</t>
  </si>
  <si>
    <t>Kontrolní měření - monitoring deformace štětových stěn</t>
  </si>
  <si>
    <t>9006000185</t>
  </si>
  <si>
    <t>Kanalizační řád 4x</t>
  </si>
  <si>
    <t>900600023</t>
  </si>
  <si>
    <t>Uvedení do původního stavu poškozené zatravněné plochy</t>
  </si>
  <si>
    <t>0915040001</t>
  </si>
  <si>
    <t>Informační a propagační bilboard</t>
  </si>
  <si>
    <t>0915040002</t>
  </si>
  <si>
    <t>Pamětní desdka</t>
  </si>
  <si>
    <t>0915040003</t>
  </si>
  <si>
    <t>Náklady spojené s povinnou publicitou, informační tabule, internetová propagace, tiskoviny</t>
  </si>
  <si>
    <t>UČ 2 - POD KŘIVÝM A HAVLÍČKOVA ULICE - SPLAŠKOVÁ KANALIZACE</t>
  </si>
  <si>
    <t>00 - OSTATNÍ</t>
  </si>
  <si>
    <t>PROJEKTY VODAM s.r.o.   HRANICE</t>
  </si>
  <si>
    <t>VN - Vedlejší náklady</t>
  </si>
  <si>
    <t>ON - Ostatní náklady</t>
  </si>
  <si>
    <t>VN</t>
  </si>
  <si>
    <t>Vedlejší náklady</t>
  </si>
  <si>
    <t>005111020R</t>
  </si>
  <si>
    <t>Vytyčení stavby</t>
  </si>
  <si>
    <t>Soubor</t>
  </si>
  <si>
    <t>RTS</t>
  </si>
  <si>
    <t>005111021R</t>
  </si>
  <si>
    <t>Vytyčení inženýrských sítí</t>
  </si>
  <si>
    <t>Povinnost aktualizovat a udržovat v platnosti po celou dobu stavby.</t>
  </si>
  <si>
    <t>005111030R</t>
  </si>
  <si>
    <t>Zaměření skutečného stavu</t>
  </si>
  <si>
    <t>005121016R</t>
  </si>
  <si>
    <t>Vybudování zařízení staveniště pro JKSO 827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</si>
  <si>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</si>
  <si>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</si>
  <si>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</si>
  <si>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</si>
  <si>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</si>
  <si>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</si>
  <si>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</si>
  <si>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005121026R</t>
  </si>
  <si>
    <t>Provoz zařízení staveniště pro JKSO 827</t>
  </si>
  <si>
    <t>Opotřebení nebo pronájem skladovacích kontejnerů.</t>
  </si>
  <si>
    <t>Opotřebení a údržba nebo pronájem sociálního zařízení – umývárny, toalety, šatny.</t>
  </si>
  <si>
    <t>Opotřebení lávek pro chodce do 2 m délky, mostů do 5 délky.</t>
  </si>
  <si>
    <t>Spotřeba vody a elektrické energie pro potřebu sociálních zařízení a kanceláří stavby.</t>
  </si>
  <si>
    <t>Pronájem, opotřebení a spotřeba pohonných hmot náhradního zdroje elektrické energie.</t>
  </si>
  <si>
    <t>Úklid v prostorách sociálního zařízení a kanceláří stavby.</t>
  </si>
  <si>
    <t>Opotřebení dočasných ochranných zařízení (plachty, stěny, stany).</t>
  </si>
  <si>
    <t>Spotřeba vody a elektrické energie, nebo pohonných hmot pro potřebu sociálních zařízení a kanceláří stavby.</t>
  </si>
  <si>
    <t>005121036R</t>
  </si>
  <si>
    <t>Odstranění zařízení staveniště pro JKSO 827</t>
  </si>
  <si>
    <t>Odvoz kontejnerů pro skladování a uvedení zpevněných ploch pro skladování do původního stavu.</t>
  </si>
  <si>
    <t>Uvedení zpevněných ploch pro osazení objektů sociálního zařízení staveniště a kanceláří stavby do původního stavu.</t>
  </si>
  <si>
    <t>Případné ohumusování.</t>
  </si>
  <si>
    <t>Odvoz mobilních buněk sociálního zařízení, nebo uvedení do původního stavu prostor pronajatých.</t>
  </si>
  <si>
    <t>Odvoz provizorních mostů a lávek.</t>
  </si>
  <si>
    <t>Zrušení vnitrostaveništního rozvodu energie včetně rozvaděčů a osvětlení staveniště (včetně stožárů a osvětlovacích těles).</t>
  </si>
  <si>
    <t>Odvoz náhradního zdroje.</t>
  </si>
  <si>
    <t>005122010R</t>
  </si>
  <si>
    <t>Provoz objednatele</t>
  </si>
  <si>
    <t>Náklady na ztížené provádění stavebních prací v důsledku nepřerušeného provozu na staveništi nebo v případech nepřerušeného provozu v objektech v ni</t>
  </si>
  <si>
    <t>005122T1</t>
  </si>
  <si>
    <t>Provozní vlivy</t>
  </si>
  <si>
    <t>Vlastní</t>
  </si>
  <si>
    <t>Náklady na ztížené podmínky provádění tam, kde jsou stavební práce zcela nebo zčásti omezovány provozem jiných osob.</t>
  </si>
  <si>
    <t>Vypracování protipovodňového plánu zhotovitelem pro zařízení staveniště.</t>
  </si>
  <si>
    <t>ON</t>
  </si>
  <si>
    <t>Ostatní náklady</t>
  </si>
  <si>
    <t>005122T15</t>
  </si>
  <si>
    <t>005124T</t>
  </si>
  <si>
    <t>Čištění komunikací v průběhu stavby</t>
  </si>
  <si>
    <t>Včetně opravy a údržby komunikací užívaných v průběhu stavby.</t>
  </si>
  <si>
    <t>005211030R</t>
  </si>
  <si>
    <t>Dočasná dopravní opatření</t>
  </si>
  <si>
    <t xml:space="preserve">Náklady na vyhotovení návrhu dočasného dopravního značení,dopravní uzavírky, jejich projednání s dotčenými orgány a organizacemi, dodání dopravních </t>
  </si>
  <si>
    <t>00523  R</t>
  </si>
  <si>
    <t>Zkoušky a revize</t>
  </si>
  <si>
    <t>Náklady zhotovitele, související s prováděním zkoušek a revizí předepsaných technickými normami nebo objednatelem a které jsou pro provedení díla ne</t>
  </si>
  <si>
    <t>Kamerové zkoušky,zkoušky hutnění únosnosti podloží,zkoušky hutnění úprav komunikací dle TP 146,zkoušky vytěženého štěrku z retenčních nádrží,zkoušky</t>
  </si>
  <si>
    <t>005231040R</t>
  </si>
  <si>
    <t>Provozní řády</t>
  </si>
  <si>
    <t>Náklady zhotovitele na vypracování provozních řádů pro zkušební či trvalý provoz včetně nákladů na předání všech návodů k obsluze a údržbě pro techn</t>
  </si>
  <si>
    <t>Dopracování kanalizačního řádu.Provozní a kanalizační řád vyhotovený ve 4 ks paré.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</si>
  <si>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</si>
  <si>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</si>
  <si>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</si>
  <si>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</si>
  <si>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>Dokumentace skutečného provedení</t>
  </si>
  <si>
    <t>Náklady na vyhotovení dokumentace skutečného provedení stavby a její předání objednateli v požadované formě a požadovaném počtu.</t>
  </si>
  <si>
    <t>Dokumentace skutečného provedení vyhotovená ve 4 ks paré.</t>
  </si>
  <si>
    <t>005241020R</t>
  </si>
  <si>
    <t>Geodetické zaměření skutečného provedení</t>
  </si>
  <si>
    <t>Náklady na provedení skutečného zaměření stavby v rozsahu nezbytném pro zápis změny do katastru nemovitostí.</t>
  </si>
  <si>
    <t>Geometrické plány pro vklad služebnosti.Vyhotovení v 6 ks paré.</t>
  </si>
  <si>
    <t>005241020T</t>
  </si>
  <si>
    <t>005241033T</t>
  </si>
  <si>
    <t>Zabezpečení sloupů NN do vzdálenosti 2 m; dle vyjádření ČEZ</t>
  </si>
  <si>
    <t>Při realizaci stavby,po zjištění skutečného stavu v terénu</t>
  </si>
  <si>
    <t>005281010R</t>
  </si>
  <si>
    <t>Propagace</t>
  </si>
  <si>
    <t>Náklady spojené s povinnou publicitou, pokud ji objednatel požaduje. Zahrnuje zejména náklady na propagační a informační billboardy, tabule, interne</t>
  </si>
  <si>
    <t>SO 01 - SPLAŠKOVÁ KANALIZACE</t>
  </si>
  <si>
    <t>SO 01.1 - splašková kanalizace - gravitační stoky</t>
  </si>
  <si>
    <t xml:space="preserve">    11 - Přípravné a přidružené práce</t>
  </si>
  <si>
    <t xml:space="preserve">    2 - Základy a zvláštní zakládání</t>
  </si>
  <si>
    <t xml:space="preserve">    99 - Staveništní přesun hmot</t>
  </si>
  <si>
    <t xml:space="preserve">    M23 - Montáže potrubí</t>
  </si>
  <si>
    <t>115101201R00</t>
  </si>
  <si>
    <t>Čerpání vody na výšku do 10 m, přítok do 500 l předpoklad</t>
  </si>
  <si>
    <t>70*8</t>
  </si>
  <si>
    <t>115101341R00</t>
  </si>
  <si>
    <t>Pohotovost čerp.soupravy, výška 50 m, přítok 500 l předpoklad</t>
  </si>
  <si>
    <t>119001401R00</t>
  </si>
  <si>
    <t>Dočasné zajištění ocelového potrubí do DN 200 mm</t>
  </si>
  <si>
    <t>"S-1 :" 2*2,00</t>
  </si>
  <si>
    <t>"S-1-2 :" 1*2,00</t>
  </si>
  <si>
    <t>"S-2 :" 31*2,00</t>
  </si>
  <si>
    <t>"S-2-1 :" 1*2,00</t>
  </si>
  <si>
    <t>"S-2-2 :" 1*2,00</t>
  </si>
  <si>
    <t>"S-2-3 :" 1*2,00</t>
  </si>
  <si>
    <t>"S-2-5 :" 1*2,00</t>
  </si>
  <si>
    <t>119001421R00</t>
  </si>
  <si>
    <t>Dočasné zajištění kabelů - do počtu 3 kabelů</t>
  </si>
  <si>
    <t>"S-1 : "5*2,00</t>
  </si>
  <si>
    <t>"S-2 :" 13*2,00</t>
  </si>
  <si>
    <t>"S-2-2 :" 3*2,00</t>
  </si>
  <si>
    <t>120001101R00</t>
  </si>
  <si>
    <t>Příplatek za ztížení vykopávky v blízkosti vedení</t>
  </si>
  <si>
    <t xml:space="preserve">potrubí: : </t>
  </si>
  <si>
    <t>S-1 : 2*2,00*1,10*2,00</t>
  </si>
  <si>
    <t>S-1-2 : 1*2,00*1,10*2,00</t>
  </si>
  <si>
    <t>S-2 : 31*2,00*1,10*2,00</t>
  </si>
  <si>
    <t>S-2-1 : 1*2,00*1,10*2,00</t>
  </si>
  <si>
    <t>S-2-2 : 1*2,00*1,10*2,00</t>
  </si>
  <si>
    <t>S-2-3 : 1*2,00*1,10*2,00</t>
  </si>
  <si>
    <t>S-2-5 : 1*2,00*1,10*2,00</t>
  </si>
  <si>
    <t xml:space="preserve">kabely: : </t>
  </si>
  <si>
    <t>S-1 : 5*2,00*1,10*1,50</t>
  </si>
  <si>
    <t>S-1-2 : 1*2,00*1,10*1,50</t>
  </si>
  <si>
    <t>S-2 : 13*2,00*1,10*1,50</t>
  </si>
  <si>
    <t>S-2-2 : 3*2,00*1,10*1,50</t>
  </si>
  <si>
    <t>S-2-3 : 1*2,00*1,10*1,50</t>
  </si>
  <si>
    <t>243,1</t>
  </si>
  <si>
    <t>121101102R00</t>
  </si>
  <si>
    <t>Sejmutí ornice s přemístěním přes 50 do 100 m</t>
  </si>
  <si>
    <t>S-1 : (13,50+146,20)*1,10*0,15</t>
  </si>
  <si>
    <t>rozšíření pro šachty : 5*0,70*2,50*0,15</t>
  </si>
  <si>
    <t>S-1-2 : 83,30*1,10*0,15</t>
  </si>
  <si>
    <t>rozšíření pro šachty : 4*1,40*2,50*0,15</t>
  </si>
  <si>
    <t>S-2 : 53,70*1,10*0,15</t>
  </si>
  <si>
    <t>rozšíření pro šachty : 3*1,40*2,50*0,15</t>
  </si>
  <si>
    <t>S-2-1 : 111,80*1,10*0,15</t>
  </si>
  <si>
    <t>S-2-2 : 118,70*1,10*0,15</t>
  </si>
  <si>
    <t>rozšíření pro šachty : 2*1,40*2,50*0,15</t>
  </si>
  <si>
    <t>přípojky zeleň : 88,00*1,10*0,15</t>
  </si>
  <si>
    <t>přípojka Střelnice : 53,00*1,10*0,15</t>
  </si>
  <si>
    <t>118,391</t>
  </si>
  <si>
    <t>132101213R00</t>
  </si>
  <si>
    <t>Hloubení rýh š.do 200 cm hor.2 do 10000 m3,STROJNĚ</t>
  </si>
  <si>
    <t>S-1-zeleň souběh : 13,50*1,10*(2,70-0,15)/100*50</t>
  </si>
  <si>
    <t>rozšíření pro šachty : 1*0,70*2,50*(2,70-0,15)/100*50</t>
  </si>
  <si>
    <t>ACO 11  souběh : 289,50*1,10*(2,75-0,45)/100*50</t>
  </si>
  <si>
    <t>rozšíření pro šachty : 7*0,70*2,50*(2,75-0,45)/100*50</t>
  </si>
  <si>
    <t>zeleň  souběh : 146,20*1,10*(2,40-0,15)/100*50</t>
  </si>
  <si>
    <t>rozšíření pro šachty : 4*0,70*2,50*(2,40-0,15)/100*50</t>
  </si>
  <si>
    <t>S-1-2 - ACO 11 : 3,00*1,10*(2,20-0,45)/100*50</t>
  </si>
  <si>
    <t>zeleň : 83,30*1,10*(2,20-0,15)/100*50</t>
  </si>
  <si>
    <t>rozšíření pro šachty : 4*1,40*2,50*(2,20-0,15)/100*50</t>
  </si>
  <si>
    <t>S-2 -asf.recaklát : 189,40*1,10*(2,40-0,30)/100*30</t>
  </si>
  <si>
    <t>rozšíření pro šachty : 7*1,40*2,50*(2,40-0,30)/100*30</t>
  </si>
  <si>
    <t>asf.recyklát  souběh : 8,10*1,10*(2,40-0,30)/100*30</t>
  </si>
  <si>
    <t>zeleň : 53,70*1,10*(2,40-0,15)/100*30</t>
  </si>
  <si>
    <t>rozšíření pro šachty : 3*1,40*2,50*(2,40-0,30)/100*30</t>
  </si>
  <si>
    <t>asf.recyklát  souběh : 150,00*1,10*(2,50-0,30)/100*30</t>
  </si>
  <si>
    <t>rozšíření pro šachty : 5*0,70*2,50*(2,50-0,30)/100*30</t>
  </si>
  <si>
    <t>asf.recyklát  souběh : 100,00*1,10*(3,80-0,30)/100*30</t>
  </si>
  <si>
    <t>rozšíření pro šachty : 5*0,70*2,50*(3,80-0,30)/100*30</t>
  </si>
  <si>
    <t>asf.recyklát  souběh : 384,50*1,10*(2,40-0,30)/100*30</t>
  </si>
  <si>
    <t>rozšíření pro šachty : 22*0,70*2,50*(2,40-0,30)/100*30</t>
  </si>
  <si>
    <t>S-2-1 -asf.recyklát : 2,20*1,10*(2,30-0,30)/100*30</t>
  </si>
  <si>
    <t>zeleň : 111,80*1,10*(2,30-0,15)/100*30</t>
  </si>
  <si>
    <t>rozšíření pro šachty : 4*1,40*2,50*(2,30-0,15)/100*30</t>
  </si>
  <si>
    <t>S-2-2 -asf.recyklát : 1,00*1,10*(2,30-0,30)/100*30</t>
  </si>
  <si>
    <t>štěrk : 83,30*1,10*2,30/100*30</t>
  </si>
  <si>
    <t>rozšíření pro šachty : 3*1,40*2,50*2,30/100*30</t>
  </si>
  <si>
    <t>zeleň : 118,70*1,10*(2,30-0,15)/100*30</t>
  </si>
  <si>
    <t>rozšíření pro šachty : 2*1,40*2,50*(2,30-0,15)/100*30</t>
  </si>
  <si>
    <t>S-2-3 -asf.recyklát : 1,00*1,10*(2,40-0,30)/100*30</t>
  </si>
  <si>
    <t>dlaž.kostky : 132,00*1,10*(2,40-0,29)/100*30</t>
  </si>
  <si>
    <t>rozšíření pro šachty : 3*1,40*2,50*(2,40-0,29)/100*30</t>
  </si>
  <si>
    <t>S-2-5 -asf.recyklát : 2,00*1,10*(2,25-0,30)/100*30</t>
  </si>
  <si>
    <t>rozšíření pro šachty : 1*1,40*2,50*(2,25-0,30)/100*30</t>
  </si>
  <si>
    <t>štěrk : 112,00*1,10*2,25/100*30</t>
  </si>
  <si>
    <t>rozšíření pro šachty : 4*1,40*2,50*2,25/100*30</t>
  </si>
  <si>
    <t>přípojky ACO 11 : 20,00*1,10*(2,00-0,45)/100*50</t>
  </si>
  <si>
    <t>přípojky asf.recyklát : 105,00*1,10*(2,00-0,30)/100*30</t>
  </si>
  <si>
    <t>přípojky štěrk : 26,50*1,10*2,00/100*30</t>
  </si>
  <si>
    <t>přípojky dlaž.kostky : 15,50*1,10*(2,00-0,29)/100*30</t>
  </si>
  <si>
    <t>přípojky zeleň : 88,00*1,10*(2,00-0,15)/100*30</t>
  </si>
  <si>
    <t>přípojka Střelnice : 53,00*1,10*(1,50-0,15)/100*50</t>
  </si>
  <si>
    <t>2070,422</t>
  </si>
  <si>
    <t>132201213R00</t>
  </si>
  <si>
    <t>Hloubení rýh š.do 200 cm hor.3 do 10000 m3,STROJNĚ</t>
  </si>
  <si>
    <t>S-2 -asf.recyklát : 189,40*1,10*(2,40-0,30)/100*70</t>
  </si>
  <si>
    <t>rozšíření pro šachty : 7*1,40*2,50*(2,40-0,30)/100*70</t>
  </si>
  <si>
    <t>asf.recyklát  souběh : 8,10*1,10*(2,40-0,30)/100*70</t>
  </si>
  <si>
    <t>zeleň : 53,70*1,10*(2,40-0,15)/100*70</t>
  </si>
  <si>
    <t>rozšíření pro šachty : 3*1,40*2,50*(2,40-0,30)/100*70</t>
  </si>
  <si>
    <t>asf.recyklát  souběh : 150,00*1,10*(2,50-0,30)/100*70</t>
  </si>
  <si>
    <t>rozšíření pro šachty : 5*0,70*2,50*(2,50-0,30)/100*70</t>
  </si>
  <si>
    <t>asf.recyklát  souběh : 100,00*1,10*(3,80-0,30)/100*70</t>
  </si>
  <si>
    <t>rozšíření pro šachty : 5*0,70*2,50*(3,80-0,30)/100*70</t>
  </si>
  <si>
    <t>asf.recyklát  souběh : 384,50*1,10*(2,40-0,30)/100*70</t>
  </si>
  <si>
    <t>rozšíření pro šachty : 22*0,70*2,50*(2,40-0,30)/100*70</t>
  </si>
  <si>
    <t>S-2-1 -asf.recyklát : 2,20*1,10*(2,30-0,30)/100*70</t>
  </si>
  <si>
    <t>zeleň : 111,80*1,10*(2,30-0,15)/100*70</t>
  </si>
  <si>
    <t>rozšíření pro šachty : 4*1,40*2,50*(2,30-0,15)/100*70</t>
  </si>
  <si>
    <t>S-2-2 -asf.recyklát : 1,00*1,10*(2,30-0,30)/100*70</t>
  </si>
  <si>
    <t>štěrk : 83,30*1,10*2,30/100*70</t>
  </si>
  <si>
    <t>rozšíření pro šachty : 3*1,40*2,50*2,30/100*70</t>
  </si>
  <si>
    <t>zeleň : 118,70*1,10*(2,30-0,15)/100*70</t>
  </si>
  <si>
    <t>rozšíření pro šachty : 2*1,40*2,50*(2,30-0,15)/100*70</t>
  </si>
  <si>
    <t>S-2-3 -asf.recyklát : 1,00*1,10*(2,40-0,30)/100*70</t>
  </si>
  <si>
    <t>dlaž.kostky : 132,00*1,10*(2,40-0,29)/100*70</t>
  </si>
  <si>
    <t>rozšíření pro šachty : 3*1,40*2,50*(2,40-0,29)/100*70</t>
  </si>
  <si>
    <t>S-2-5 -asf.recyklát : 2,00*1,10*(2,25-0,30)/100*70</t>
  </si>
  <si>
    <t>rozšíření pro šachty : 1*1,40*2,50*(2,25-0,30)/100*70</t>
  </si>
  <si>
    <t>štěrk : 112,00*1,10*2,25/100*70</t>
  </si>
  <si>
    <t>rozšíření pro šachty : 4*1,40*2,50*2,25/100*70</t>
  </si>
  <si>
    <t>přípojky štěrk : 26,50*1,10*2,00/100*70</t>
  </si>
  <si>
    <t>přípojky dlaž.kostky : 15,50*1,10*(2,00-0,29)/100*70</t>
  </si>
  <si>
    <t>přípojky zeleň : 88,00*1,10*(2,00-0,15)/100*70</t>
  </si>
  <si>
    <t>3742,006</t>
  </si>
  <si>
    <t>132201219R00</t>
  </si>
  <si>
    <t>Příplatek za lepivost - hloubení rýh 200cm v hor.3</t>
  </si>
  <si>
    <t>3742,0063/100*50</t>
  </si>
  <si>
    <t>151811416R00</t>
  </si>
  <si>
    <t>Montáž pažic.boxu standard dl.3m, š.2,5m, hl.2,4m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</si>
  <si>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</si>
  <si>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</si>
  <si>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</si>
  <si>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</si>
  <si>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</si>
  <si>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</si>
  <si>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</si>
  <si>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</si>
  <si>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S-1  zeleň  souběh : 146,20*1,10*(2,40-0,15)/100*50</t>
  </si>
  <si>
    <t>S-2 -asf.recyklát : 189,40*1,10*(2,40-0,30)/100*50</t>
  </si>
  <si>
    <t>rozšíření pro šachty : 7*1,40*2,50*(2,40-0,30)/100*50</t>
  </si>
  <si>
    <t>asf.recyklát  souběh : 8,10*1,10*(2,40-0,30)/100*50</t>
  </si>
  <si>
    <t>zeleň : 53,70*1,10*(2,40-0,15)/100*50</t>
  </si>
  <si>
    <t>rozšíření pro šachty : 3*1,40*2,50*(2,40-0,30)/100*50</t>
  </si>
  <si>
    <t>asf.recyklát  souběh : 150,00*1,10*(2,50-0,30)/100*50</t>
  </si>
  <si>
    <t>rozšíření pro šachty : 5*0,70*2,50*(2,50-0,30)/100*50</t>
  </si>
  <si>
    <t>asf.recyklát  souběh : 384,50*1,10*(2,40-0,30)/100*50</t>
  </si>
  <si>
    <t>rozšíření pro šachty : 22*0,70*2,50*(2,40-0,30)/100*50</t>
  </si>
  <si>
    <t>S-2-1 -asf.recyklát : 2,20*1,10*(2,30-0,30)/100*50</t>
  </si>
  <si>
    <t>zeleň : 111,80*1,10*(2,30-0,15)/100*50</t>
  </si>
  <si>
    <t>rozšíření pro šachty : 4*1,40*2,50*(2,30-0,15)/100*50</t>
  </si>
  <si>
    <t>S-2-2 -asf.recyklát : 1,00*1,10*(2,30-0,30)/100*50</t>
  </si>
  <si>
    <t>štěrk : 83,30*1,10*2,30/100*50</t>
  </si>
  <si>
    <t>rozšíření pro šachty : 3*1,40*2,50*2,30/100*50</t>
  </si>
  <si>
    <t>zeleň : 118,70*1,10*(2,30-0,15)/100*50</t>
  </si>
  <si>
    <t>rozšíření pro šachty : 2*1,40*2,50*(2,30-0,15)/100*50</t>
  </si>
  <si>
    <t>S-2-3 -asf.recyklát : 1,00*1,10*(2,40-0,30)/100*50</t>
  </si>
  <si>
    <t>dlaž.kostky : 132,00*1,10*(2,40-0,29)/100*50</t>
  </si>
  <si>
    <t>rozšíření pro šachty : 3*1,40*2,50*(2,40-0,29)/100*50</t>
  </si>
  <si>
    <t>S-2-5 -asf.recyklát : 2,00*1,10*(2,25-0,30)/100*50</t>
  </si>
  <si>
    <t>rozšíření pro šachty : 1*1,40*2,50*(2,25-0,30)/100*50</t>
  </si>
  <si>
    <t>štěrk : 112,00*1,10*2,25/100*50</t>
  </si>
  <si>
    <t>rozšíření pro šachty : 4*1,40*2,50*2,25/100*50</t>
  </si>
  <si>
    <t>přípojky asf.recyklát : 105,00*1,10*(2,00-0,30)/100*50</t>
  </si>
  <si>
    <t>přípojky štěrk : 26,50*1,10*2,00/100*50</t>
  </si>
  <si>
    <t>přípojky dlaž.kostky : 15,50*1,10*(2,00-0,29)/100*50</t>
  </si>
  <si>
    <t>přípojky zeleň : 88,00*1,10*(2,00-0,15)/100*50</t>
  </si>
  <si>
    <t>2336,202</t>
  </si>
  <si>
    <t>161101102R00</t>
  </si>
  <si>
    <t>Svislé přemístění výkopku z hor.1-4 do 4,0 m</t>
  </si>
  <si>
    <t>S-1-zeleň : 13,50*1,10*(2,70-0,15)/100*50</t>
  </si>
  <si>
    <t>ACO 11 : 289,50*1,10*(2,75-0,45)/100*50</t>
  </si>
  <si>
    <t>S-2 -asf.recyklát : 100,00*1,10*(3,80-0,30)/100*30</t>
  </si>
  <si>
    <t>526,158</t>
  </si>
  <si>
    <t>162501102R00</t>
  </si>
  <si>
    <t>Vodorovné přemístění výkopku z hor.1-4 do 3000 m na meziskládku a zpět</t>
  </si>
  <si>
    <t>na meziskládku a zpět</t>
  </si>
  <si>
    <t>výkopek : 1616,1305*2</t>
  </si>
  <si>
    <t>ornice : 118,39050</t>
  </si>
  <si>
    <t>3350,652</t>
  </si>
  <si>
    <t>162701105R00</t>
  </si>
  <si>
    <t>Vodorovné přemístění výkopku z hor.1-4 do 10000 m</t>
  </si>
  <si>
    <t>trvalá skládka</t>
  </si>
  <si>
    <t>(2070,4217+3742,0063)-1616,1305</t>
  </si>
  <si>
    <t>162701109R00</t>
  </si>
  <si>
    <t>Příplatek k vod. přemístění hor.1-4 za další 1 km</t>
  </si>
  <si>
    <t>4055,5305*3</t>
  </si>
  <si>
    <t>167101102R00</t>
  </si>
  <si>
    <t>Nakládání výkopku z hor.1-4 v množství nad 100 m3</t>
  </si>
  <si>
    <t>"výkopek :" 1756,8975</t>
  </si>
  <si>
    <t>"ornice :" 118,39050</t>
  </si>
  <si>
    <t>171201201R00</t>
  </si>
  <si>
    <t>Uložení sypaniny na skládku</t>
  </si>
  <si>
    <t>"výkopek :" 1756,8975/2</t>
  </si>
  <si>
    <t>"ornice :" 118,39050/2</t>
  </si>
  <si>
    <t>174101101R00</t>
  </si>
  <si>
    <t>Zásyp jam, rýh, šachet se zhutněním</t>
  </si>
  <si>
    <t>zásyp štěrkem</t>
  </si>
  <si>
    <t>včetně strojního přemístění materiálu pro zásyp ze vzdálenosti do 10 m od okraje zásypu</t>
  </si>
  <si>
    <t>S-2 -asf.recyklát : 189,40*1,10*(2,40-0,15-0,55-0,50)/100*25</t>
  </si>
  <si>
    <t>rozšíření pro šachty : 7*1,40*2,50*(2,40-0,10-0,50)/100*25</t>
  </si>
  <si>
    <t>asf.recyklát  souběh : 8,10*1,10*(2,40-0,15-0,55-0,45-0,50)/100*25</t>
  </si>
  <si>
    <t>asf.recyklát  souběh : 150,00*1,10*(2,50-0,15-0,55-0,45-0,50)/100*25</t>
  </si>
  <si>
    <t>rozšíření pro šachty : 5*0,70*2,50*(2,50-0,10-0,50)/100*25</t>
  </si>
  <si>
    <t>asf.recyklát  souběh : 100,00*1,10*(3,80-0,15-0,55-0,45-0,50)/100*25</t>
  </si>
  <si>
    <t>rozšíření pro šachty : 5*0,70*2,50*(3,80-0,10-0,50)/100*25</t>
  </si>
  <si>
    <t>asf.recyklát  souběh : 384,50*1,10*(2,40-0,15-0,55-0,45-0,50)/100*25</t>
  </si>
  <si>
    <t>rozšíření pro šachty : 22*0,70*2,50*(2,40-0,10-0,50)/100*25</t>
  </si>
  <si>
    <t>S-2-1 -asf.recyklát : 2,20*1,10*(2,30-0,15-0,55-0,50)/100*25</t>
  </si>
  <si>
    <t>S-2-2 -asf.recyklát : 1,00*1,10*(2,30-0,15-0,55-0,50)/100*25</t>
  </si>
  <si>
    <t>S-2-3 -asf.recyklát : 1,00*1,10*(2,40-0,15-0,55-0,50)/100*25</t>
  </si>
  <si>
    <t>S-2-5 -asf.recyklát : 2,00*1,10*(2,25-0,15-0,55-0,50)/100*25</t>
  </si>
  <si>
    <t>rozšíření pro šachty : 1*1,40*2,50*(2,25-0,10-0,50)/100*25</t>
  </si>
  <si>
    <t>přípojky asf.recyklát : 105,00*1,10*(2,00-0,15-0,45-0,50)/100*25</t>
  </si>
  <si>
    <t>306,476</t>
  </si>
  <si>
    <t>makadamem hutněným po 20 cm</t>
  </si>
  <si>
    <t>S-1   ACO 11  souběh : 289,50*1,10*(2,75-0,15-0,55-0,65-0,45)</t>
  </si>
  <si>
    <t>rozšíření pro šachty : 7*0,70*2,50*(2,75-0,10-0,45)</t>
  </si>
  <si>
    <t>S-1-2 - ACO 11 : 3,00*1,10*(2,20-0,15-0,55-0,45)</t>
  </si>
  <si>
    <t>přípojky ACO 11 : 20,00*1,10*(2,00-0,15-0,45-0,45)</t>
  </si>
  <si>
    <t>353,843</t>
  </si>
  <si>
    <t>zásyp vytříděnou zeminou</t>
  </si>
  <si>
    <t>S-1-zeleň-souběh : 13,50*1,10*(2,70-0,15-0,55-0,65-0,15)</t>
  </si>
  <si>
    <t>rozšíření pro šachty : 1*1,40*2,50*(2,70-0,10-0,15)</t>
  </si>
  <si>
    <t>zeleň-souběh : 146,20*1,10*(2,40-0,10-0,55-0,65-0,15)</t>
  </si>
  <si>
    <t>rozšíření pro šachty : 4*1,40*2,50*(2,40-0,10-0,15)</t>
  </si>
  <si>
    <t>S-1-2 - zeleň : 83,30*1,10*(2,20-0,15-0,55-0,15)</t>
  </si>
  <si>
    <t>rozšíření pro šachty : 4*1,40*2,50*(2,20-0,10-0,15)</t>
  </si>
  <si>
    <t>S-2 - zeleň : 53,70*1,10*(2,40-0,15-0,55-0,45-0,15)</t>
  </si>
  <si>
    <t>rozšíření pro šachty : 3*1,40*2,50*(2,40-0,10-0,15)</t>
  </si>
  <si>
    <t>S-2-1 - zeleň : 111,80*1,10*(2,30-0,15-0,55-0,15)</t>
  </si>
  <si>
    <t>rozšíření pro šachty : 4*1,40*2,50*(2,30-0,10-0,15)</t>
  </si>
  <si>
    <t>S-2-2 - štěrk : 83,30*1,10*(2,30-0,15-0,55-0,30)</t>
  </si>
  <si>
    <t>rozšíření pro šachty : 3*1,40*2,50*(2,30-0,10-0,30)</t>
  </si>
  <si>
    <t>zeleň : 118,70*1,10*(2,30-0,15-0,55-0,15)</t>
  </si>
  <si>
    <t>rozšíření pro šachty : 2*1,40*2,50*(2,30-0,10-0,15)</t>
  </si>
  <si>
    <t>S-2-3 -dlaž.kostky : 132,00*1,10*(2,40-0,15-0,55-0,29)</t>
  </si>
  <si>
    <t>rozšíření pro šachty : 3*1,40*2,50*(2,40-0,10-0,29)</t>
  </si>
  <si>
    <t>S-2-5 -štěrk : 112,00*1,10*(2,25-0,15-0,55-0,30)</t>
  </si>
  <si>
    <t>rozšíření pro šachty : 4*1,40*2,50*(2,25-0,10-0,30)</t>
  </si>
  <si>
    <t>přípojky štěrk : 26,50*1,10*(2,00-0,15-0,45-0,30)</t>
  </si>
  <si>
    <t>přípojky dlaž.kostky : 15,50*1,10*(2,00-0,15-0,45-0,29)</t>
  </si>
  <si>
    <t>přípojky zeleň : 88,00*1,10*(2,00-0,15-0,45-0,15)</t>
  </si>
  <si>
    <t>přípojka Střelnice : 53,00*1,10*(1,50-0,15-0,50-0,15)</t>
  </si>
  <si>
    <t>1616,131</t>
  </si>
  <si>
    <t>175101101R00</t>
  </si>
  <si>
    <t>Obsyp potrubí bez prohození sypaniny</t>
  </si>
  <si>
    <t>S-1 : 449,20*1,10*0,55</t>
  </si>
  <si>
    <t>S-1-2 : 86,30*1,10*0,55</t>
  </si>
  <si>
    <t>S-2 : 885,70*1,10*0,55</t>
  </si>
  <si>
    <t>S-2-1 : 114,00*1,10*0,55</t>
  </si>
  <si>
    <t>S-2-2 : 203,00*1,10*0,55</t>
  </si>
  <si>
    <t>S-2-3 : 133,00*1,10*0,55</t>
  </si>
  <si>
    <t>S-2-5 : 114,00*1,10*0,55</t>
  </si>
  <si>
    <t>přípojky : 255,00*1,10*0,45</t>
  </si>
  <si>
    <t>přípojka Střelnice : 53,00*1,10*0,50</t>
  </si>
  <si>
    <t xml:space="preserve">odpočet objemu potrubí: : </t>
  </si>
  <si>
    <t>S-1 : -449,20*3,14*0,125*0,125</t>
  </si>
  <si>
    <t>S-1-2 : -86,30*3,14*0,125*0,125</t>
  </si>
  <si>
    <t>S-2 : -885,70*3,14*0,125*0,125</t>
  </si>
  <si>
    <t>S-2-1 : -114,00*3,14*0,125*0,125</t>
  </si>
  <si>
    <t>S-2-2 : -203,00*3,14*0,125*0,125</t>
  </si>
  <si>
    <t>S-2-3 : -133,00*3,14*0,125*0,125</t>
  </si>
  <si>
    <t>S-2-5 : -114,00*3,14*0,125*0,125</t>
  </si>
  <si>
    <t>1259,022</t>
  </si>
  <si>
    <t>180402111R00</t>
  </si>
  <si>
    <t>Založení trávníku parkového výsevem v rovině</t>
  </si>
  <si>
    <t>S-1 : (13,50+146,20)*1,10</t>
  </si>
  <si>
    <t>rozšíření pro šachty : 5*0,70*2,50</t>
  </si>
  <si>
    <t>S-1-2 : 83,30*1,10</t>
  </si>
  <si>
    <t>rozšíření pro šachty : 4*1,40*2,50</t>
  </si>
  <si>
    <t>S-2 : 53,70*1,10</t>
  </si>
  <si>
    <t>rozšíření pro šachty : 3*1,40*2,50</t>
  </si>
  <si>
    <t>S-2-1 : 111,80*1,10</t>
  </si>
  <si>
    <t>S-2-2 : 118,70*1,10</t>
  </si>
  <si>
    <t>rozšíření pro šachty : 2*1,40*2,50</t>
  </si>
  <si>
    <t>přípojky zeleň : 88,00*1,10</t>
  </si>
  <si>
    <t>přípojka Střelnice : 53,00*1,10</t>
  </si>
  <si>
    <t>789,27</t>
  </si>
  <si>
    <t>181301102R00</t>
  </si>
  <si>
    <t>Rozprostření ornice, rovina, tl. 10-15 cm,do 500m2</t>
  </si>
  <si>
    <t>199000002R00</t>
  </si>
  <si>
    <t>Poplatek za skládku horniny 1- 4</t>
  </si>
  <si>
    <t>175101109T00</t>
  </si>
  <si>
    <t>Příplatek za prohození sypaniny pro zásyp rýhy</t>
  </si>
  <si>
    <t>199000010</t>
  </si>
  <si>
    <t>Uložení kabelového vedení do ochranného bet.žlabu</t>
  </si>
  <si>
    <t>174100050TAB</t>
  </si>
  <si>
    <t>Zásyp jam,rýh a šachet štěrkopískem, dovoz štěrkopísku ze vzdálenosti 5 km</t>
  </si>
  <si>
    <t>vytříděný,včetně naložení na dopravní prostředky</t>
  </si>
  <si>
    <t>S-2 -asf.recyklát : 189,40*1,10*(2,40-0,15-0,55-0,50)/100*75</t>
  </si>
  <si>
    <t>rozšíření pro šachty : 7*1,40*2,50*(2,40-0,10-0,50)/100*75</t>
  </si>
  <si>
    <t>asf.recyklát  souběh : 8,10*1,10*(2,40-0,15-0,55-0,45-0,50)/100*75</t>
  </si>
  <si>
    <t>asf.recyklát  souběh : 150,00*1,10*(2,50-0,15-0,55-0,45-0,50)/100*75</t>
  </si>
  <si>
    <t>rozšíření pro šachty : 5*0,70*2,50*(2,50-0,10-0,50)/100*75</t>
  </si>
  <si>
    <t>asf.recyklát  souběh : 100,00*1,10*(3,80-0,15-0,55-0,45-0,50)/100*75</t>
  </si>
  <si>
    <t>rozšíření pro šachty : 5*0,70*2,50*(3,80-0,10-0,50)/100*75</t>
  </si>
  <si>
    <t>asf.recyklát  souběh : 384,50*1,10*(2,40-0,15-0,55-0,45-0,50)/100*75</t>
  </si>
  <si>
    <t>rozšíření pro šachty : 22*0,70*2,50*(2,40-0,10-0,50)/100*75</t>
  </si>
  <si>
    <t>S-2-1 -asf.recyklát : 2,20*1,10*(2,30-0,15-0,55-0,50)/100*75</t>
  </si>
  <si>
    <t>S-2-2 -asf.recyklát : 1,00*1,10*(2,30-0,15-0,55-0,50)/100*75</t>
  </si>
  <si>
    <t>S-2-3 -asf.recyklát : 1,00*1,10*(2,40-0,15-0,55-0,50)/100*75</t>
  </si>
  <si>
    <t>S-2-5 -asf.recyklát : 2,00*1,10*(2,25-0,15-0,55-0,50)/100*75</t>
  </si>
  <si>
    <t>rozšíření pro šachty : 1*1,40*2,50*(2,25-0,10-0,50)/100*75</t>
  </si>
  <si>
    <t>přípojky asf.recyklát : 105,00*1,10*(2,00-0,15-0,45-0,50)/100*75</t>
  </si>
  <si>
    <t>919,429</t>
  </si>
  <si>
    <t>00572400R</t>
  </si>
  <si>
    <t>Směs travní parková I. běžná zátěž</t>
  </si>
  <si>
    <t>789,270/50</t>
  </si>
  <si>
    <t>58337330R</t>
  </si>
  <si>
    <t>Štěrkopísek frakce 0-22 A</t>
  </si>
  <si>
    <t>1259,02213*1,80</t>
  </si>
  <si>
    <t>583419036R</t>
  </si>
  <si>
    <t>Kamenivo drcené frakce  32/63 D Olomoucký kraj</t>
  </si>
  <si>
    <t>353,8425*1,80</t>
  </si>
  <si>
    <t>58344197R</t>
  </si>
  <si>
    <t>Štěrkodrtě frakce 0-63 A</t>
  </si>
  <si>
    <t>306,47625*1,80</t>
  </si>
  <si>
    <t>59213405R</t>
  </si>
  <si>
    <t>Žlab kabelový železob.AZD 30-100  100x31x19 cm</t>
  </si>
  <si>
    <t>59213431R</t>
  </si>
  <si>
    <t>Deska kryci kabel. žlabů AZD 13-30  50x30x6 cm</t>
  </si>
  <si>
    <t>Přípravné a přidružené práce</t>
  </si>
  <si>
    <t>113106221R00</t>
  </si>
  <si>
    <t>Rozebrání dlažeb z drobných kostek v kam. těženém</t>
  </si>
  <si>
    <t>"S-2-3 -dlaž.kostky : "132,00*1,10</t>
  </si>
  <si>
    <t>"rozšíření pro šachty : "3*1,40*2,50</t>
  </si>
  <si>
    <t>113107415R00</t>
  </si>
  <si>
    <t>Odstranění podkladu nad 50 m2,kam.těžené tl.15 cm</t>
  </si>
  <si>
    <t>113107615R00</t>
  </si>
  <si>
    <t>Odstranění podkladu nad 50 m2,kam.drcené tl.15 cm</t>
  </si>
  <si>
    <t>S-2 -asf.recyklát : 189,40*1,10</t>
  </si>
  <si>
    <t>rozšíření pro šachty : 7*1,40*2,50</t>
  </si>
  <si>
    <t>asf.recyklát  souběh : 8,10*1,10</t>
  </si>
  <si>
    <t>asf.recyklát  souběh : 150,00*1,10</t>
  </si>
  <si>
    <t>asf.recyklát  souběh : 100,00*1,10</t>
  </si>
  <si>
    <t>rozšíření pro šachty : 4*0,70*2,50</t>
  </si>
  <si>
    <t>asf.recyklát  souběh : 384,50*1,10</t>
  </si>
  <si>
    <t>rozšíření pro šachty : 22*0,70*2,50</t>
  </si>
  <si>
    <t>S-2-1 -asf.recyklát : 2,20*1,10</t>
  </si>
  <si>
    <t>S-2-2 -asf.recyklát : 1,00*1,10</t>
  </si>
  <si>
    <t>S-2-3 -asf.recyklát : 1,00*1,10</t>
  </si>
  <si>
    <t>S-2-5 -asf.recyklát : 2,00*1,10</t>
  </si>
  <si>
    <t>rozšíření pro šachty : 1*1,40*2,50</t>
  </si>
  <si>
    <t>přípojky asf.recyklát : 105,00*1,10</t>
  </si>
  <si>
    <t>1119,77</t>
  </si>
  <si>
    <t>S-1   ACO 11  souběh : 289,50*1,20</t>
  </si>
  <si>
    <t>rozšíření pro šachty : 7*0,80*2,50</t>
  </si>
  <si>
    <t>S-1-2 - ACO 11 : 3,00*1,30</t>
  </si>
  <si>
    <t>přípojky ACO 11 : 20,00*1,30</t>
  </si>
  <si>
    <t>391,3</t>
  </si>
  <si>
    <t>113107620R00</t>
  </si>
  <si>
    <t>Odstranění podkladu nad 50 m2,kam.drcené tl.20 cm</t>
  </si>
  <si>
    <t>113108410R00</t>
  </si>
  <si>
    <t>Odstranění podkladu pl. nad 50 m2, živice tl.10 cm</t>
  </si>
  <si>
    <t>odstranění provizorní vrstvy asf.komunikace</t>
  </si>
  <si>
    <t>S-1   ACO 11  souběh : 289,50*1,50</t>
  </si>
  <si>
    <t>rozšíření pro šachty : 7*0,90*2,50</t>
  </si>
  <si>
    <t>S-1-2 - ACO 11 : 3,00*1,50</t>
  </si>
  <si>
    <t>přípojky ACO 11 : 20,00*1,50</t>
  </si>
  <si>
    <t>484,5</t>
  </si>
  <si>
    <t>113108415R00</t>
  </si>
  <si>
    <t>Odstranění podkladu pl. nad 50 m2, živice tl.15 cm</t>
  </si>
  <si>
    <t>113151119R00</t>
  </si>
  <si>
    <t>Fréz.živič.krytu pl.do 500 m2,pruh do 75cm,tl.10cm</t>
  </si>
  <si>
    <t>919735111R00</t>
  </si>
  <si>
    <t>Řezání stávajícího živičného krytu tl. do 5 cm</t>
  </si>
  <si>
    <t>S-1   ACO 11  souběh : 289,50</t>
  </si>
  <si>
    <t>rozšíření pro šachty : 7*0,80</t>
  </si>
  <si>
    <t>S-1-2 - ACO 11 : 3,00*2</t>
  </si>
  <si>
    <t>přípojky ACO 11 : 20,00*2</t>
  </si>
  <si>
    <t>S-2 -asf.recyklát : 189,40*2</t>
  </si>
  <si>
    <t>rozšíření pro šachty : 7*1,40*2</t>
  </si>
  <si>
    <t>asf.recyklát  souběh : 8,10</t>
  </si>
  <si>
    <t>asf.recyklát  souběh : 150,00</t>
  </si>
  <si>
    <t>rozšíření pro šachty : 5*0,70</t>
  </si>
  <si>
    <t>asf.recyklát  souběh : 100,00</t>
  </si>
  <si>
    <t>rozšíření pro šachty : 4*0,70</t>
  </si>
  <si>
    <t>asf.recyklát  souběh : 384,50</t>
  </si>
  <si>
    <t>rozšíření pro šachty : 22*0,70</t>
  </si>
  <si>
    <t>S-2-1 -asf.recyklát : 2,20*2</t>
  </si>
  <si>
    <t>S-2-2 -asf.recyklát : 1,00*2</t>
  </si>
  <si>
    <t>S-2-3 -asf.recyklát : 1,00*2</t>
  </si>
  <si>
    <t>S-2-5 -asf.recyklát : 2,00*2</t>
  </si>
  <si>
    <t>rozšíření pro šachty : 1*1,40*2</t>
  </si>
  <si>
    <t>přípojky asf.recyklát : 105,00*2</t>
  </si>
  <si>
    <t>1629</t>
  </si>
  <si>
    <t>979082219R00</t>
  </si>
  <si>
    <t>Příplatek za dopravu suti po suchu za další 1 km</t>
  </si>
  <si>
    <t>skládka do 6 km</t>
  </si>
  <si>
    <t>582,7041*5</t>
  </si>
  <si>
    <t>skládka do 13 km</t>
  </si>
  <si>
    <t>722,2331*12</t>
  </si>
  <si>
    <t>979990113T05</t>
  </si>
  <si>
    <t>Poplatek za skládku suti - odpad z komunikací</t>
  </si>
  <si>
    <t xml:space="preserve">Demontážní hmotnosti : </t>
  </si>
  <si>
    <t>1336,05020-582,7041</t>
  </si>
  <si>
    <t>"prov.úprava komun. :" 93,825</t>
  </si>
  <si>
    <t>979082213R00</t>
  </si>
  <si>
    <t>Vodorovná doprava suti po suchu do 1 km</t>
  </si>
  <si>
    <t>Základy a zvláštní zakládání</t>
  </si>
  <si>
    <t>212752113R00</t>
  </si>
  <si>
    <t>Trativody z drenážních trubek, lože, DN 160 mm</t>
  </si>
  <si>
    <t>235681111T00</t>
  </si>
  <si>
    <t>Jílové můstky na obsypu potrubí,dodání jílu</t>
  </si>
  <si>
    <t>8*1,00*1,10*0,55</t>
  </si>
  <si>
    <t>451572111R00</t>
  </si>
  <si>
    <t>Lože pod potrubí z kameniva těženého 0 - 4 mm</t>
  </si>
  <si>
    <t>452311131R00</t>
  </si>
  <si>
    <t>Desky podkladní pod potrubí z betonu C 12/15</t>
  </si>
  <si>
    <t>452351101R00</t>
  </si>
  <si>
    <t>Bednění desek nebo sedlových loží pod potrubí</t>
  </si>
  <si>
    <t>4*0,10*1,40*75</t>
  </si>
  <si>
    <t>4*0,10*0,80*61</t>
  </si>
  <si>
    <t>564782111R00</t>
  </si>
  <si>
    <t>Podklad z kam.drceného 32-63 s výplň.kamen. 30 cm</t>
  </si>
  <si>
    <t>S-2-2 - štěrk : 83,30*1,10</t>
  </si>
  <si>
    <t>S-2-5 -štěrk : 112,00*1,10</t>
  </si>
  <si>
    <t>přípojky štěrk : 26,50*1,10</t>
  </si>
  <si>
    <t>268,48</t>
  </si>
  <si>
    <t>564851111R00</t>
  </si>
  <si>
    <t>Podklad ze štěrkodrti po zhutnění tloušťky 15 cm</t>
  </si>
  <si>
    <t>S-1   ACO 11  souběh : 289,50*1,30</t>
  </si>
  <si>
    <t>S-2-3 -dlaž.kostky : 132,00*1,10</t>
  </si>
  <si>
    <t>přípojky dlaž.kostky : 15,50*1,10</t>
  </si>
  <si>
    <t>593</t>
  </si>
  <si>
    <t>564861111R00</t>
  </si>
  <si>
    <t>Podklad ze štěrkodrti po zhutnění tloušťky 20 cm</t>
  </si>
  <si>
    <t>S-2 -asf.recyklát : 189,40*1,10*2</t>
  </si>
  <si>
    <t>rozšíření pro šachty : 7*1,40*2,50*2</t>
  </si>
  <si>
    <t>asf.recyklát  souběh : 8,10*1,10*2</t>
  </si>
  <si>
    <t>asf.recyklát  souběh : 150,00*1,10*2</t>
  </si>
  <si>
    <t>rozšíření pro šachty : 5*0,70*2,50*2</t>
  </si>
  <si>
    <t>asf.recyklát  souběh : 100,00*1,10*2</t>
  </si>
  <si>
    <t>rozšíření pro šachty : 4*0,70*2,50*2</t>
  </si>
  <si>
    <t>asf.recyklát  souběh : 384,50*1,10*2</t>
  </si>
  <si>
    <t>rozšíření pro šachty : 22*0,70*2,50*2</t>
  </si>
  <si>
    <t>S-2-1 -asf.recyklát : 2,20*1,10*2</t>
  </si>
  <si>
    <t>S-2-2 -asf.recyklát : 1,00*1,10*2</t>
  </si>
  <si>
    <t>S-2-3 -asf.recyklát : 1,00*1,10*2</t>
  </si>
  <si>
    <t>S-2-5 -asf.recyklát : 2,00*1,10*2</t>
  </si>
  <si>
    <t>rozšíření pro šachty : 1*1,40*2,50*2</t>
  </si>
  <si>
    <t>přípojky asf.recyklát : 105,00*1,10*2</t>
  </si>
  <si>
    <t>2239,54</t>
  </si>
  <si>
    <t>565141111R00</t>
  </si>
  <si>
    <t>Podklad z obal kam.ACP 16+,ACP 22+,do 3 m,tl. 6 cm</t>
  </si>
  <si>
    <t>565310016R00</t>
  </si>
  <si>
    <t>Podklad z asfalt. recyklátu po zhutnění tl.10 cm</t>
  </si>
  <si>
    <t xml:space="preserve">asfaltová komunikace provizorní úprava : </t>
  </si>
  <si>
    <t>1604,27</t>
  </si>
  <si>
    <t>567132115R00</t>
  </si>
  <si>
    <t>Podklad z kameniva zpev.cementem KZC 1 tl.20 cm</t>
  </si>
  <si>
    <t>420,25</t>
  </si>
  <si>
    <t>573111112R00</t>
  </si>
  <si>
    <t>Postřik živičný infiltr.+ posyp,z asfaltu 1 kg/m2</t>
  </si>
  <si>
    <t>573231111R00</t>
  </si>
  <si>
    <t>Postřik živičný spojovací z emulze 0,5-0,7 kg/m2</t>
  </si>
  <si>
    <t>577112113R00</t>
  </si>
  <si>
    <t>Beton asfalt. ACO 11 S modifik. š. do 3 m, tl.4 cm</t>
  </si>
  <si>
    <t>591241111R00</t>
  </si>
  <si>
    <t>Kladení dlažby drobné kostky, lože z MC tl. 5 cm</t>
  </si>
  <si>
    <t>155,7</t>
  </si>
  <si>
    <t>58380129R</t>
  </si>
  <si>
    <t>Kostka dlažební drobná 10/12 štípaná Itř. 1t=4,0m2</t>
  </si>
  <si>
    <t>50% náhrada</t>
  </si>
  <si>
    <t>(155,70/4)/2</t>
  </si>
  <si>
    <t>871313121R00</t>
  </si>
  <si>
    <t>Montáž trub z plastu, gumový kroužek, DN 150</t>
  </si>
  <si>
    <t>255,00</t>
  </si>
  <si>
    <t>871353121R00</t>
  </si>
  <si>
    <t>Montáž trub z plastu, gumový kroužek, DN 200</t>
  </si>
  <si>
    <t>"přípojka Střelnice : "53,00</t>
  </si>
  <si>
    <t>871373121R00</t>
  </si>
  <si>
    <t>Montáž trub z plastu, gumový kroužek, DN 300</t>
  </si>
  <si>
    <t xml:space="preserve">DN 250 : </t>
  </si>
  <si>
    <t>S-1 : 449,20</t>
  </si>
  <si>
    <t>S-1-2 : 86,30</t>
  </si>
  <si>
    <t>S-2 : 885,70</t>
  </si>
  <si>
    <t>S-2-1 : 114,00</t>
  </si>
  <si>
    <t>S-2-2 : 203,00</t>
  </si>
  <si>
    <t>S-2-3 : 133,00</t>
  </si>
  <si>
    <t>S-2-5 : 114,00</t>
  </si>
  <si>
    <t>1985,2</t>
  </si>
  <si>
    <t>877363121R00</t>
  </si>
  <si>
    <t>Montáž tvarovek odboč. plast. gum. kroužek DN 250</t>
  </si>
  <si>
    <t>877313123R00</t>
  </si>
  <si>
    <t>Montáž tvarovek jednoos. z PVC gum. kroužek DN 150</t>
  </si>
  <si>
    <t>877353123R00</t>
  </si>
  <si>
    <t>Montáž tvarovek jednoos. plast. gum.kroužek DN 200</t>
  </si>
  <si>
    <t>892571111R00</t>
  </si>
  <si>
    <t>Zkouška těsnosti kanalizace DN do 200, vodou</t>
  </si>
  <si>
    <t>"přípojky :" 255,00+53,00</t>
  </si>
  <si>
    <t>892581111R00</t>
  </si>
  <si>
    <t>Zkouška těsnosti kanalizace DN do 300, vodou</t>
  </si>
  <si>
    <t>892583111R00</t>
  </si>
  <si>
    <t>Zabezpečení konců kanal. potrubí DN do 300, vodou</t>
  </si>
  <si>
    <t>894138001R00</t>
  </si>
  <si>
    <t>Příplatek za dalších 0,60 m výšky vstupu</t>
  </si>
  <si>
    <t>894411121R00</t>
  </si>
  <si>
    <t>Zřízení šachet z dílců, dno C25/30, potrubí DN 300</t>
  </si>
  <si>
    <t>894431112R00</t>
  </si>
  <si>
    <t>Osazení plastové šachty z dílů prům.600 mm,</t>
  </si>
  <si>
    <t>894432112R00</t>
  </si>
  <si>
    <t>Osazení plastové šachty revizní prům.425 mm,</t>
  </si>
  <si>
    <t>899102111R00</t>
  </si>
  <si>
    <t>Osazení poklopu s rámem do 100 kg</t>
  </si>
  <si>
    <t>61+1</t>
  </si>
  <si>
    <t>899104111R00</t>
  </si>
  <si>
    <t>Osazení poklopu s rámem nad 150 kg</t>
  </si>
  <si>
    <t>28614501.AR</t>
  </si>
  <si>
    <t>Trubka  PP SN 10  DN 160/3000</t>
  </si>
  <si>
    <t>255,00/3*1,02</t>
  </si>
  <si>
    <t>28614505.AR</t>
  </si>
  <si>
    <t>Trubka PP SN 10  DN 200/3000</t>
  </si>
  <si>
    <t>53,00/3*1,03</t>
  </si>
  <si>
    <t>28614511R</t>
  </si>
  <si>
    <t>Trubka  PP SN 10  DN 250/6000</t>
  </si>
  <si>
    <t>S-1 : 449,20/6*1,03</t>
  </si>
  <si>
    <t>S-1-2 : 86,30/6*1,03</t>
  </si>
  <si>
    <t>S-2 : 885,70/6*1,03</t>
  </si>
  <si>
    <t>S-2-1 : 114,00/6*1,03</t>
  </si>
  <si>
    <t>S-2-2 : 203,00/6*1,03</t>
  </si>
  <si>
    <t>S-2-3 : 133,00/6*1,03</t>
  </si>
  <si>
    <t>S-2-5 : 114,00/6*1,03</t>
  </si>
  <si>
    <t>340,793</t>
  </si>
  <si>
    <t>28654570R</t>
  </si>
  <si>
    <t>Odbočka kanalizační PP  DN 250/150  45°</t>
  </si>
  <si>
    <t>28654571R</t>
  </si>
  <si>
    <t>Odbočka kanalizační PP  DN 250/200  45°</t>
  </si>
  <si>
    <t>28654600R</t>
  </si>
  <si>
    <t>Koleno kanalizační PP  DN 150/45°</t>
  </si>
  <si>
    <t>28654604R</t>
  </si>
  <si>
    <t>Koleno kanalizační PP  DN 200/45°</t>
  </si>
  <si>
    <t>286971402R</t>
  </si>
  <si>
    <t>Roura šachtová korugovaná  bez hrdla 425/1500 mm,</t>
  </si>
  <si>
    <t>286971471R</t>
  </si>
  <si>
    <t>Těsnění šachtové roury a teleskopu 425 mm,</t>
  </si>
  <si>
    <t>286971514R</t>
  </si>
  <si>
    <t>Dno šachtové  600/250mm úh 30° pro potrubí plast</t>
  </si>
  <si>
    <t>28697154R</t>
  </si>
  <si>
    <t>Roura šachtová korugovaná  bez hrdla 600/2000 mm</t>
  </si>
  <si>
    <t>28697160R</t>
  </si>
  <si>
    <t>Těsnění pro teleskop a beton. prstenec DN=600 mm</t>
  </si>
  <si>
    <t>28697162R</t>
  </si>
  <si>
    <t>Konus plastový šachtový PAD 600</t>
  </si>
  <si>
    <t>28697166R</t>
  </si>
  <si>
    <t>Adaptér teleskopický PP  600</t>
  </si>
  <si>
    <t>286971677R</t>
  </si>
  <si>
    <t>Dno šachtové výkyvné  425/160 typ X pro plast potrubí</t>
  </si>
  <si>
    <t>286971683R</t>
  </si>
  <si>
    <t>Dno šachtové výkyvné  425/200 typ X pro  plast potrubí</t>
  </si>
  <si>
    <t>55241713R</t>
  </si>
  <si>
    <t>Poklop litina  600/100 D400</t>
  </si>
  <si>
    <t>55243064.AR</t>
  </si>
  <si>
    <t>Poklop litina 425/40 t kruhový do teleskopu</t>
  </si>
  <si>
    <t>55340321T</t>
  </si>
  <si>
    <t>Poklop kanalizační ; litino-betonový; D výrobku 785 mm; únosnost D 400 kN; bez odvětrání</t>
  </si>
  <si>
    <t>55340322T</t>
  </si>
  <si>
    <t>Poklop kanalizační ; litino-betonový; D výrobku 785 mm; únosnost B 125 kN; bez odvětrání</t>
  </si>
  <si>
    <t>5922434400T</t>
  </si>
  <si>
    <t>Prstenec vyrovnávací šachetní; betonový; TBW; DN = 625,0 mm; h = 40,0 mm; s = 120,00 mm</t>
  </si>
  <si>
    <t>59224347.AR</t>
  </si>
  <si>
    <t>Prstenec vyrovn šachetní TBW-Q.1 63/6</t>
  </si>
  <si>
    <t>59224348.AR</t>
  </si>
  <si>
    <t>Prstenec vyrovn šachetní TBW-Q.1 63/8</t>
  </si>
  <si>
    <t>59224349.AR</t>
  </si>
  <si>
    <t>Prstenec vyrovn šachetní TBW-Q.1 63/10</t>
  </si>
  <si>
    <t>5922434900T</t>
  </si>
  <si>
    <t>Prstenec vyrovnávací šachetní; betonový; TBW; DN = 625,0 mm; h = 120,0 mm; s = 120,00 mm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</si>
  <si>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</si>
  <si>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</si>
  <si>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</si>
  <si>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</si>
  <si>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</si>
  <si>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</si>
  <si>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59224362.AR</t>
  </si>
  <si>
    <t>Skruž šachetní TBS-Q.1 100/100/12</t>
  </si>
  <si>
    <t>59224366.AR</t>
  </si>
  <si>
    <t>Dno šachetní přímé TBZ-Q.1 100/60 V max. 40</t>
  </si>
  <si>
    <t>59224367.AR</t>
  </si>
  <si>
    <t>Dno šachetní přímé TBZ-Q.1 100/80 V max. 50</t>
  </si>
  <si>
    <t>Staveništní přesun hmot</t>
  </si>
  <si>
    <t>998276101R00</t>
  </si>
  <si>
    <t>Přesun hmot, trubní vedení plastová, otevř. výkop</t>
  </si>
  <si>
    <t>M23</t>
  </si>
  <si>
    <t>Montáže potrubí</t>
  </si>
  <si>
    <t>230011154R00</t>
  </si>
  <si>
    <t>Montáž trubky ocelové 426 x 8</t>
  </si>
  <si>
    <t>230200125R00</t>
  </si>
  <si>
    <t>Nasunutí potrubní sekce do ocel.chráničky, DN 400</t>
  </si>
  <si>
    <t>včetně montáže a dodávky vymezovacích objímek pro nasunutí sekce a koncových manžet k uzavření chráničky</t>
  </si>
  <si>
    <t>14362522T</t>
  </si>
  <si>
    <t>Trubka ocelová  426x8 mm</t>
  </si>
  <si>
    <t>SO 01.2 - přeložka vodovodu</t>
  </si>
  <si>
    <t xml:space="preserve">    96 - Bourání konstrukcí</t>
  </si>
  <si>
    <t xml:space="preserve">    D96 - Přesuny suti a vybouraných hmot</t>
  </si>
  <si>
    <t>70,00*0,80*(1,60-0,30)/100*30</t>
  </si>
  <si>
    <t>70,00*0,80*(1,60-0,30)/100*70</t>
  </si>
  <si>
    <t>50,96/100*50</t>
  </si>
  <si>
    <t>151811411R00</t>
  </si>
  <si>
    <t>Montáž lehkého pažic.boxu dl.3m, š.2,5m, hl.1,6 m</t>
  </si>
  <si>
    <t>151813411R00</t>
  </si>
  <si>
    <t>Dmtž lehkého pažicího boxu dl.3m, š.2,5m, hl.1,6 m</t>
  </si>
  <si>
    <t>70,00*0,80*(1,60-0,30)/100*50</t>
  </si>
  <si>
    <t>50,96+21,84</t>
  </si>
  <si>
    <t>72,80*3</t>
  </si>
  <si>
    <t>70,00*0,80*(1,60-0,15-0,41-0,50)/100*25</t>
  </si>
  <si>
    <t>70,00*0,80*0,41</t>
  </si>
  <si>
    <t>70,00*0,80*(1,60-0,15-0,41-0,50)/100*75</t>
  </si>
  <si>
    <t>22,96*1,80</t>
  </si>
  <si>
    <t>7,56*1,80</t>
  </si>
  <si>
    <t>70,00*0,80</t>
  </si>
  <si>
    <t>18,48*5</t>
  </si>
  <si>
    <t>18,48*12</t>
  </si>
  <si>
    <t>36,96-18,48</t>
  </si>
  <si>
    <t>70,00*0,80*0,15</t>
  </si>
  <si>
    <t>564761111R00</t>
  </si>
  <si>
    <t>Podklad z kameniva drceného vel.32-63 mm,tl. 20 cm</t>
  </si>
  <si>
    <t>70,00*0,80*2</t>
  </si>
  <si>
    <t>851601102R00</t>
  </si>
  <si>
    <t>Montáž potrubí tlakového, tvárná litina DN 100</t>
  </si>
  <si>
    <t>857262121R00</t>
  </si>
  <si>
    <t>Montáž tvarovek litin. jednoos. přír. výkop DN 100</t>
  </si>
  <si>
    <t>892271111R00</t>
  </si>
  <si>
    <t>Tlaková zkouška vodovodního potrubí DN 125</t>
  </si>
  <si>
    <t>892273111R00</t>
  </si>
  <si>
    <t>Desinfekce vodovodního potrubí DN 125</t>
  </si>
  <si>
    <t>899721111R00</t>
  </si>
  <si>
    <t>Fólie výstražná z PVC, šířka 22 cm</t>
  </si>
  <si>
    <t>831230110T00</t>
  </si>
  <si>
    <t>Přepojení vodovodních  přípojek z trub polyetylénových D 40-63, hloubka 1,6 m, dodávka vč.montáže</t>
  </si>
  <si>
    <t>5*0,50</t>
  </si>
  <si>
    <t>42294204T2</t>
  </si>
  <si>
    <t>Uni extra spojka pro potrubí litinová DN 100</t>
  </si>
  <si>
    <t>55251102R</t>
  </si>
  <si>
    <t>Trouba vod.lit.tlak.  DN100mm spoj</t>
  </si>
  <si>
    <t>70,00*1,01</t>
  </si>
  <si>
    <t>5529080T00</t>
  </si>
  <si>
    <t>Měděný vodič CY 4,00mm2</t>
  </si>
  <si>
    <t>Bourání konstrukcí</t>
  </si>
  <si>
    <t>969011141T30</t>
  </si>
  <si>
    <t>Vybourání vodovodního potrubí litinového DN do 200 mm</t>
  </si>
  <si>
    <t>998273101R00</t>
  </si>
  <si>
    <t>Přesun hmot, trubní vedení litinové, otevř. výkop</t>
  </si>
  <si>
    <t>D96</t>
  </si>
  <si>
    <t>Přesuny suti a vybouraných hmot</t>
  </si>
  <si>
    <t>979081121R00</t>
  </si>
  <si>
    <t>Příplatek k odvozu za každý další 1 km</t>
  </si>
  <si>
    <t>4,410*5</t>
  </si>
  <si>
    <t>979012212R00</t>
  </si>
  <si>
    <t>Svislá doprava suti a vybour. hmot na H do 4 m</t>
  </si>
  <si>
    <t>979081111R00</t>
  </si>
  <si>
    <t>Odvoz suti a vybour. hmot na skládku do 1 km</t>
  </si>
  <si>
    <t>979990001R00</t>
  </si>
  <si>
    <t>Poplatek za skládku stavební suti</t>
  </si>
  <si>
    <t>SO 02 - TLAKOVÁ KANALIZACE</t>
  </si>
  <si>
    <t>15*10</t>
  </si>
  <si>
    <t>115101301R00</t>
  </si>
  <si>
    <t>Pohotovost čerp.soupravy, výška 10 m, přítok 500 l</t>
  </si>
  <si>
    <t>"plynovod :" 3*3,00</t>
  </si>
  <si>
    <t>119001412R00</t>
  </si>
  <si>
    <t>Dočasné zajištění beton.a plast.potrubí DN 200-500</t>
  </si>
  <si>
    <t>"kanalizace : "2*3,00</t>
  </si>
  <si>
    <t>"sděl.kabel :" 4*3,00</t>
  </si>
  <si>
    <t>"kabel VN-nadz. :" 5*3,00</t>
  </si>
  <si>
    <t>plyn : 3*3,00*1,10*1,30</t>
  </si>
  <si>
    <t>sděl.kabel : 4*3,00*1,10*1,10</t>
  </si>
  <si>
    <t>kabel VN : 5*3,00*1,10*2,00</t>
  </si>
  <si>
    <t>kanalizace : 2*3,00*1,10*2,00</t>
  </si>
  <si>
    <t>překop  potoka : 9,00*1,10*2,00</t>
  </si>
  <si>
    <t>93,39</t>
  </si>
  <si>
    <t>zeleň-souběh s dešti : 122,00*1,10*0,15</t>
  </si>
  <si>
    <t>zeleň : 320,00*1,10*0,15</t>
  </si>
  <si>
    <t>propojení : 7,00*1,10*0,15</t>
  </si>
  <si>
    <t>rozšíření pro jámy protlaku : 2*(1,40*5,00)*0,15+2*(1,40*2,00)*0,15</t>
  </si>
  <si>
    <t>rozšíření pro šachtu : 1*(1,40*2,50)*0,15</t>
  </si>
  <si>
    <t>77,55</t>
  </si>
  <si>
    <t>zeleň-souběh s dešti : 122,00*1,10*(2,00-0,15)/100*50</t>
  </si>
  <si>
    <t>zeleň : 320,00*1,10*(2,00-0,15)/100*50</t>
  </si>
  <si>
    <t>zpev.cesta : 142,50*1,10*(2,00-0,15)/100*50</t>
  </si>
  <si>
    <t>propojení : 7,00*1,10*(3,80-0,15)/100*50</t>
  </si>
  <si>
    <t>rozšíření pro jámy protlaku : (2*(1,40*5,00)*(2,00-0,15)+2*(1,40*2,00)*(2,00-0,15))/100*50</t>
  </si>
  <si>
    <t>rozšíření pro šachtu : 1*(1,40*2,50)*(3,30-0,15)/100*50</t>
  </si>
  <si>
    <t>632,424</t>
  </si>
  <si>
    <t>632,42375/100*50</t>
  </si>
  <si>
    <t>141721101R00</t>
  </si>
  <si>
    <t>Řízené protlačení a vtažení PE d 110 mm, hor.1 - 4</t>
  </si>
  <si>
    <t>12,50+6,00</t>
  </si>
  <si>
    <t>151811315R00</t>
  </si>
  <si>
    <t>Montáž pažicího boxu standard dl.3m, š.2m,hl.2,25m</t>
  </si>
  <si>
    <t>151813315R00</t>
  </si>
  <si>
    <t>Dmtž pažicího boxu standard dl.3m, š.2m, hl.2,25m</t>
  </si>
  <si>
    <t>632,42375+632,42375</t>
  </si>
  <si>
    <t>"část výkopku :" 400,00*2</t>
  </si>
  <si>
    <t>"ornice :" 77,55</t>
  </si>
  <si>
    <t>(632,42375+632,42375)-853,63550</t>
  </si>
  <si>
    <t>411,212*3</t>
  </si>
  <si>
    <t>"část výkopku :" 400,00</t>
  </si>
  <si>
    <t>"část výkopku : "400,00/2</t>
  </si>
  <si>
    <t>"ornice :" 77,55/2</t>
  </si>
  <si>
    <t>vytříděnou zeminou</t>
  </si>
  <si>
    <t>zeleň-souběh s dešti : 122,00*1,10*(2,00-0,15-0,41-0,10-0,15)</t>
  </si>
  <si>
    <t>zeleň : 320,00*1,10*(2,00-0,15-0,41-0,15)</t>
  </si>
  <si>
    <t>zpev.cesta : 142,50*1,10*(2,00-0,15-0,41-0,30)</t>
  </si>
  <si>
    <t>propojení : 7,00*1,10*(3,80-0,15-0,45-0,15)</t>
  </si>
  <si>
    <t>rozšíření pro jámy protlaku : (2*(1,40*5,00)*(2,00-0,20-0,15)+2*(1,40*2,00)*(2,00-0,20-0,15))</t>
  </si>
  <si>
    <t>rozšíření pro šachtu : 1*(1,40*2,50)*(3,30-0,10-0,15)/100*50</t>
  </si>
  <si>
    <t>853,636</t>
  </si>
  <si>
    <t>"potrubí PE : "584,50*1,10*0,41</t>
  </si>
  <si>
    <t>"propoj PP :" 7,00*1,10*0,45</t>
  </si>
  <si>
    <t>zeleň-souběh s dešti : 122,00*1,10</t>
  </si>
  <si>
    <t>zeleň : 320,00*1,10</t>
  </si>
  <si>
    <t>propojení : 7,00*1,10</t>
  </si>
  <si>
    <t>rozšíření pro jámy protlaku : 2*(1,40*5,00)+2*(1,40*2,00)</t>
  </si>
  <si>
    <t>rozšíření pro šachtu : 1*(1,40*2,50)</t>
  </si>
  <si>
    <t>517</t>
  </si>
  <si>
    <t>853,63550</t>
  </si>
  <si>
    <t>"sděl.kabel : "4*3,00</t>
  </si>
  <si>
    <t xml:space="preserve">Směs travní parková I. běžná zátěž </t>
  </si>
  <si>
    <t>517,00/50</t>
  </si>
  <si>
    <t>267,0745*1,80</t>
  </si>
  <si>
    <t>12*2</t>
  </si>
  <si>
    <t>"cesta : "142,50*1,10</t>
  </si>
  <si>
    <t>"uvažováno do 13 km :" 51,7275*12</t>
  </si>
  <si>
    <t>451595111R00</t>
  </si>
  <si>
    <t>Lože pod potrubí z prohozeného výkopku</t>
  </si>
  <si>
    <t>"potrubí PE :" 584,50*1,10*0,15</t>
  </si>
  <si>
    <t>"propoj PP : "7,00*1,10*0,15</t>
  </si>
  <si>
    <t>Desky podkladní pod potrubí z betonu B 12,5</t>
  </si>
  <si>
    <t>"podkladní beton pod šachtu : "1,40*1,40*0,10</t>
  </si>
  <si>
    <t>4*1,40*0,10</t>
  </si>
  <si>
    <t>45154110T01</t>
  </si>
  <si>
    <t>Podsyp hrubým kamenivem v zápich.jámě tl.20cm</t>
  </si>
  <si>
    <t>2*2,50*5,00</t>
  </si>
  <si>
    <t>871251121R00</t>
  </si>
  <si>
    <t>Montáž trubek polyetylenových ve výkopu d 110 mm</t>
  </si>
  <si>
    <t>892561111R00</t>
  </si>
  <si>
    <t>Zkouška těsnosti kanalizace DN do 125, vodou</t>
  </si>
  <si>
    <t>892573111R00</t>
  </si>
  <si>
    <t>Zabezpečení konců kanal. potrubí DN do 200, vodou</t>
  </si>
  <si>
    <t>úsek</t>
  </si>
  <si>
    <t>899713111R00</t>
  </si>
  <si>
    <t>Orientační tabulky na sloupku ocelovém, betonovém</t>
  </si>
  <si>
    <t>Včetně dodání a připevnění tabulky a osazení sloupků.</t>
  </si>
  <si>
    <t>899711121R00</t>
  </si>
  <si>
    <t>286136624R</t>
  </si>
  <si>
    <t>Trubka  RC kanaliz. SDR17 110x6,6mm L100m, PE100 RC dvouvrstvé potrubí, barva zelená</t>
  </si>
  <si>
    <t>603,00*1,015</t>
  </si>
  <si>
    <t>7,00/3*1,03</t>
  </si>
  <si>
    <t>Měděný vodič CYY 4,00mm2</t>
  </si>
  <si>
    <t>889008004T</t>
  </si>
  <si>
    <t>Napojení PE DN100 do šachty - vybourání otvoru osazení a utěsnění potrubí, zapravení otvoru</t>
  </si>
  <si>
    <t>soubor</t>
  </si>
  <si>
    <t>230011102R00</t>
  </si>
  <si>
    <t>Montáž trubky ocelové 219 x 8</t>
  </si>
  <si>
    <t>230200121R00</t>
  </si>
  <si>
    <t>Nasunutí potrubní sekce do ocel.chráničky, DN 200</t>
  </si>
  <si>
    <t>21,50+12,50+6,50</t>
  </si>
  <si>
    <t>14221300T0</t>
  </si>
  <si>
    <t>Trubka ocelová  hladká  D 219x8,0 mm</t>
  </si>
  <si>
    <t>SO 03, 04 - ČERPACÍ STANICE, EL. PŘÍPOJKA PRO ČS STŘELICE</t>
  </si>
  <si>
    <t xml:space="preserve">    23 - Štětové stěny</t>
  </si>
  <si>
    <t xml:space="preserve">    38 - Kompletní konstrukce</t>
  </si>
  <si>
    <t xml:space="preserve">    93 - Dokončovací práce inženýrských staveb</t>
  </si>
  <si>
    <t xml:space="preserve">    M21 - Elektromontáže</t>
  </si>
  <si>
    <t xml:space="preserve">    M46 - Zemní práce při montážích</t>
  </si>
  <si>
    <t>10*10</t>
  </si>
  <si>
    <t>3,60*3,60*0,15</t>
  </si>
  <si>
    <t>131101201R00</t>
  </si>
  <si>
    <t>Hloubení zapažených jam v hor.2 do 100 m3</t>
  </si>
  <si>
    <t>3,60*3,60*(3,80-0,15)/100*45</t>
  </si>
  <si>
    <t>131201201R00</t>
  </si>
  <si>
    <t>Hloubení zapažených jam v hor.3 do 100 m3</t>
  </si>
  <si>
    <t>3,60*3,60*(3,80-0,15)/100*40</t>
  </si>
  <si>
    <t>131201209R00</t>
  </si>
  <si>
    <t>Příplatek za lepivost - hloubení zapaž.jam v hor.3</t>
  </si>
  <si>
    <t>18,9216/100*40</t>
  </si>
  <si>
    <t>131301201R00</t>
  </si>
  <si>
    <t>Hloubení zapažených jam v hor.4 do 100 m3</t>
  </si>
  <si>
    <t>3,60*3,60*(3,80-0,15)/100*15</t>
  </si>
  <si>
    <t>131301209R00</t>
  </si>
  <si>
    <t>Příplatek za lepivost - hloubení zapaž.jam v hor.4</t>
  </si>
  <si>
    <t>7,0956/100*40</t>
  </si>
  <si>
    <t>(21,2868+18,9216+7,0956)</t>
  </si>
  <si>
    <t>"objem šachty :"1,17*1,17*3,14*3,50</t>
  </si>
  <si>
    <t>"podkladní beton :" 2,55*2,55*0,10</t>
  </si>
  <si>
    <t>"podsyp : "3,50*3,50*0,20</t>
  </si>
  <si>
    <t>18,13937*3</t>
  </si>
  <si>
    <t>"výkopek : "29,02263/2</t>
  </si>
  <si>
    <t>"ornice :" 1,9440/2</t>
  </si>
  <si>
    <t>3,60*3,60*(3,80-0,15)</t>
  </si>
  <si>
    <t>"odpočet objemu šachty : "-1,17*1,17*3,14*3,50</t>
  </si>
  <si>
    <t>"podkladní beton :" -2,54*2,54*0,10</t>
  </si>
  <si>
    <t>"podsyp :" -3,60*3,60*0,20</t>
  </si>
  <si>
    <t>4*(5,00*0,50)</t>
  </si>
  <si>
    <t>199000002T00</t>
  </si>
  <si>
    <t>10,00/50</t>
  </si>
  <si>
    <t>271531111R00</t>
  </si>
  <si>
    <t>Polštář základu z kameniva hr. drceného 16-63 mm</t>
  </si>
  <si>
    <t>3,60*3,60*0,20</t>
  </si>
  <si>
    <t>273313511R00</t>
  </si>
  <si>
    <t>Beton základových desek prostý C 12/15</t>
  </si>
  <si>
    <t>2,55*2,55*0,10</t>
  </si>
  <si>
    <t>273351215R00</t>
  </si>
  <si>
    <t>Bednění stěn základových desek - zřízení</t>
  </si>
  <si>
    <t>4*2,55*0,10</t>
  </si>
  <si>
    <t>273351216R00</t>
  </si>
  <si>
    <t>Bednění stěn základových desek - odstranění</t>
  </si>
  <si>
    <t>Včetně očištění, vytřídění a uložení bedního materiálu.</t>
  </si>
  <si>
    <t>1,02</t>
  </si>
  <si>
    <t>Štětové stěny</t>
  </si>
  <si>
    <t>231943212R00</t>
  </si>
  <si>
    <t>Stěny beran. z ocel.štět.z terénu, zaber.do 8 m</t>
  </si>
  <si>
    <t>42*(8,00*0,40)</t>
  </si>
  <si>
    <t>230010010</t>
  </si>
  <si>
    <t>Výztužný rám  s konzolami -montáž vč.dodávky</t>
  </si>
  <si>
    <t>230010012</t>
  </si>
  <si>
    <t>Demontáž výztužného rámu</t>
  </si>
  <si>
    <t>237941119T00</t>
  </si>
  <si>
    <t>Upálení částí štětových stěn nad terénem</t>
  </si>
  <si>
    <t>42*0,40</t>
  </si>
  <si>
    <t>13442220R</t>
  </si>
  <si>
    <t>Štětovnice Larsen jakost S 240 GP  č.III n</t>
  </si>
  <si>
    <t>(42*8,00*0,40)*0,155</t>
  </si>
  <si>
    <t>Kompletní konstrukce</t>
  </si>
  <si>
    <t>35903001T00</t>
  </si>
  <si>
    <t>Konstrukce čerpací stanice s technolog.vybavením MT včetně dodávky</t>
  </si>
  <si>
    <t>podrobný popis čerpací stanice viz.Technická zpráva D.3.1  a výkresová dokumentace D.3.2</t>
  </si>
  <si>
    <t>564231111R00</t>
  </si>
  <si>
    <t>Podklad ze štěrkopísku po zhutnění tloušťky 10 cm</t>
  </si>
  <si>
    <t>18,00*1,00</t>
  </si>
  <si>
    <t>596811111R00</t>
  </si>
  <si>
    <t>Kladení dlaždic kom.pro pěší, lože z kameniva těž.</t>
  </si>
  <si>
    <t>59245601R</t>
  </si>
  <si>
    <t>Dlaždice betonová 50x50x5 cm šedá</t>
  </si>
  <si>
    <t>18,00*1,05</t>
  </si>
  <si>
    <t>894402211T00</t>
  </si>
  <si>
    <t>Osazení ocelových dílců pro čerpací jímku</t>
  </si>
  <si>
    <t>78611729.T200</t>
  </si>
  <si>
    <t>Roura ocelová  DN500 dl.0,80m</t>
  </si>
  <si>
    <t>pro čerpací jímku</t>
  </si>
  <si>
    <t>0,8</t>
  </si>
  <si>
    <t>Dokončovací práce inženýrských staveb</t>
  </si>
  <si>
    <t>933901111R00</t>
  </si>
  <si>
    <t>Zkouška vodotěsnosti beton. nádrže do 1000 m3</t>
  </si>
  <si>
    <t>Včetně napuštění a vypuštění vody z nádrže po skončení zkoušky.</t>
  </si>
  <si>
    <t>1,17*1,17*3,14*3,50</t>
  </si>
  <si>
    <t>998142251R00</t>
  </si>
  <si>
    <t>Přesun hmot, nádrže betonové monolit. výšky 25 m</t>
  </si>
  <si>
    <t>M21</t>
  </si>
  <si>
    <t>210220001RT1</t>
  </si>
  <si>
    <t>Vedení uzemňovací na povrchu FeZn do 120 mm2, včetně pásku FeZn 30 x 4 mm</t>
  </si>
  <si>
    <t>V položkách je zakalkulována montáž včetně montáže svorek spojovacích, odbočných, upevňovacích a spojovacího materiálu.</t>
  </si>
  <si>
    <t>210901069T00</t>
  </si>
  <si>
    <t>Kabel silový AYKY J 4 x 16 mm2 volně uložený</t>
  </si>
  <si>
    <t>34113270T</t>
  </si>
  <si>
    <t>Kabel silový s Al jádrem  AYKY J 4 x 16 mm2</t>
  </si>
  <si>
    <t>3457114702R</t>
  </si>
  <si>
    <t>Trubka kabelová chránička  KF 09063</t>
  </si>
  <si>
    <t>CS021001</t>
  </si>
  <si>
    <t>Elektrorozvaděč ER 112, kompletní dodávka vč.montáže</t>
  </si>
  <si>
    <t>CS021002</t>
  </si>
  <si>
    <t>Zděný pilířek pro osazení elektrorozvaděče, montáž včetně dodávky</t>
  </si>
  <si>
    <t>M46</t>
  </si>
  <si>
    <t>Zemní práce při montážích</t>
  </si>
  <si>
    <t>460010023RT1</t>
  </si>
  <si>
    <t>Vytýčení kabelové trasy ve volném terénu, délka trasy do 100 m</t>
  </si>
  <si>
    <t>km</t>
  </si>
  <si>
    <t>460200163R00</t>
  </si>
  <si>
    <t>Výkop kabelové rýhy 35/80 cm  hor.3</t>
  </si>
  <si>
    <t>460300002R00</t>
  </si>
  <si>
    <t>Záhrn rýh strojem ve volném terénu</t>
  </si>
  <si>
    <t>79,00*0,35*0,80</t>
  </si>
  <si>
    <t>460490012RT1</t>
  </si>
  <si>
    <t>Fólie výstražná z PVC, šířka 33 cm, fólie PVC šířka 33 cm</t>
  </si>
  <si>
    <t>460620006RT1</t>
  </si>
  <si>
    <t>Osetí povrchu trávou, včetně dodávky osiva</t>
  </si>
  <si>
    <t>79,00*0,80</t>
  </si>
  <si>
    <t>UČ 3 - KROPÁČKOVA A TESAŘÍKOVA ULICE - SPLAŠKOVÁ KANALIZACE</t>
  </si>
  <si>
    <t>00 - OSTATNÍ NÁKLADY</t>
  </si>
  <si>
    <t>Zdokumentování pozemních a jiných objektů v blízkosti stavby před jejím zahájením(fotodokumentace,video,popisy).Před zahájením stavby a v průběhu st</t>
  </si>
  <si>
    <t xml:space="preserve">    91 - Doplňující práce na komunikaci</t>
  </si>
  <si>
    <t>Čerpání vody na výšku do 10 m, přítok do 500 l</t>
  </si>
  <si>
    <t>h</t>
  </si>
  <si>
    <t>119001411R00</t>
  </si>
  <si>
    <t>Dočasné zajištění beton.a plast. potrubí do DN 200</t>
  </si>
  <si>
    <t xml:space="preserve">vodovod: : </t>
  </si>
  <si>
    <t>stoka SA : 2*3,00</t>
  </si>
  <si>
    <t>stoka SA-1 : 1*3,00</t>
  </si>
  <si>
    <t xml:space="preserve">plynovod: : </t>
  </si>
  <si>
    <t>stoka SA : 1*3,00</t>
  </si>
  <si>
    <t>plynovod STL : 1*3,00</t>
  </si>
  <si>
    <t xml:space="preserve">kanalizace: : </t>
  </si>
  <si>
    <t>stoka SA-1 : 2*3,00</t>
  </si>
  <si>
    <t xml:space="preserve">sděl.kabel: : </t>
  </si>
  <si>
    <t>stoka SA : 7*3,00</t>
  </si>
  <si>
    <t xml:space="preserve">kabel VO: : </t>
  </si>
  <si>
    <t>stoka SA : 2*3,00*1,10*1,60</t>
  </si>
  <si>
    <t>stoka SA-1 : 1*3,00*1,10*1,60</t>
  </si>
  <si>
    <t>stoka SA : 1*3,00*1,10*1,30</t>
  </si>
  <si>
    <t>stoka SA-1 : 1*3,00*1,10*1,30</t>
  </si>
  <si>
    <t>plynovod STL : 1*3,00*1,10*1,30</t>
  </si>
  <si>
    <t>stoka SA-1 : 2*3,00*1,10*2,75</t>
  </si>
  <si>
    <t>stoka SA : 7*3,00*1,10*1,10</t>
  </si>
  <si>
    <t>stoka SA : 1*3,00*1,10*1,10</t>
  </si>
  <si>
    <t>75,9</t>
  </si>
  <si>
    <t>121101101R00</t>
  </si>
  <si>
    <t>Sejmutí ornice s přemístěním do 50 m</t>
  </si>
  <si>
    <t xml:space="preserve">stoka SA: : </t>
  </si>
  <si>
    <t>trav.povrch : 6,00*0,85*0,15</t>
  </si>
  <si>
    <t>roz.pro RŠ-tráva : 1*(1,40*2,50*0,15)</t>
  </si>
  <si>
    <t>1,29</t>
  </si>
  <si>
    <t>trav.povrch : 6,00*0,85*(2,50-0,15)</t>
  </si>
  <si>
    <t>asf.komun. : 2,50*0,85*(2,50-0,35)</t>
  </si>
  <si>
    <t>asf.komun. : 220,50*1,10*(2,50-0,35)</t>
  </si>
  <si>
    <t>roz.pro RŠ-tráva : 1*(1,40*2,50)*(3,22-0,15)</t>
  </si>
  <si>
    <t>roz.pro RŠ-asfalt : 2*(0,70*2,50)*(2,55-0,35)</t>
  </si>
  <si>
    <t>roz.pro RŠ-asfalt : 5*(0,70*2,50)*(2,30-0,35)</t>
  </si>
  <si>
    <t xml:space="preserve">stoka SA-1: : </t>
  </si>
  <si>
    <t>asf.komun. : 29,00*1,10*(2,30-0,35)</t>
  </si>
  <si>
    <t>dlaž.kostky : 2,00*1,10*(2,30-0,29)</t>
  </si>
  <si>
    <t>roz.pro RŠ-kostky : 1*(0,70*2,50)*(2,20-0,29)</t>
  </si>
  <si>
    <t>643,513</t>
  </si>
  <si>
    <t>643,51325/100*30</t>
  </si>
  <si>
    <t>151101102R00</t>
  </si>
  <si>
    <t>Pažení a rozepření stěn rýh - příložné - hl. do 4m</t>
  </si>
  <si>
    <t>"stoka SA :" 8,50*2,50</t>
  </si>
  <si>
    <t>220,50*2,50</t>
  </si>
  <si>
    <t>"stoka SA-1 :" 31,00*2,30</t>
  </si>
  <si>
    <t>151101112R00</t>
  </si>
  <si>
    <t>Odstranění pažení stěn rýh - příložné - hl. do 4 m</t>
  </si>
  <si>
    <t>"rýhy :" 643,51325/100*50</t>
  </si>
  <si>
    <t>162301102R00</t>
  </si>
  <si>
    <t>Vodorovné přemístění výkopku z hor.1-4 do 1000 m</t>
  </si>
  <si>
    <t>na meziskládku a zpět k zásypu</t>
  </si>
  <si>
    <t>výkopek : 19,415*2</t>
  </si>
  <si>
    <t>ornice : 1,29</t>
  </si>
  <si>
    <t>40,12</t>
  </si>
  <si>
    <t>643,51325-19,415</t>
  </si>
  <si>
    <t>624,09825*2</t>
  </si>
  <si>
    <t>výkopek : 19,415</t>
  </si>
  <si>
    <t>20,705</t>
  </si>
  <si>
    <t>Uložení sypaniny na skl.-modelace na výšku přes 2m</t>
  </si>
  <si>
    <t>19,415/2</t>
  </si>
  <si>
    <t>trav.povrch : 6,00*0,85*(2,50-0,15-0,50-0,15)</t>
  </si>
  <si>
    <t>19,415</t>
  </si>
  <si>
    <t>DN 200 : 4,00*0,85*0,50</t>
  </si>
  <si>
    <t>DN 300 : (4,50*0,85*0,60)+(220,50*1,10*0,60)</t>
  </si>
  <si>
    <t>stoka SA-1  DN 300 : 31,00*1,10*0,60</t>
  </si>
  <si>
    <t xml:space="preserve">odpočet potrubí: : </t>
  </si>
  <si>
    <t>stoka SA : -225,00*3,14*0,15*0,15</t>
  </si>
  <si>
    <t>stoka SA-1 : -31,00*3,14*0,15*0,15</t>
  </si>
  <si>
    <t>151,899</t>
  </si>
  <si>
    <t>trav.povrch : 6,00*0,85</t>
  </si>
  <si>
    <t>roz.pro RŠ-tráva : 1*(1,40*2,50)</t>
  </si>
  <si>
    <t>8,6</t>
  </si>
  <si>
    <t>181301112R00</t>
  </si>
  <si>
    <t>Rozprostření ornice, rovina, tl.10-15 cm,nad 500m2</t>
  </si>
  <si>
    <t>174101101T00</t>
  </si>
  <si>
    <t>Zásyp jam, rýh materiálem s mírou zhutnitelnosti dle TP 146</t>
  </si>
  <si>
    <t>včetně  drceného kameniva</t>
  </si>
  <si>
    <t>asf.komun. : 2,50*0,85*(2,50-0,15-0,60-0,50)</t>
  </si>
  <si>
    <t>asf.komun. : 220,50*1,10*(2,50-0,15-0,60-0,75-0,50)</t>
  </si>
  <si>
    <t>roz.pro RŠ-asfalt : 2*(0,70*2,50)*(2,55-0,50)</t>
  </si>
  <si>
    <t>roz.pro RŠ-asfalt : 5*(0,70*2,50)*(2,30-0,50)</t>
  </si>
  <si>
    <t>asf.komun. : 29,00*1,10*(2,30-0,15-0,60-0,75-0,50)</t>
  </si>
  <si>
    <t>dlaž.kostky : 2,00*1,10*(2,30-0,15-0,60-0,75-0,29)</t>
  </si>
  <si>
    <t>roz.pro RŠ-asfalt : 1*(1,40*2,50)*(2,20-0,50)</t>
  </si>
  <si>
    <t>163,498</t>
  </si>
  <si>
    <t>199020301T00</t>
  </si>
  <si>
    <t>Položení kabelových žlabů vč.poklopů</t>
  </si>
  <si>
    <t>8,60/50</t>
  </si>
  <si>
    <t>28350001</t>
  </si>
  <si>
    <t>Žlab kabelový betonový dl.1000mm</t>
  </si>
  <si>
    <t>AZD 13-100</t>
  </si>
  <si>
    <t>28350002</t>
  </si>
  <si>
    <t>Zákrytová deska kabelového žlabu- betonová dl.500mm</t>
  </si>
  <si>
    <t>AZD 114-50</t>
  </si>
  <si>
    <t>24,00*2</t>
  </si>
  <si>
    <t>151,8986*1,80</t>
  </si>
  <si>
    <t xml:space="preserve">stoka SA : </t>
  </si>
  <si>
    <t>dlaž.kostky : 2,00*1,10</t>
  </si>
  <si>
    <t>roz.pro RŠ-kostky : 1*(0,70*2,50)</t>
  </si>
  <si>
    <t>3,95</t>
  </si>
  <si>
    <t>113107315R00</t>
  </si>
  <si>
    <t>Odstranění podkladu pl. 50 m2,kam.těžené tl.15 cm</t>
  </si>
  <si>
    <t>asf.komun. : 2,50*0,85</t>
  </si>
  <si>
    <t>asf.komun. : 220,50*1,10</t>
  </si>
  <si>
    <t>roz.pro RŠ-asfalt : 2*(0,70*2,50)</t>
  </si>
  <si>
    <t>roz.pro RŠ-asfalt : 5*(0,7*2,50)</t>
  </si>
  <si>
    <t>asf.komun. : 29,00*1,10</t>
  </si>
  <si>
    <t>288,825</t>
  </si>
  <si>
    <t>113151250R00</t>
  </si>
  <si>
    <t>Fréz.živič krytu nad 500 m2, bez překážek,tl.15 cm</t>
  </si>
  <si>
    <t>asf.komun. : 2,50*1,15</t>
  </si>
  <si>
    <t>asf.komun. : 220,50*1,70</t>
  </si>
  <si>
    <t>roz.pro RŠ-asfalt : 2*(1,00*3,10)</t>
  </si>
  <si>
    <t>roz.pro RŠ-asfalt : 5*(1,00*3,10)</t>
  </si>
  <si>
    <t>asf.komun. : 29,00*1,70</t>
  </si>
  <si>
    <t>448,725</t>
  </si>
  <si>
    <t>113202111R00</t>
  </si>
  <si>
    <t>Vytrhání obrub z krajníků nebo obrubníků stojatých</t>
  </si>
  <si>
    <t>919735113R00</t>
  </si>
  <si>
    <t>Řezání stávajícího živičného krytu tl. 10 - 15 cm</t>
  </si>
  <si>
    <t>asf.komun. : 2,50</t>
  </si>
  <si>
    <t>asf.komun. : 220,50</t>
  </si>
  <si>
    <t>roz.pro RŠ-asfalt : 2*(2,00*2)</t>
  </si>
  <si>
    <t>roz.pro RŠ-asfalt : 5*(2,00*2)</t>
  </si>
  <si>
    <t>asf.komun. : 29,00</t>
  </si>
  <si>
    <t>roz.pro RŠ-asfalt : 1*(2,00*2)</t>
  </si>
  <si>
    <t>Eko skládka do 5 km</t>
  </si>
  <si>
    <t>za další 4 km : 425,625*4</t>
  </si>
  <si>
    <t>1702,5</t>
  </si>
  <si>
    <t>113107615T95</t>
  </si>
  <si>
    <t>Odstranění provizorní úpravy asf. komunikace tl.15 cm</t>
  </si>
  <si>
    <t>979990113T00</t>
  </si>
  <si>
    <t>stoka SA : 114,50</t>
  </si>
  <si>
    <t>stoka SA-1 : 15,50</t>
  </si>
  <si>
    <t>stoka SA : (8,50*0,85*0,15)+(220,50*1,10*0,15)</t>
  </si>
  <si>
    <t>stoka SA-1 : 31,50*1,10*0,15</t>
  </si>
  <si>
    <t>42,664</t>
  </si>
  <si>
    <t>podkladní desky pod RŠ</t>
  </si>
  <si>
    <t>10*(1,80*1,80*0,10)</t>
  </si>
  <si>
    <t>10*(4*1,80*0,10)</t>
  </si>
  <si>
    <t>564261111R00</t>
  </si>
  <si>
    <t>Podklad ze štěrkopísku po zhutnění tloušťky 20 cm</t>
  </si>
  <si>
    <t>frakce 4/8 mm</t>
  </si>
  <si>
    <t>roz.pro RŠ-asfalt : 5*(0,70*2,50)</t>
  </si>
  <si>
    <t>573231110R00</t>
  </si>
  <si>
    <t>Postřik živičný spojovací z emulze 0,3-0,5 kg/m2</t>
  </si>
  <si>
    <t>"komunikace : "448,725*2</t>
  </si>
  <si>
    <t>577112114R00</t>
  </si>
  <si>
    <t>Beton asfalt. ACO 11 S modifik. š. do 3 m, tl.5 cm</t>
  </si>
  <si>
    <t>asf.komun. : (2,50*1,15)*3</t>
  </si>
  <si>
    <t>asf.komun. : (220,50*1,70)*3</t>
  </si>
  <si>
    <t>roz.pro RŠ-asfalt : (2*(1,00*3,10))*3</t>
  </si>
  <si>
    <t>roz.pro RŠ-asfalt : (5*(1,00*3,10))*3</t>
  </si>
  <si>
    <t>asf.komun. : (29,00*1,70)*3</t>
  </si>
  <si>
    <t>1346,175</t>
  </si>
  <si>
    <t>591211111R00</t>
  </si>
  <si>
    <t>Kladení dlažby drobné kostky,lože z kamen.tl. 5 cm</t>
  </si>
  <si>
    <t>564851111T95</t>
  </si>
  <si>
    <t>Provizorní úprava komunikace ze štěrkodrti po zhutnění tloušťky 15 cm</t>
  </si>
  <si>
    <t>(3,95/4*1,02)/100*50</t>
  </si>
  <si>
    <t>"stoka SA :" 4,00</t>
  </si>
  <si>
    <t>"stoka SA : "225,00</t>
  </si>
  <si>
    <t>"stoka SA-1 :" 31,00</t>
  </si>
  <si>
    <t>877373121R00</t>
  </si>
  <si>
    <t>Montáž tvarovek odboč. plast. gum. kroužek DN 300</t>
  </si>
  <si>
    <t>894118001R00</t>
  </si>
  <si>
    <t>"stoka SA : "15</t>
  </si>
  <si>
    <t>"stoka SA-1 : "1</t>
  </si>
  <si>
    <t>stoka SA : 8</t>
  </si>
  <si>
    <t>stoka SA-1 : 1</t>
  </si>
  <si>
    <t>2861126T01</t>
  </si>
  <si>
    <t>Trubka kanalizační plastová hladkostěnná D 200 x 3000 mm; min.SN 10</t>
  </si>
  <si>
    <t>"stoka SA :" (4,00/3)*1,03</t>
  </si>
  <si>
    <t>2861126T02</t>
  </si>
  <si>
    <t>Trubka kanalizační plastová hladkostěnná D 300 x 6000 mm; min.SN 10</t>
  </si>
  <si>
    <t>"stoka SA :" (225,00/6)*1,03</t>
  </si>
  <si>
    <t>"stoka SA-1 :" (31,00/6)*1,03</t>
  </si>
  <si>
    <t>2865171T00</t>
  </si>
  <si>
    <t>Odbočka kanalizační plastová,hladká,hrdlová DN 300/150</t>
  </si>
  <si>
    <t>2865171T01</t>
  </si>
  <si>
    <t>Odbočka kanalizační plastová,hladká,hrdlová DN  300/ 200</t>
  </si>
  <si>
    <t>59224346.T0</t>
  </si>
  <si>
    <t>Prstenec vyrovn šachetní, TBW-Q.1 63/4</t>
  </si>
  <si>
    <t>Prstenec vyrovnávací šachetní; betonový; TBW; DN = 625,0 mm; h = 120,0 mm; s = 120,00 mm, TBW-Q.1 63/12</t>
  </si>
  <si>
    <t>5924334209T0</t>
  </si>
  <si>
    <t>Poklop litinový  D400; bez odvětrání, vč.rámu</t>
  </si>
  <si>
    <t>Doplňující práce na komunikaci</t>
  </si>
  <si>
    <t>928621011T00</t>
  </si>
  <si>
    <t>Zálivka asfaltová spár tl. 10- 15 cm</t>
  </si>
  <si>
    <t>Včetně vyčištění spár před provedením zálivky.</t>
  </si>
  <si>
    <t>917131111R00</t>
  </si>
  <si>
    <t>Osazení lež.obrub.kamen. bez opěr, lože z C 12/15</t>
  </si>
  <si>
    <t>osazení původních obrubníků</t>
  </si>
  <si>
    <t>SO 01.2 - kanalizační odbočky</t>
  </si>
  <si>
    <t>"odbočky : "10*3,00</t>
  </si>
  <si>
    <t>"odbočky : "8*3,00</t>
  </si>
  <si>
    <t>"odbočky : "1*3,00</t>
  </si>
  <si>
    <t>"odbočky :" 10*3,00*1,10*1,60</t>
  </si>
  <si>
    <t>"odbočky :" 8*3,00*1,10*2,20</t>
  </si>
  <si>
    <t>"odbočky :" 1*3,00*1,10*1,10</t>
  </si>
  <si>
    <t>132201212R00</t>
  </si>
  <si>
    <t>Hloubení rýh š.do 200 cm hor.3 do 1000m3,STROJNĚ</t>
  </si>
  <si>
    <t xml:space="preserve">odbočky: : </t>
  </si>
  <si>
    <t>"asf.komun. :" 54,30*1,10*(2,20-0,35)</t>
  </si>
  <si>
    <t>"asf.chodník :" 7,50*1,10*(2,20-0,20)</t>
  </si>
  <si>
    <t>127,0005/100*30</t>
  </si>
  <si>
    <t>"odbočky : "61,80*2,20*2</t>
  </si>
  <si>
    <t>Svislé přemístění výkopku z hor.1-5 do 2,5 m</t>
  </si>
  <si>
    <t>"rýhy : "127,0005/100*50</t>
  </si>
  <si>
    <t>11,1375*2</t>
  </si>
  <si>
    <t>127,0005-11,13750</t>
  </si>
  <si>
    <t>115,863*2</t>
  </si>
  <si>
    <t>11,2035/2</t>
  </si>
  <si>
    <t>"asf.chodník-nově dlážděný : "7,50*1,10*(2,20-0,15-0,45-0,25)</t>
  </si>
  <si>
    <t>"DN 200 :" 3,70*1,10*0,50</t>
  </si>
  <si>
    <t>"DN 150 : "58,10*1,10*0,45</t>
  </si>
  <si>
    <t>"asf.komun. : "54,30*1,10*(2,20-0,15-0,45-0,50)</t>
  </si>
  <si>
    <t>3,00*2</t>
  </si>
  <si>
    <t>30,7945*1,80</t>
  </si>
  <si>
    <t>113107510R00</t>
  </si>
  <si>
    <t>Odstranění podkladu pl. 50 m2,kam.drcené tl.10 cm</t>
  </si>
  <si>
    <t>"asf.chodník : "7,50*1,10</t>
  </si>
  <si>
    <t>"asf.komun. : "54,30*1,10</t>
  </si>
  <si>
    <t>113108310R00</t>
  </si>
  <si>
    <t>Odstranění podkladu pl.do 50 m2, živice tl. 10 cm</t>
  </si>
  <si>
    <t>"asf.chodník :" 7,50*1,10</t>
  </si>
  <si>
    <t>"asf.komun. :"54,30*1,70</t>
  </si>
  <si>
    <t>"asf.komun. :" 54,30*2</t>
  </si>
  <si>
    <t>"asf.chodník :" 7,50*2</t>
  </si>
  <si>
    <t>"odbočky :" 61,80*1,10*0,15</t>
  </si>
  <si>
    <t>11*(0,80*0,80*0,10)</t>
  </si>
  <si>
    <t>11*(4*0,80*0,10)</t>
  </si>
  <si>
    <t>"asf.komun. :" 54,30*1,10</t>
  </si>
  <si>
    <t>frakce 8-16 mm</t>
  </si>
  <si>
    <t>"chodník : "7,50*1,10</t>
  </si>
  <si>
    <t>"komunikace :" 92,31*2</t>
  </si>
  <si>
    <t>"asf.komun. : "(54,30*1,70)*3</t>
  </si>
  <si>
    <t>596215021R00</t>
  </si>
  <si>
    <t>Kladení zámkové dlažby tl. 6 cm do drtě tl. 4 cm</t>
  </si>
  <si>
    <t>59245110R</t>
  </si>
  <si>
    <t>Dlažba sklad. zámková bet. I 20x10x6 cm přírodní</t>
  </si>
  <si>
    <t>8,25*1,02</t>
  </si>
  <si>
    <t>Montáž tvarovek jednoos. plast. gum.kroužek DN 150</t>
  </si>
  <si>
    <t>894432111R00</t>
  </si>
  <si>
    <t>Osazení plastové šachty revizní prům.315 mm, Wavin</t>
  </si>
  <si>
    <t>899103111R00</t>
  </si>
  <si>
    <t>Osazení poklopu s rámem do 150 kg</t>
  </si>
  <si>
    <t>877373199T22</t>
  </si>
  <si>
    <t>Napojení kanalizačních odboček , vč.dodávky spoj.materiálu</t>
  </si>
  <si>
    <t>2861126T00</t>
  </si>
  <si>
    <t>Trubka kanalizační plastová hladkostěnná D 150 x 3000 mm; min.SN 10</t>
  </si>
  <si>
    <t>"odbočky :" (58,10/3)*1,03</t>
  </si>
  <si>
    <t>"odbočky : "(3,70/3)*1,03</t>
  </si>
  <si>
    <t>28651858.AR</t>
  </si>
  <si>
    <t>Přechod kamenina-PVC kanalizační KGUS 160 PVC</t>
  </si>
  <si>
    <t>28697080.AR</t>
  </si>
  <si>
    <t>Poklop teleskopický DN 315 D 400 G</t>
  </si>
  <si>
    <t>28697104R</t>
  </si>
  <si>
    <t>Dno šachtové pro plast.potr. 315/150 mm přímý tok T1 PP</t>
  </si>
  <si>
    <t>28697107R</t>
  </si>
  <si>
    <t>Dno šachtové pro plast.potr. 315/200 mm přímý tok T1 PP</t>
  </si>
  <si>
    <t>286971400R</t>
  </si>
  <si>
    <t>Roura šachtová korugovaná  bez hrdla 315/2000 mm</t>
  </si>
  <si>
    <t>286971621R</t>
  </si>
  <si>
    <t>Konus plastový šachtový PAD 315</t>
  </si>
  <si>
    <t>123,6</t>
  </si>
  <si>
    <t>SO 03,04,05 - SPLAŠKOVÁ KANALIZACE - VÝTLAK, ČS, PŘÍPOJKA NN</t>
  </si>
  <si>
    <t xml:space="preserve">    97 - Prorážení otvorů</t>
  </si>
  <si>
    <t xml:space="preserve">    96 - Přesuny suti a vybouraných hmot</t>
  </si>
  <si>
    <t xml:space="preserve">    711 - Izolace proti vodě</t>
  </si>
  <si>
    <t xml:space="preserve">    713 - Izolace tepelné</t>
  </si>
  <si>
    <t>"výtlak V1 : "3*3,00</t>
  </si>
  <si>
    <t>"výtlak V1 : "1*3,00</t>
  </si>
  <si>
    <t>"výtlak V-1 :" 1*3,00</t>
  </si>
  <si>
    <t>"výtlak V-1 : "1*3,00</t>
  </si>
  <si>
    <t xml:space="preserve">kabel NN podz.: : </t>
  </si>
  <si>
    <t>"výtlak V-1 : "2*3,00</t>
  </si>
  <si>
    <t>výtlak V-1 : 3*3,00*1,10*1,60</t>
  </si>
  <si>
    <t>výtlak V-1 : 1*3,00*1,10*1,30</t>
  </si>
  <si>
    <t>výtlak V-1 : 1*3,00*1,10*2,00</t>
  </si>
  <si>
    <t>výtlak V-1 : 1*3,00*1,10*1,10</t>
  </si>
  <si>
    <t>výtlak V-1 : 2*3,00*1,10*1,10</t>
  </si>
  <si>
    <t>41,25</t>
  </si>
  <si>
    <t xml:space="preserve">výtlak V-1: : </t>
  </si>
  <si>
    <t>"trav.povrch : "6,50*0,85*0,15</t>
  </si>
  <si>
    <t>"ČS :" 3,55*3,55*0,15</t>
  </si>
  <si>
    <t>"ČS :" 3,55*3,55*4,20</t>
  </si>
  <si>
    <t>52,9305/100*30</t>
  </si>
  <si>
    <t>trav.povrch : 6,50*0,85*(2,00-0,15)</t>
  </si>
  <si>
    <t>asf.komun. : 2,20*0,85*(2,00-0,35)</t>
  </si>
  <si>
    <t>asf.komun.-soub.deště : 27,00*1,10*(2,00-0,35)</t>
  </si>
  <si>
    <t>asf.komun.-samostatně : 63,7*1,10*(2,00-0,35)</t>
  </si>
  <si>
    <t>asf.chodník : 21,60*1,10*(2,00-0,20)</t>
  </si>
  <si>
    <t>dláž.chodník : 27,00*1,10*(2,00-0,20)</t>
  </si>
  <si>
    <t>roz.pro VŠ : 1*(1,40*2,50)*(2,50-0,20)</t>
  </si>
  <si>
    <t>282,205</t>
  </si>
  <si>
    <t>282,20525/100*30</t>
  </si>
  <si>
    <t>151101101R00</t>
  </si>
  <si>
    <t>Pažení a rozepření stěn rýh - příložné - hl. do 2m</t>
  </si>
  <si>
    <t>"výtlak V-1 :" 7,70*2,00</t>
  </si>
  <si>
    <t>"souběh deště :" 27,00*2,00</t>
  </si>
  <si>
    <t>"samostatně : "113,30*2,00*2</t>
  </si>
  <si>
    <t>151101111R00</t>
  </si>
  <si>
    <t>Odstranění pažení stěn rýh - příložné - hl. do 2 m</t>
  </si>
  <si>
    <t>"rýhy :" 282,20525/100*50</t>
  </si>
  <si>
    <t>"výkopek : "114,33621*2</t>
  </si>
  <si>
    <t>"ornice :" 2,71913</t>
  </si>
  <si>
    <t>(282,20525+52,9305)-114,33621</t>
  </si>
  <si>
    <t>220,79954*2</t>
  </si>
  <si>
    <t>"výkopek : "114,33621</t>
  </si>
  <si>
    <t>114,33621/2</t>
  </si>
  <si>
    <t>trav.povrch : 6,50*0,85*(2,00-0,15-0,39-0,15)</t>
  </si>
  <si>
    <t>asf.chodník : 21,60*1,10*(2,00-0,15-0,39-0,23)</t>
  </si>
  <si>
    <t>dláž.chodník : 27,00*1,10*(2,00-0,15-0,39-0,25)</t>
  </si>
  <si>
    <t>roz.pro VŠ-dlažba : 1*(1,40*2,50)*(2,50-0,25)</t>
  </si>
  <si>
    <t>ČS : 3,55*3,55*(4,20-0,15)</t>
  </si>
  <si>
    <t>odpočet ČS: : -3,95*3,14*1,17*1,17</t>
  </si>
  <si>
    <t>114,336</t>
  </si>
  <si>
    <t>"výtlak V-1  DN 80 :" (7,70*0,85*0,39)</t>
  </si>
  <si>
    <t>"souběh deště : "27,00*0,80*0,39</t>
  </si>
  <si>
    <t>"samostatně :" 113,30*1,10*0,39</t>
  </si>
  <si>
    <t>"trav.povrch :" 6,50*0,85</t>
  </si>
  <si>
    <t>"ČS :" 3,55*3,55</t>
  </si>
  <si>
    <t>asf.komun. : 2,20*0,85*(2,00-0,15-0,39-0,50)</t>
  </si>
  <si>
    <t>asf.komun.-soub.deště : 27,00*1,10*(2,00-0,15-0,39-0,60-0,50)</t>
  </si>
  <si>
    <t>asf.komun.-samostatně : 63,7*1,10*(2,00-0,15-0,39-0,50)</t>
  </si>
  <si>
    <t>79,754</t>
  </si>
  <si>
    <t>18,12750/50</t>
  </si>
  <si>
    <t>12,00*2</t>
  </si>
  <si>
    <t>59,58225*1,80</t>
  </si>
  <si>
    <t>113106231R00</t>
  </si>
  <si>
    <t>Rozebrání dlažeb ze zámkové dlažby v kamenivu</t>
  </si>
  <si>
    <t>"dláž.chodník :" 27,00*1,10</t>
  </si>
  <si>
    <t>113107610R00</t>
  </si>
  <si>
    <t>Odstranění podkladu nad 50 m2,kam.drcené tl.10 cm</t>
  </si>
  <si>
    <t>"asf.chodník :"21,60*1,10</t>
  </si>
  <si>
    <t>"asf.komun. : "2,20*0,85</t>
  </si>
  <si>
    <t>"asf.komun. : "90,70*1,10</t>
  </si>
  <si>
    <t>"asf.chodník :" 21,60*1,10</t>
  </si>
  <si>
    <t>113151114R00</t>
  </si>
  <si>
    <t>Fréz.živič.krytu pl.do 500 m2,pruh do 75 cm,tl.5cm</t>
  </si>
  <si>
    <t>"překop-rozšíření :" (3,80*3,10)+(1,40*4,60)</t>
  </si>
  <si>
    <t>"asf.komun. :"2,20*1,15</t>
  </si>
  <si>
    <t>"asf.komun. : "90,70*1,70</t>
  </si>
  <si>
    <t>919735112R00</t>
  </si>
  <si>
    <t>Řezání stávajícího živičného krytu tl. 5 - 10 cm</t>
  </si>
  <si>
    <t>"překop-rozšíření : "3,80*2</t>
  </si>
  <si>
    <t>asf.komun. : 2,20</t>
  </si>
  <si>
    <t>asf.komun. : 90,7</t>
  </si>
  <si>
    <t>asf.chodník : 21,60*2</t>
  </si>
  <si>
    <t>136,1</t>
  </si>
  <si>
    <t>za další 4 km : 174,1219*4</t>
  </si>
  <si>
    <t>696,488</t>
  </si>
  <si>
    <t>"výtlak :" 148,00</t>
  </si>
  <si>
    <t>"obetonování ČS :" 5,50</t>
  </si>
  <si>
    <t>"krycí deska :" 0,625</t>
  </si>
  <si>
    <t>4*2,50*0,10</t>
  </si>
  <si>
    <t>273361921RT8</t>
  </si>
  <si>
    <t>Výztuž základových desek ze svařovaných sítí, průměr drátu  8,0, oka 100/100 mm</t>
  </si>
  <si>
    <t>betonová krycí deska ČS</t>
  </si>
  <si>
    <t>0,00536</t>
  </si>
  <si>
    <t>380311300T20</t>
  </si>
  <si>
    <t>Komplet. konstr.přečerpávací stanice prefabrikovaná vč.vystrojení, montáž vč.dodávky</t>
  </si>
  <si>
    <t>Kompletní dodávka konstrukce čerpací stanice včetně strojnětechnologického zařízení.viz.příl.D.8.2;D.8.3</t>
  </si>
  <si>
    <t>Podrobný popis viz.příl.D.1-Technická zpráva</t>
  </si>
  <si>
    <t>"výtlak V-1  DN 80 :" 7,70*0,85*0,15</t>
  </si>
  <si>
    <t>"souběh deště : "27,00*0,80*0,15</t>
  </si>
  <si>
    <t>"samostatně :" 113,30*1,10*0,15</t>
  </si>
  <si>
    <t>452313131R00</t>
  </si>
  <si>
    <t>Bloky pro potrubí z betonu C 12/15</t>
  </si>
  <si>
    <t>"asf.komun. :" 2,20*0,85</t>
  </si>
  <si>
    <t>"asf.komun. :" 90,70*1,10</t>
  </si>
  <si>
    <t>564831111R00</t>
  </si>
  <si>
    <t>Podklad ze štěrkodrti po zhutnění tloušťky 10 cm</t>
  </si>
  <si>
    <t>"dláž.chodník : "27,00*1,10</t>
  </si>
  <si>
    <t>565171111R00</t>
  </si>
  <si>
    <t>Podklad z obal kamen. ACP 22+, š. do 3 m, tl.10 cm</t>
  </si>
  <si>
    <t>"komunikace : "156,720*2</t>
  </si>
  <si>
    <t>"chodník :" 23,76*2</t>
  </si>
  <si>
    <t>asf.komun. : (2,20*1,15)*3</t>
  </si>
  <si>
    <t>asf.komun. : (90,70*1,70)*3</t>
  </si>
  <si>
    <t>překop-rozšíření : (3,80*3,10)+(1,40*4,60)</t>
  </si>
  <si>
    <t>488,38</t>
  </si>
  <si>
    <t>578131111R00</t>
  </si>
  <si>
    <t>Litý asfalt z kameniva jemnozrnný do 3 m tl. 3 cm</t>
  </si>
  <si>
    <t>59245020R</t>
  </si>
  <si>
    <t>Dlažba zámková beton. 20x16,5x6 cm přírodní</t>
  </si>
  <si>
    <t>s využitím původní dlažby 50%</t>
  </si>
  <si>
    <t>(29,70/100*50)*1,02</t>
  </si>
  <si>
    <t>857242121R00</t>
  </si>
  <si>
    <t>Montáž tvarovek litin. jednoos.přír. výkop DN 80</t>
  </si>
  <si>
    <t>857244121R00</t>
  </si>
  <si>
    <t>Montáž tvarovek litin. odboč. přír. výkop DN 80</t>
  </si>
  <si>
    <t>871241121R00</t>
  </si>
  <si>
    <t>Montáž potrubí polyetylenového ve výkopu d 90 mm</t>
  </si>
  <si>
    <t>"výtlak V-1 :" 155,00</t>
  </si>
  <si>
    <t>"VŠ : "2</t>
  </si>
  <si>
    <t>"VŠ :" 1</t>
  </si>
  <si>
    <t>899712111R00</t>
  </si>
  <si>
    <t>Orientační tabulky na zdivu</t>
  </si>
  <si>
    <t>Včetně dodání a připevnění tabulky.</t>
  </si>
  <si>
    <t>0080010T00</t>
  </si>
  <si>
    <t>Vysekání a utěsnění otvoru DN 100 v revizní betonové šachtě,napojení na  grav.kanalizaci</t>
  </si>
  <si>
    <t>0080010T10</t>
  </si>
  <si>
    <t>Montáž PE potrubí v revizní šachtě, vč.objímek pro uchycení</t>
  </si>
  <si>
    <t>0080010T20</t>
  </si>
  <si>
    <t>Dobetonování a utěsnění otvorů DN 250 vzdušníkové šachty, vč.dodávky mat.</t>
  </si>
  <si>
    <t>871522101T33</t>
  </si>
  <si>
    <t>Montáž tvarovek plast. svařovaných na tupo D 90 mm</t>
  </si>
  <si>
    <t>892241111T01</t>
  </si>
  <si>
    <t>Tlaková zkouška PE potrubí do DN 80,vč.zabezpečení konců</t>
  </si>
  <si>
    <t>28613031T00</t>
  </si>
  <si>
    <t>Koleno PE 100; 30,0 °; SDR 17,0; D = 90,0 mm; hladké; spoj svařovaný</t>
  </si>
  <si>
    <t>28613040T00</t>
  </si>
  <si>
    <t>Koleno PE 100; 45,0 °; SDR 17,0; D = 90,0 mm; hladké; spoj svařovaný</t>
  </si>
  <si>
    <t>28613049T00</t>
  </si>
  <si>
    <t>Koleno PE 100; 90,0 °; SDR 17,0; D = 90,0 mm; hladké; spoj svařovaný</t>
  </si>
  <si>
    <t>28613049T01</t>
  </si>
  <si>
    <t>Svěrná spojka pro PE potrubí-koleno 90° D 90 mm; SDR 17</t>
  </si>
  <si>
    <t>286134534R</t>
  </si>
  <si>
    <t>Trubka SUPERPIPE SDR11  90 x 8,2 mm L 100 m kanal</t>
  </si>
  <si>
    <t>"výtlak V-1 :" (155,00+1,00)*1,015</t>
  </si>
  <si>
    <t>42200T033</t>
  </si>
  <si>
    <t>Spec.příruba z tvárné litiny pro PE potrubí s jištěním proti posunu, DN 80</t>
  </si>
  <si>
    <t>4222720T05</t>
  </si>
  <si>
    <t>Zavzdušňovací a odvzdušňovací ventil DN 80 mm pro odpadní vodu, vč.montáže</t>
  </si>
  <si>
    <t>5524212T0</t>
  </si>
  <si>
    <t>Poklop protiskluzový šachtový  - litina; 800 x 800 mm, vč.rámu</t>
  </si>
  <si>
    <t>552598T03</t>
  </si>
  <si>
    <t>Přírubová trouba FF-kus tvárná litina,DN 80 dl.600mm</t>
  </si>
  <si>
    <t>552600T00</t>
  </si>
  <si>
    <t>Příruba tvárná litina; slepá; DN 80 mm</t>
  </si>
  <si>
    <t>552700808T2</t>
  </si>
  <si>
    <t>Odbočka přírub. T-kus  tvárná litina; PN 10, PN 16; DN 1 = 80 mm; DN 2 = 80 mm</t>
  </si>
  <si>
    <t>59224354R</t>
  </si>
  <si>
    <t>Deska zákrytová TZK-Q.1 100-63/17</t>
  </si>
  <si>
    <t>5924334209T5</t>
  </si>
  <si>
    <t>Poklop litinový pro zavzdušňovací a odvzdušňovací soupravy, vč.rámu</t>
  </si>
  <si>
    <t>PC008001</t>
  </si>
  <si>
    <t>Cu vodič CY 4,00mm2</t>
  </si>
  <si>
    <t>238,5</t>
  </si>
  <si>
    <t>917862111R00</t>
  </si>
  <si>
    <t>Osazení stojat. obrub.bet. s opěrou,lože z C 12/15</t>
  </si>
  <si>
    <t>928621011T01</t>
  </si>
  <si>
    <t>Zálivka asfaltová spár tl. 5- 10 cm</t>
  </si>
  <si>
    <t>"překop-rozšíření :"3,80*2</t>
  </si>
  <si>
    <t>59217460R</t>
  </si>
  <si>
    <t>Obrubník silniční dvouvrstvý ABO 2-15  100x15x25cm</t>
  </si>
  <si>
    <t>s využitím stávajících obrubníků 50%</t>
  </si>
  <si>
    <t>(2,00/100*50)*1,02</t>
  </si>
  <si>
    <t>Prorážení otvorů</t>
  </si>
  <si>
    <t>971024481R00</t>
  </si>
  <si>
    <t>Vybourání otv. zeď kam. pl. 0,25 m2, tl. 90cm, MVC</t>
  </si>
  <si>
    <t>průchod podpěrami mostu</t>
  </si>
  <si>
    <t>972800T25</t>
  </si>
  <si>
    <t>Zapravení a utěsnění prostupů kamennými podpěrami mostní konstr, vč.dodávky materiálu</t>
  </si>
  <si>
    <t>979084216R00</t>
  </si>
  <si>
    <t>Vodorovná doprava vybour. hmot po suchu do 5 km</t>
  </si>
  <si>
    <t>979087212R00</t>
  </si>
  <si>
    <t>Nakládání suti na dopravní prostředky</t>
  </si>
  <si>
    <t>979990107T00</t>
  </si>
  <si>
    <t>711</t>
  </si>
  <si>
    <t>Izolace proti vodě</t>
  </si>
  <si>
    <t>711131101T00</t>
  </si>
  <si>
    <t>Izolace proti zemní vlhkosti , pásy na sucho</t>
  </si>
  <si>
    <t>2*6,25</t>
  </si>
  <si>
    <t>28325029T1</t>
  </si>
  <si>
    <t>Pás modifikovaného asfaltu s aditivy proti prorůstání kořínků tl.5 mm</t>
  </si>
  <si>
    <t>2,50*2,50</t>
  </si>
  <si>
    <t>28325029T2</t>
  </si>
  <si>
    <t>Samolepící pás modifikovaného asfaltu  tl.3 mm</t>
  </si>
  <si>
    <t>998711101R00</t>
  </si>
  <si>
    <t>Přesun hmot pro izolace proti vodě, výšky do 6 m</t>
  </si>
  <si>
    <t>713</t>
  </si>
  <si>
    <t>Izolace tepelné</t>
  </si>
  <si>
    <t>713131131R00</t>
  </si>
  <si>
    <t>Izolace tepelná stěn lepením</t>
  </si>
  <si>
    <t>Očištění povrchu stěny od prachu, nařezání izolačních desek na požadovaný rozměr, nanesení lepicího tmelu, osazení desek.</t>
  </si>
  <si>
    <t>28325029T3</t>
  </si>
  <si>
    <t>Pás modifikovaného asfaltu s hliníkovou vložkou  tl.4 mm</t>
  </si>
  <si>
    <t>283754T00</t>
  </si>
  <si>
    <t>Deska polystyrenová ,tepelně izolační tl. 100mm, vč.montáže</t>
  </si>
  <si>
    <t>998713101R00</t>
  </si>
  <si>
    <t>Přesun hmot pro izolace tepelné, výšky do 6 m</t>
  </si>
  <si>
    <t>35713850T55</t>
  </si>
  <si>
    <t>Elektropřípojka  NN  pro  přečerpávací stanici, dodávka vč.mobtáže</t>
  </si>
  <si>
    <t>kabel AYKY 4Bx16 mm2</t>
  </si>
  <si>
    <t>součástí pojistková skříň-typový pilíř</t>
  </si>
  <si>
    <t>23001212TR00</t>
  </si>
  <si>
    <t>Montáž trubky ocelové  D 324 x 10</t>
  </si>
  <si>
    <t>23001212TR22</t>
  </si>
  <si>
    <t>Montáž trubky ocelové předizolované DN 100</t>
  </si>
  <si>
    <t>230200125T10</t>
  </si>
  <si>
    <t>Nasunutí potrubní sekce do ocel.chráničky, DN 300</t>
  </si>
  <si>
    <t>včetně montáže a dodávky kluzných objímek pro nasunutí sekce a koncových těsnících manžet k uzavření chráničky</t>
  </si>
  <si>
    <t>14362530T55</t>
  </si>
  <si>
    <t>Trubka ocelová bezešvá,hladká D 324x10  mm</t>
  </si>
  <si>
    <t>14362530T66</t>
  </si>
  <si>
    <t>Trubka ocelová tepelně předizolovaná DN 100</t>
  </si>
  <si>
    <t>50,00*0,35*0,80</t>
  </si>
  <si>
    <t>460420022RT1</t>
  </si>
  <si>
    <t>Zřízení kabelového lože v rýze š. do 65 cm z písku, lože tloušťky 10 cm</t>
  </si>
  <si>
    <t>/</t>
  </si>
  <si>
    <t>1) Krycí list soupisu</t>
  </si>
  <si>
    <t>2) Rekapitulace</t>
  </si>
  <si>
    <t>3) Soupis prací</t>
  </si>
  <si>
    <t>Rekapitulace stavby</t>
  </si>
  <si>
    <t>46342796</t>
  </si>
  <si>
    <t>CZ46342796</t>
  </si>
  <si>
    <t>OHL ŽS,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</si>
</sst>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 locked="0"/>
    </xf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6" fillId="2" borderId="0" xfId="20" applyFill="1"/>
    <xf numFmtId="0" fontId="37" fillId="0" borderId="0" xfId="20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Border="1" applyProtection="1"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indent="2"/>
      <protection/>
    </xf>
    <xf numFmtId="0" fontId="28" fillId="0" borderId="0" xfId="0" applyFont="1" applyAlignment="1" applyProtection="1">
      <alignment horizontal="left" vertical="center" wrapText="1" indent="2"/>
      <protection/>
    </xf>
    <xf numFmtId="0" fontId="28" fillId="0" borderId="0" xfId="0" applyFont="1" applyAlignment="1" applyProtection="1">
      <alignment horizontal="left" vertical="center" wrapText="1" indent="3"/>
      <protection/>
    </xf>
    <xf numFmtId="0" fontId="3" fillId="5" borderId="9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indent="1"/>
      <protection/>
    </xf>
    <xf numFmtId="0" fontId="0" fillId="0" borderId="27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35" fillId="0" borderId="27" xfId="0" applyFont="1" applyBorder="1" applyAlignment="1" applyProtection="1">
      <alignment horizontal="left" vertical="center" wrapText="1" indent="1"/>
      <protection/>
    </xf>
    <xf numFmtId="0" fontId="13" fillId="0" borderId="0" xfId="0" applyFont="1" applyBorder="1" applyAlignment="1" applyProtection="1">
      <alignment horizontal="left" vertical="center" wrapText="1" indent="1"/>
      <protection/>
    </xf>
    <xf numFmtId="49" fontId="0" fillId="0" borderId="27" xfId="0" applyNumberFormat="1" applyFont="1" applyBorder="1" applyAlignment="1" applyProtection="1">
      <alignment horizontal="left" vertical="center" wrapText="1" indent="1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49" fontId="35" fillId="0" borderId="27" xfId="0" applyNumberFormat="1" applyFont="1" applyBorder="1" applyAlignment="1" applyProtection="1">
      <alignment horizontal="left" vertical="center" wrapText="1" indent="1"/>
      <protection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38" fillId="2" borderId="30" xfId="0" applyFont="1" applyFill="1" applyBorder="1" applyAlignment="1">
      <alignment horizontal="left" vertical="center"/>
    </xf>
    <xf numFmtId="0" fontId="39" fillId="2" borderId="30" xfId="20" applyFont="1" applyFill="1" applyBorder="1" applyAlignment="1">
      <alignment vertical="center"/>
    </xf>
    <xf numFmtId="0" fontId="6" fillId="2" borderId="30" xfId="0" applyFont="1" applyFill="1" applyBorder="1" applyAlignment="1" applyProtection="1">
      <alignment vertical="center"/>
      <protection locked="0"/>
    </xf>
    <xf numFmtId="0" fontId="38" fillId="2" borderId="31" xfId="0" applyFont="1" applyFill="1" applyBorder="1" applyAlignment="1">
      <alignment horizontal="left" vertical="center"/>
    </xf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34" xfId="0" applyBorder="1" applyProtection="1">
      <protection/>
    </xf>
    <xf numFmtId="0" fontId="0" fillId="0" borderId="33" xfId="0" applyBorder="1" applyProtection="1">
      <protection/>
    </xf>
    <xf numFmtId="0" fontId="0" fillId="0" borderId="32" xfId="0" applyBorder="1" applyProtection="1"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5" borderId="33" xfId="0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/>
    </xf>
    <xf numFmtId="0" fontId="35" fillId="0" borderId="33" xfId="0" applyFont="1" applyBorder="1" applyAlignment="1" applyProtection="1">
      <alignment horizontal="left" vertical="center" wrapText="1"/>
      <protection/>
    </xf>
    <xf numFmtId="0" fontId="12" fillId="0" borderId="32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/>
    </xf>
    <xf numFmtId="0" fontId="0" fillId="2" borderId="31" xfId="0" applyFill="1" applyBorder="1"/>
    <xf numFmtId="0" fontId="0" fillId="0" borderId="33" xfId="0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10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>
      <alignment vertical="center"/>
    </xf>
    <xf numFmtId="4" fontId="8" fillId="0" borderId="0" xfId="0" applyNumberFormat="1" applyFont="1" applyFill="1" applyAlignment="1" applyProtection="1">
      <alignment vertical="center"/>
      <protection/>
    </xf>
    <xf numFmtId="4" fontId="5" fillId="0" borderId="0" xfId="0" applyNumberFormat="1" applyFont="1" applyAlignment="1">
      <alignment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9" fillId="2" borderId="30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9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79</xdr:row>
      <xdr:rowOff>190500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98"/>
  <sheetViews>
    <sheetView showGridLines="0" tabSelected="1" workbookViewId="0" topLeftCell="A1">
      <pane ySplit="1" topLeftCell="A47" activePane="bottomLeft" state="frozen"/>
      <selection pane="bottomLeft" activeCell="J52" sqref="J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19.33203125" style="0" customWidth="1"/>
    <col min="5" max="5" width="78" style="0" customWidth="1"/>
    <col min="6" max="6" width="36.33203125" style="0" customWidth="1"/>
    <col min="7" max="7" width="24.33203125" style="0" hidden="1" customWidth="1"/>
    <col min="8" max="8" width="15.66015625" style="0" hidden="1" customWidth="1"/>
    <col min="9" max="9" width="1.66796875" style="243" customWidth="1"/>
    <col min="10" max="10" width="22.5" style="0" customWidth="1"/>
    <col min="11" max="13" width="25.83203125" style="0" hidden="1" customWidth="1"/>
    <col min="14" max="18" width="21.66015625" style="0" hidden="1" customWidth="1"/>
    <col min="19" max="19" width="19.16015625" style="0" hidden="1" customWidth="1"/>
    <col min="20" max="20" width="25" style="0" hidden="1" customWidth="1"/>
    <col min="21" max="22" width="19.16015625" style="0" hidden="1" customWidth="1"/>
    <col min="23" max="23" width="20" style="0" customWidth="1"/>
    <col min="37" max="57" width="9.33203125" style="0" hidden="1" customWidth="1"/>
  </cols>
  <sheetData>
    <row r="1" spans="1:40" ht="21.45" customHeight="1" hidden="1">
      <c r="A1" s="238" t="s">
        <v>0</v>
      </c>
      <c r="B1" s="239"/>
      <c r="C1" s="239"/>
      <c r="D1" s="240" t="s">
        <v>1</v>
      </c>
      <c r="E1" s="239"/>
      <c r="F1" s="24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 t="s">
        <v>2</v>
      </c>
      <c r="T1" s="16" t="s">
        <v>3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L1" s="18" t="s">
        <v>4</v>
      </c>
      <c r="AM1" s="18" t="s">
        <v>4</v>
      </c>
      <c r="AN1" s="18" t="s">
        <v>5</v>
      </c>
    </row>
    <row r="2" spans="10:38" ht="36.9" customHeight="1" hidden="1"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AK2" s="19" t="s">
        <v>6</v>
      </c>
      <c r="AL2" s="19" t="s">
        <v>7</v>
      </c>
    </row>
    <row r="3" spans="2:38" ht="6.9" customHeight="1" hidden="1">
      <c r="B3" s="20"/>
      <c r="C3" s="21"/>
      <c r="D3" s="21"/>
      <c r="E3" s="21"/>
      <c r="F3" s="21"/>
      <c r="G3" s="21"/>
      <c r="H3" s="22"/>
      <c r="I3" s="245"/>
      <c r="AK3" s="19" t="s">
        <v>6</v>
      </c>
      <c r="AL3" s="19" t="s">
        <v>8</v>
      </c>
    </row>
    <row r="4" spans="2:37" ht="36.9" customHeight="1" hidden="1">
      <c r="B4" s="23"/>
      <c r="C4" s="24"/>
      <c r="D4" s="25" t="s">
        <v>9</v>
      </c>
      <c r="E4" s="24"/>
      <c r="F4" s="24"/>
      <c r="G4" s="24"/>
      <c r="H4" s="26"/>
      <c r="I4" s="245"/>
      <c r="K4" s="27" t="s">
        <v>10</v>
      </c>
      <c r="W4" s="28" t="s">
        <v>11</v>
      </c>
      <c r="AK4" s="19" t="s">
        <v>12</v>
      </c>
    </row>
    <row r="5" spans="2:37" ht="14.4" customHeight="1" hidden="1">
      <c r="B5" s="23"/>
      <c r="C5" s="24"/>
      <c r="D5" s="29" t="s">
        <v>13</v>
      </c>
      <c r="E5" s="24"/>
      <c r="F5" s="382"/>
      <c r="G5" s="382"/>
      <c r="H5" s="26"/>
      <c r="I5" s="245"/>
      <c r="W5" s="379" t="s">
        <v>15</v>
      </c>
      <c r="AK5" s="19" t="s">
        <v>6</v>
      </c>
    </row>
    <row r="6" spans="2:37" ht="36.9" customHeight="1" hidden="1">
      <c r="B6" s="23"/>
      <c r="C6" s="24"/>
      <c r="D6" s="31" t="s">
        <v>16</v>
      </c>
      <c r="E6" s="24"/>
      <c r="F6" s="382"/>
      <c r="G6" s="382"/>
      <c r="H6" s="26"/>
      <c r="I6" s="245"/>
      <c r="W6" s="378"/>
      <c r="AK6" s="19" t="s">
        <v>18</v>
      </c>
    </row>
    <row r="7" spans="2:37" ht="14.4" customHeight="1" hidden="1">
      <c r="B7" s="23"/>
      <c r="C7" s="24"/>
      <c r="D7" s="32" t="s">
        <v>19</v>
      </c>
      <c r="E7" s="24"/>
      <c r="F7" s="24"/>
      <c r="G7" s="30" t="s">
        <v>22</v>
      </c>
      <c r="H7" s="26"/>
      <c r="I7" s="245"/>
      <c r="W7" s="378"/>
      <c r="AK7" s="19" t="s">
        <v>23</v>
      </c>
    </row>
    <row r="8" spans="2:37" ht="14.4" customHeight="1" hidden="1">
      <c r="B8" s="23"/>
      <c r="C8" s="24"/>
      <c r="D8" s="32" t="s">
        <v>24</v>
      </c>
      <c r="E8" s="24"/>
      <c r="F8" s="24"/>
      <c r="G8" s="33" t="s">
        <v>27</v>
      </c>
      <c r="H8" s="26"/>
      <c r="I8" s="245"/>
      <c r="W8" s="378"/>
      <c r="AK8" s="19" t="s">
        <v>28</v>
      </c>
    </row>
    <row r="9" spans="2:37" ht="29.25" customHeight="1" hidden="1">
      <c r="B9" s="23"/>
      <c r="C9" s="24"/>
      <c r="D9" s="29" t="s">
        <v>29</v>
      </c>
      <c r="E9" s="24"/>
      <c r="F9" s="24"/>
      <c r="G9" s="34" t="s">
        <v>30</v>
      </c>
      <c r="H9" s="26"/>
      <c r="I9" s="245"/>
      <c r="W9" s="378"/>
      <c r="AK9" s="19" t="s">
        <v>31</v>
      </c>
    </row>
    <row r="10" spans="2:37" ht="14.4" customHeight="1" hidden="1">
      <c r="B10" s="23"/>
      <c r="C10" s="24"/>
      <c r="D10" s="32" t="s">
        <v>32</v>
      </c>
      <c r="E10" s="24"/>
      <c r="F10" s="24"/>
      <c r="G10" s="30" t="s">
        <v>34</v>
      </c>
      <c r="H10" s="26"/>
      <c r="I10" s="245"/>
      <c r="W10" s="378"/>
      <c r="AK10" s="19" t="s">
        <v>18</v>
      </c>
    </row>
    <row r="11" spans="2:37" ht="18.45" customHeight="1" hidden="1">
      <c r="B11" s="23"/>
      <c r="C11" s="24"/>
      <c r="D11" s="24"/>
      <c r="E11" s="24"/>
      <c r="F11" s="24"/>
      <c r="G11" s="30" t="s">
        <v>34</v>
      </c>
      <c r="H11" s="26"/>
      <c r="I11" s="245"/>
      <c r="W11" s="378"/>
      <c r="AK11" s="19" t="s">
        <v>18</v>
      </c>
    </row>
    <row r="12" spans="2:37" ht="6.9" customHeight="1" hidden="1">
      <c r="B12" s="23"/>
      <c r="C12" s="24"/>
      <c r="D12" s="24"/>
      <c r="E12" s="24"/>
      <c r="F12" s="24"/>
      <c r="G12" s="24"/>
      <c r="H12" s="26"/>
      <c r="I12" s="245"/>
      <c r="W12" s="378"/>
      <c r="AK12" s="19" t="s">
        <v>18</v>
      </c>
    </row>
    <row r="13" spans="2:37" ht="14.4" customHeight="1" hidden="1">
      <c r="B13" s="23"/>
      <c r="C13" s="24"/>
      <c r="D13" s="32" t="s">
        <v>37</v>
      </c>
      <c r="E13" s="24"/>
      <c r="F13" s="24"/>
      <c r="G13" s="35" t="s">
        <v>6575</v>
      </c>
      <c r="H13" s="26"/>
      <c r="I13" s="245"/>
      <c r="W13" s="378"/>
      <c r="AK13" s="19" t="s">
        <v>18</v>
      </c>
    </row>
    <row r="14" spans="2:37" ht="13.2" hidden="1">
      <c r="B14" s="23"/>
      <c r="C14" s="24"/>
      <c r="D14" s="24"/>
      <c r="E14" s="382"/>
      <c r="F14" s="382"/>
      <c r="G14" s="35" t="s">
        <v>6576</v>
      </c>
      <c r="H14" s="26"/>
      <c r="I14" s="245"/>
      <c r="W14" s="378"/>
      <c r="AK14" s="19" t="s">
        <v>18</v>
      </c>
    </row>
    <row r="15" spans="2:37" ht="6.9" customHeight="1" hidden="1">
      <c r="B15" s="23"/>
      <c r="C15" s="24"/>
      <c r="D15" s="24"/>
      <c r="E15" s="24"/>
      <c r="F15" s="24"/>
      <c r="G15" s="24"/>
      <c r="H15" s="26"/>
      <c r="I15" s="245"/>
      <c r="W15" s="378"/>
      <c r="AK15" s="19" t="s">
        <v>4</v>
      </c>
    </row>
    <row r="16" spans="2:37" ht="14.4" customHeight="1" hidden="1">
      <c r="B16" s="23"/>
      <c r="C16" s="24"/>
      <c r="D16" s="32" t="s">
        <v>38</v>
      </c>
      <c r="E16" s="24"/>
      <c r="F16" s="24"/>
      <c r="G16" s="30" t="s">
        <v>34</v>
      </c>
      <c r="H16" s="26"/>
      <c r="I16" s="245"/>
      <c r="W16" s="378"/>
      <c r="AK16" s="19" t="s">
        <v>4</v>
      </c>
    </row>
    <row r="17" spans="2:37" ht="18.45" customHeight="1" hidden="1">
      <c r="B17" s="23"/>
      <c r="C17" s="24"/>
      <c r="D17" s="24"/>
      <c r="E17" s="24"/>
      <c r="F17" s="24"/>
      <c r="G17" s="30" t="s">
        <v>34</v>
      </c>
      <c r="H17" s="26"/>
      <c r="I17" s="245"/>
      <c r="W17" s="378"/>
      <c r="AK17" s="19" t="s">
        <v>40</v>
      </c>
    </row>
    <row r="18" spans="2:37" ht="6.9" customHeight="1" hidden="1">
      <c r="B18" s="23"/>
      <c r="C18" s="24"/>
      <c r="D18" s="24"/>
      <c r="E18" s="24"/>
      <c r="F18" s="24"/>
      <c r="G18" s="24"/>
      <c r="H18" s="26"/>
      <c r="I18" s="245"/>
      <c r="W18" s="378"/>
      <c r="AK18" s="19" t="s">
        <v>6</v>
      </c>
    </row>
    <row r="19" spans="2:37" ht="14.4" customHeight="1" hidden="1">
      <c r="B19" s="23"/>
      <c r="C19" s="24"/>
      <c r="D19" s="32" t="s">
        <v>41</v>
      </c>
      <c r="E19" s="24"/>
      <c r="F19" s="24"/>
      <c r="G19" s="24"/>
      <c r="H19" s="26"/>
      <c r="I19" s="245"/>
      <c r="W19" s="378"/>
      <c r="AK19" s="19" t="s">
        <v>6</v>
      </c>
    </row>
    <row r="20" spans="2:37" ht="22.5" customHeight="1" hidden="1">
      <c r="B20" s="23"/>
      <c r="C20" s="24"/>
      <c r="D20" s="24"/>
      <c r="E20" s="382"/>
      <c r="F20" s="382"/>
      <c r="G20" s="382"/>
      <c r="H20" s="26"/>
      <c r="I20" s="245"/>
      <c r="W20" s="378"/>
      <c r="AK20" s="19" t="s">
        <v>40</v>
      </c>
    </row>
    <row r="21" spans="2:23" ht="6.9" customHeight="1" hidden="1">
      <c r="B21" s="23"/>
      <c r="C21" s="24"/>
      <c r="D21" s="24"/>
      <c r="E21" s="24"/>
      <c r="F21" s="24"/>
      <c r="G21" s="24"/>
      <c r="H21" s="26"/>
      <c r="I21" s="245"/>
      <c r="W21" s="378"/>
    </row>
    <row r="22" spans="2:23" ht="6.9" customHeight="1" hidden="1">
      <c r="B22" s="23"/>
      <c r="C22" s="24"/>
      <c r="D22" s="36"/>
      <c r="E22" s="36"/>
      <c r="F22" s="36"/>
      <c r="G22" s="36"/>
      <c r="H22" s="26"/>
      <c r="I22" s="245"/>
      <c r="W22" s="378"/>
    </row>
    <row r="23" spans="2:23" s="1" customFormat="1" ht="25.95" customHeight="1" hidden="1">
      <c r="B23" s="37"/>
      <c r="C23" s="38"/>
      <c r="D23" s="39" t="s">
        <v>42</v>
      </c>
      <c r="E23" s="40"/>
      <c r="F23" s="40"/>
      <c r="G23" s="246"/>
      <c r="H23" s="41"/>
      <c r="I23" s="247"/>
      <c r="W23" s="380"/>
    </row>
    <row r="24" spans="2:23" s="1" customFormat="1" ht="6.9" customHeight="1" hidden="1">
      <c r="B24" s="37"/>
      <c r="C24" s="38"/>
      <c r="D24" s="38"/>
      <c r="E24" s="38"/>
      <c r="F24" s="38"/>
      <c r="G24" s="38"/>
      <c r="H24" s="41"/>
      <c r="I24" s="247"/>
      <c r="W24" s="380"/>
    </row>
    <row r="25" spans="2:23" s="1" customFormat="1" ht="12" customHeight="1" hidden="1">
      <c r="B25" s="37"/>
      <c r="C25" s="38"/>
      <c r="D25" s="38"/>
      <c r="E25" s="38"/>
      <c r="F25" s="38"/>
      <c r="G25" s="247"/>
      <c r="H25" s="41"/>
      <c r="I25" s="247"/>
      <c r="W25" s="380"/>
    </row>
    <row r="26" spans="2:23" s="2" customFormat="1" ht="14.4" customHeight="1" hidden="1">
      <c r="B26" s="43"/>
      <c r="C26" s="44"/>
      <c r="D26" s="45" t="s">
        <v>46</v>
      </c>
      <c r="E26" s="44"/>
      <c r="F26" s="44"/>
      <c r="G26" s="248"/>
      <c r="H26" s="46"/>
      <c r="I26" s="248"/>
      <c r="W26" s="381"/>
    </row>
    <row r="27" spans="2:23" s="2" customFormat="1" ht="14.4" customHeight="1" hidden="1">
      <c r="B27" s="43"/>
      <c r="C27" s="44"/>
      <c r="D27" s="44"/>
      <c r="E27" s="44"/>
      <c r="F27" s="44"/>
      <c r="G27" s="248"/>
      <c r="H27" s="46"/>
      <c r="I27" s="248"/>
      <c r="W27" s="381"/>
    </row>
    <row r="28" spans="2:23" s="2" customFormat="1" ht="14.4" customHeight="1" hidden="1">
      <c r="B28" s="43"/>
      <c r="C28" s="44"/>
      <c r="D28" s="44"/>
      <c r="E28" s="44"/>
      <c r="F28" s="44"/>
      <c r="G28" s="248"/>
      <c r="H28" s="46"/>
      <c r="I28" s="248"/>
      <c r="W28" s="381"/>
    </row>
    <row r="29" spans="2:23" s="2" customFormat="1" ht="14.4" customHeight="1" hidden="1">
      <c r="B29" s="43"/>
      <c r="C29" s="44"/>
      <c r="D29" s="44"/>
      <c r="E29" s="44"/>
      <c r="F29" s="44"/>
      <c r="G29" s="248"/>
      <c r="H29" s="46"/>
      <c r="I29" s="248"/>
      <c r="W29" s="381"/>
    </row>
    <row r="30" spans="2:23" s="2" customFormat="1" ht="14.4" customHeight="1" hidden="1">
      <c r="B30" s="43"/>
      <c r="C30" s="44"/>
      <c r="D30" s="44"/>
      <c r="E30" s="44"/>
      <c r="F30" s="44"/>
      <c r="G30" s="248"/>
      <c r="H30" s="46"/>
      <c r="I30" s="248"/>
      <c r="W30" s="381"/>
    </row>
    <row r="31" spans="2:23" s="1" customFormat="1" ht="6.9" customHeight="1" hidden="1">
      <c r="B31" s="37"/>
      <c r="C31" s="38"/>
      <c r="D31" s="38"/>
      <c r="E31" s="38"/>
      <c r="F31" s="38"/>
      <c r="G31" s="38"/>
      <c r="H31" s="41"/>
      <c r="I31" s="247"/>
      <c r="W31" s="380"/>
    </row>
    <row r="32" spans="2:23" s="1" customFormat="1" ht="25.95" customHeight="1" hidden="1">
      <c r="B32" s="37"/>
      <c r="C32" s="47"/>
      <c r="D32" s="48" t="s">
        <v>52</v>
      </c>
      <c r="E32" s="49"/>
      <c r="F32" s="49"/>
      <c r="G32" s="249"/>
      <c r="H32" s="50"/>
      <c r="I32" s="47"/>
      <c r="W32" s="380"/>
    </row>
    <row r="33" spans="2:9" s="1" customFormat="1" ht="6.9" customHeight="1" hidden="1">
      <c r="B33" s="37"/>
      <c r="C33" s="38"/>
      <c r="D33" s="38"/>
      <c r="E33" s="38"/>
      <c r="F33" s="38"/>
      <c r="G33" s="38"/>
      <c r="H33" s="41"/>
      <c r="I33" s="247"/>
    </row>
    <row r="34" spans="2:9" s="1" customFormat="1" ht="6.9" customHeight="1" hidden="1">
      <c r="B34" s="51"/>
      <c r="C34" s="52"/>
      <c r="D34" s="52"/>
      <c r="E34" s="52"/>
      <c r="F34" s="52"/>
      <c r="G34" s="52"/>
      <c r="H34" s="53"/>
      <c r="I34" s="247"/>
    </row>
    <row r="35" ht="13.5" hidden="1"/>
    <row r="36" ht="13.5" hidden="1"/>
    <row r="37" ht="13.5" hidden="1"/>
    <row r="38" spans="2:10" s="1" customFormat="1" ht="6.9" customHeight="1">
      <c r="B38" s="54"/>
      <c r="C38" s="55"/>
      <c r="D38" s="55"/>
      <c r="E38" s="55"/>
      <c r="F38" s="55"/>
      <c r="G38" s="55"/>
      <c r="H38" s="55"/>
      <c r="I38" s="247"/>
      <c r="J38" s="56"/>
    </row>
    <row r="39" spans="2:10" s="1" customFormat="1" ht="36.9" customHeight="1">
      <c r="B39" s="37"/>
      <c r="C39" s="57" t="s">
        <v>55</v>
      </c>
      <c r="D39" s="58"/>
      <c r="E39" s="58"/>
      <c r="F39" s="58"/>
      <c r="G39" s="58"/>
      <c r="H39" s="58"/>
      <c r="I39" s="251"/>
      <c r="J39" s="56"/>
    </row>
    <row r="40" spans="2:10" s="1" customFormat="1" ht="6.9" customHeight="1">
      <c r="B40" s="37"/>
      <c r="C40" s="58"/>
      <c r="D40" s="58"/>
      <c r="E40" s="58"/>
      <c r="F40" s="58"/>
      <c r="G40" s="58"/>
      <c r="H40" s="58"/>
      <c r="I40" s="251"/>
      <c r="J40" s="56"/>
    </row>
    <row r="41" spans="2:10" s="3" customFormat="1" ht="14.4" customHeight="1">
      <c r="B41" s="59"/>
      <c r="C41" s="60" t="s">
        <v>13</v>
      </c>
      <c r="D41" s="61"/>
      <c r="E41" s="61" t="s">
        <v>14</v>
      </c>
      <c r="F41" s="252"/>
      <c r="G41" s="252"/>
      <c r="H41" s="61"/>
      <c r="I41" s="252"/>
      <c r="J41" s="62"/>
    </row>
    <row r="42" spans="2:10" s="4" customFormat="1" ht="36.9" customHeight="1">
      <c r="B42" s="63"/>
      <c r="C42" s="64" t="s">
        <v>16</v>
      </c>
      <c r="D42" s="65"/>
      <c r="E42" s="65" t="s">
        <v>17</v>
      </c>
      <c r="F42" s="250"/>
      <c r="G42" s="250"/>
      <c r="H42" s="65"/>
      <c r="I42" s="250"/>
      <c r="J42" s="66"/>
    </row>
    <row r="43" spans="2:10" s="1" customFormat="1" ht="6.9" customHeight="1">
      <c r="B43" s="37"/>
      <c r="C43" s="58"/>
      <c r="D43" s="58"/>
      <c r="E43" s="58"/>
      <c r="F43" s="251"/>
      <c r="G43" s="251"/>
      <c r="H43" s="58"/>
      <c r="I43" s="251"/>
      <c r="J43" s="56"/>
    </row>
    <row r="44" spans="2:10" s="1" customFormat="1" ht="13.2">
      <c r="B44" s="37"/>
      <c r="C44" s="60" t="s">
        <v>24</v>
      </c>
      <c r="D44" s="58"/>
      <c r="E44" s="58" t="s">
        <v>25</v>
      </c>
      <c r="F44" s="60" t="s">
        <v>26</v>
      </c>
      <c r="G44" s="251"/>
      <c r="H44" s="58"/>
      <c r="I44" s="251"/>
      <c r="J44" s="56"/>
    </row>
    <row r="45" spans="2:10" s="1" customFormat="1" ht="6.9" customHeight="1">
      <c r="B45" s="37"/>
      <c r="C45" s="58"/>
      <c r="D45" s="58"/>
      <c r="E45" s="58"/>
      <c r="F45" s="251"/>
      <c r="G45" s="251"/>
      <c r="H45" s="58"/>
      <c r="I45" s="251"/>
      <c r="J45" s="56"/>
    </row>
    <row r="46" spans="2:22" s="1" customFormat="1" ht="13.2">
      <c r="B46" s="37"/>
      <c r="C46" s="60" t="s">
        <v>32</v>
      </c>
      <c r="D46" s="58"/>
      <c r="E46" s="162" t="s">
        <v>35</v>
      </c>
      <c r="F46" s="60" t="s">
        <v>38</v>
      </c>
      <c r="G46" s="251"/>
      <c r="H46" s="58"/>
      <c r="I46" s="251"/>
      <c r="J46" s="56"/>
      <c r="K46" s="370" t="s">
        <v>56</v>
      </c>
      <c r="L46" s="371"/>
      <c r="M46" s="68"/>
      <c r="N46" s="68"/>
      <c r="O46" s="68"/>
      <c r="P46" s="68"/>
      <c r="Q46" s="68"/>
      <c r="R46" s="68"/>
      <c r="S46" s="68"/>
      <c r="T46" s="68"/>
      <c r="U46" s="68"/>
      <c r="V46" s="69"/>
    </row>
    <row r="47" spans="2:22" s="1" customFormat="1" ht="13.2">
      <c r="B47" s="37"/>
      <c r="C47" s="60" t="s">
        <v>37</v>
      </c>
      <c r="D47" s="58"/>
      <c r="E47" s="162" t="s">
        <v>6577</v>
      </c>
      <c r="F47" s="251"/>
      <c r="G47" s="251"/>
      <c r="H47" s="58"/>
      <c r="I47" s="251"/>
      <c r="J47" s="56"/>
      <c r="K47" s="372"/>
      <c r="L47" s="373"/>
      <c r="M47" s="70"/>
      <c r="N47" s="70"/>
      <c r="O47" s="70"/>
      <c r="P47" s="70"/>
      <c r="Q47" s="70"/>
      <c r="R47" s="70"/>
      <c r="S47" s="70"/>
      <c r="T47" s="70"/>
      <c r="U47" s="70"/>
      <c r="V47" s="71"/>
    </row>
    <row r="48" spans="2:22" s="1" customFormat="1" ht="10.95" customHeight="1">
      <c r="B48" s="37"/>
      <c r="C48" s="58"/>
      <c r="D48" s="58"/>
      <c r="E48" s="58"/>
      <c r="F48" s="58"/>
      <c r="G48" s="58"/>
      <c r="H48" s="58"/>
      <c r="I48" s="251"/>
      <c r="J48" s="56"/>
      <c r="K48" s="374"/>
      <c r="L48" s="375"/>
      <c r="M48" s="38"/>
      <c r="N48" s="38"/>
      <c r="O48" s="38"/>
      <c r="P48" s="38"/>
      <c r="Q48" s="38"/>
      <c r="R48" s="38"/>
      <c r="S48" s="38"/>
      <c r="T48" s="38"/>
      <c r="U48" s="38"/>
      <c r="V48" s="72"/>
    </row>
    <row r="49" spans="2:22" s="1" customFormat="1" ht="29.25" customHeight="1">
      <c r="B49" s="37"/>
      <c r="C49" s="376" t="s">
        <v>57</v>
      </c>
      <c r="D49" s="377"/>
      <c r="E49" s="254"/>
      <c r="F49" s="277" t="s">
        <v>58</v>
      </c>
      <c r="G49" s="255" t="s">
        <v>59</v>
      </c>
      <c r="H49" s="74" t="s">
        <v>60</v>
      </c>
      <c r="I49" s="278"/>
      <c r="J49" s="56"/>
      <c r="K49" s="75" t="s">
        <v>61</v>
      </c>
      <c r="L49" s="76" t="s">
        <v>62</v>
      </c>
      <c r="M49" s="76" t="s">
        <v>63</v>
      </c>
      <c r="N49" s="76" t="s">
        <v>64</v>
      </c>
      <c r="O49" s="76" t="s">
        <v>65</v>
      </c>
      <c r="P49" s="76" t="s">
        <v>66</v>
      </c>
      <c r="Q49" s="76" t="s">
        <v>67</v>
      </c>
      <c r="R49" s="76" t="s">
        <v>68</v>
      </c>
      <c r="S49" s="76" t="s">
        <v>69</v>
      </c>
      <c r="T49" s="76" t="s">
        <v>70</v>
      </c>
      <c r="U49" s="76" t="s">
        <v>71</v>
      </c>
      <c r="V49" s="77" t="s">
        <v>72</v>
      </c>
    </row>
    <row r="50" spans="2:22" s="1" customFormat="1" ht="10.95" customHeight="1">
      <c r="B50" s="37"/>
      <c r="C50" s="58"/>
      <c r="D50" s="58"/>
      <c r="E50" s="58"/>
      <c r="F50" s="58"/>
      <c r="G50" s="58"/>
      <c r="H50" s="58"/>
      <c r="I50" s="251"/>
      <c r="J50" s="56"/>
      <c r="K50" s="78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</row>
    <row r="51" spans="2:56" s="4" customFormat="1" ht="32.4" customHeight="1">
      <c r="B51" s="63"/>
      <c r="C51" s="81" t="s">
        <v>73</v>
      </c>
      <c r="D51" s="82"/>
      <c r="E51" s="82"/>
      <c r="F51" s="124">
        <f>ROUND(F52+F85+F92,2)</f>
        <v>117908659.98</v>
      </c>
      <c r="G51" s="124">
        <v>117908659.98</v>
      </c>
      <c r="H51" s="396" t="s">
        <v>34</v>
      </c>
      <c r="I51" s="397"/>
      <c r="J51" s="395">
        <v>12036776</v>
      </c>
      <c r="K51" s="83"/>
      <c r="L51" s="84"/>
      <c r="M51" s="85"/>
      <c r="N51" s="84"/>
      <c r="O51" s="84"/>
      <c r="P51" s="84"/>
      <c r="Q51" s="84"/>
      <c r="R51" s="84"/>
      <c r="S51" s="84"/>
      <c r="T51" s="84"/>
      <c r="U51" s="84"/>
      <c r="V51" s="86"/>
      <c r="W51" s="395">
        <v>3581030.83</v>
      </c>
      <c r="AK51" s="87" t="s">
        <v>74</v>
      </c>
      <c r="AL51" s="87" t="s">
        <v>75</v>
      </c>
      <c r="AM51" s="88" t="s">
        <v>76</v>
      </c>
      <c r="AN51" s="87" t="s">
        <v>77</v>
      </c>
      <c r="AO51" s="87" t="s">
        <v>5</v>
      </c>
      <c r="AP51" s="87" t="s">
        <v>78</v>
      </c>
      <c r="BD51" s="87" t="s">
        <v>20</v>
      </c>
    </row>
    <row r="52" spans="2:57" s="5" customFormat="1" ht="25.8" customHeight="1">
      <c r="B52" s="89"/>
      <c r="C52" s="90"/>
      <c r="D52" s="273" t="s">
        <v>79</v>
      </c>
      <c r="E52" s="273" t="s">
        <v>80</v>
      </c>
      <c r="F52" s="256">
        <f>ROUND(F53+F60+F64+F68+F72+F80+F84,2)</f>
        <v>96791007.04</v>
      </c>
      <c r="G52" s="256">
        <f>F52*1.21</f>
        <v>117117118.5184</v>
      </c>
      <c r="H52" s="91" t="s">
        <v>81</v>
      </c>
      <c r="I52" s="91"/>
      <c r="J52" s="92"/>
      <c r="K52" s="93"/>
      <c r="L52" s="94"/>
      <c r="M52" s="95"/>
      <c r="N52" s="94"/>
      <c r="O52" s="94"/>
      <c r="P52" s="94"/>
      <c r="Q52" s="94"/>
      <c r="R52" s="94"/>
      <c r="S52" s="94"/>
      <c r="T52" s="94"/>
      <c r="U52" s="94"/>
      <c r="V52" s="96"/>
      <c r="W52" s="367"/>
      <c r="AK52" s="97" t="s">
        <v>74</v>
      </c>
      <c r="AL52" s="97" t="s">
        <v>23</v>
      </c>
      <c r="AM52" s="97" t="s">
        <v>76</v>
      </c>
      <c r="AN52" s="97" t="s">
        <v>77</v>
      </c>
      <c r="AO52" s="97" t="s">
        <v>82</v>
      </c>
      <c r="AP52" s="97" t="s">
        <v>5</v>
      </c>
      <c r="BD52" s="97" t="s">
        <v>20</v>
      </c>
      <c r="BE52" s="97" t="s">
        <v>83</v>
      </c>
    </row>
    <row r="53" spans="2:56" s="6" customFormat="1" ht="22.5" customHeight="1">
      <c r="B53" s="98"/>
      <c r="C53" s="99"/>
      <c r="D53" s="274" t="s">
        <v>84</v>
      </c>
      <c r="E53" s="275" t="s">
        <v>85</v>
      </c>
      <c r="F53" s="257">
        <f>ROUND(SUM(F54:F59),2)</f>
        <v>63919275.14</v>
      </c>
      <c r="G53" s="256">
        <f aca="true" t="shared" si="0" ref="G53:G57">F53*1.21</f>
        <v>77342322.91939999</v>
      </c>
      <c r="H53" s="100" t="s">
        <v>86</v>
      </c>
      <c r="I53" s="100"/>
      <c r="J53" s="101"/>
      <c r="K53" s="102"/>
      <c r="L53" s="103"/>
      <c r="M53" s="104"/>
      <c r="N53" s="103"/>
      <c r="O53" s="103"/>
      <c r="P53" s="103"/>
      <c r="Q53" s="103"/>
      <c r="R53" s="103"/>
      <c r="S53" s="103"/>
      <c r="T53" s="103"/>
      <c r="U53" s="103"/>
      <c r="V53" s="105"/>
      <c r="W53" s="367"/>
      <c r="AK53" s="106" t="s">
        <v>74</v>
      </c>
      <c r="AL53" s="106" t="s">
        <v>83</v>
      </c>
      <c r="AM53" s="106" t="s">
        <v>76</v>
      </c>
      <c r="AN53" s="106" t="s">
        <v>77</v>
      </c>
      <c r="AO53" s="106" t="s">
        <v>87</v>
      </c>
      <c r="AP53" s="106" t="s">
        <v>82</v>
      </c>
      <c r="BD53" s="106" t="s">
        <v>20</v>
      </c>
    </row>
    <row r="54" spans="1:56" s="6" customFormat="1" ht="22.5" customHeight="1">
      <c r="A54" s="234" t="s">
        <v>6570</v>
      </c>
      <c r="B54" s="98"/>
      <c r="C54" s="99"/>
      <c r="D54" s="276" t="s">
        <v>88</v>
      </c>
      <c r="E54" s="276" t="s">
        <v>89</v>
      </c>
      <c r="F54" s="366">
        <f>'SO 10.1 - Retenční nádrž ...'!J107</f>
        <v>60177864.979999974</v>
      </c>
      <c r="G54" s="256">
        <f t="shared" si="0"/>
        <v>72815216.62579997</v>
      </c>
      <c r="H54" s="100" t="s">
        <v>86</v>
      </c>
      <c r="I54" s="100"/>
      <c r="J54" s="101"/>
      <c r="K54" s="102"/>
      <c r="L54" s="103"/>
      <c r="M54" s="104"/>
      <c r="N54" s="103"/>
      <c r="O54" s="103"/>
      <c r="P54" s="103"/>
      <c r="Q54" s="103"/>
      <c r="R54" s="103"/>
      <c r="S54" s="103"/>
      <c r="T54" s="103"/>
      <c r="U54" s="103"/>
      <c r="V54" s="105"/>
      <c r="W54" s="367"/>
      <c r="AL54" s="106" t="s">
        <v>90</v>
      </c>
      <c r="AN54" s="106" t="s">
        <v>77</v>
      </c>
      <c r="AO54" s="106" t="s">
        <v>91</v>
      </c>
      <c r="AP54" s="106" t="s">
        <v>87</v>
      </c>
      <c r="BD54" s="106" t="s">
        <v>20</v>
      </c>
    </row>
    <row r="55" spans="1:56" s="6" customFormat="1" ht="22.5" customHeight="1">
      <c r="A55" s="234" t="s">
        <v>6570</v>
      </c>
      <c r="B55" s="98"/>
      <c r="C55" s="99"/>
      <c r="D55" s="276" t="s">
        <v>92</v>
      </c>
      <c r="E55" s="276" t="s">
        <v>93</v>
      </c>
      <c r="F55" s="257">
        <f>'SO 10.2 - Vodovodní přípojka'!J97</f>
        <v>59531.939999999995</v>
      </c>
      <c r="G55" s="256">
        <f t="shared" si="0"/>
        <v>72033.64739999999</v>
      </c>
      <c r="H55" s="100" t="s">
        <v>86</v>
      </c>
      <c r="I55" s="100"/>
      <c r="J55" s="101"/>
      <c r="K55" s="102"/>
      <c r="L55" s="103"/>
      <c r="M55" s="104"/>
      <c r="N55" s="103"/>
      <c r="O55" s="103"/>
      <c r="P55" s="103"/>
      <c r="Q55" s="103"/>
      <c r="R55" s="103"/>
      <c r="S55" s="103"/>
      <c r="T55" s="103"/>
      <c r="U55" s="103"/>
      <c r="V55" s="105"/>
      <c r="W55" s="367"/>
      <c r="AL55" s="106" t="s">
        <v>90</v>
      </c>
      <c r="AN55" s="106" t="s">
        <v>77</v>
      </c>
      <c r="AO55" s="106" t="s">
        <v>94</v>
      </c>
      <c r="AP55" s="106" t="s">
        <v>87</v>
      </c>
      <c r="BD55" s="106" t="s">
        <v>95</v>
      </c>
    </row>
    <row r="56" spans="1:56" s="6" customFormat="1" ht="22.5" customHeight="1">
      <c r="A56" s="234" t="s">
        <v>6570</v>
      </c>
      <c r="B56" s="98"/>
      <c r="C56" s="99"/>
      <c r="D56" s="276" t="s">
        <v>96</v>
      </c>
      <c r="E56" s="276" t="s">
        <v>97</v>
      </c>
      <c r="F56" s="257">
        <f>'SO 10.3 - Přípojka NN'!J93</f>
        <v>318830</v>
      </c>
      <c r="G56" s="256">
        <f t="shared" si="0"/>
        <v>385784.3</v>
      </c>
      <c r="H56" s="100" t="s">
        <v>86</v>
      </c>
      <c r="I56" s="100"/>
      <c r="J56" s="101"/>
      <c r="K56" s="102"/>
      <c r="L56" s="103"/>
      <c r="M56" s="104"/>
      <c r="N56" s="103"/>
      <c r="O56" s="103"/>
      <c r="P56" s="103"/>
      <c r="Q56" s="103"/>
      <c r="R56" s="103"/>
      <c r="S56" s="103"/>
      <c r="T56" s="103"/>
      <c r="U56" s="103"/>
      <c r="V56" s="105"/>
      <c r="W56" s="367"/>
      <c r="AL56" s="106" t="s">
        <v>90</v>
      </c>
      <c r="AN56" s="106" t="s">
        <v>77</v>
      </c>
      <c r="AO56" s="106" t="s">
        <v>98</v>
      </c>
      <c r="AP56" s="106" t="s">
        <v>87</v>
      </c>
      <c r="BD56" s="106" t="s">
        <v>99</v>
      </c>
    </row>
    <row r="57" spans="1:56" s="6" customFormat="1" ht="22.5" customHeight="1">
      <c r="A57" s="234" t="s">
        <v>6570</v>
      </c>
      <c r="B57" s="98"/>
      <c r="C57" s="99"/>
      <c r="D57" s="276" t="s">
        <v>100</v>
      </c>
      <c r="E57" s="276" t="s">
        <v>101</v>
      </c>
      <c r="F57" s="257">
        <f>'SO 10.4 - Přeložka trubní...'!J99</f>
        <v>2372355.659999999</v>
      </c>
      <c r="G57" s="256">
        <f t="shared" si="0"/>
        <v>2870550.3485999987</v>
      </c>
      <c r="H57" s="100" t="s">
        <v>86</v>
      </c>
      <c r="I57" s="100"/>
      <c r="J57" s="101"/>
      <c r="K57" s="102"/>
      <c r="L57" s="103"/>
      <c r="M57" s="104"/>
      <c r="N57" s="103"/>
      <c r="O57" s="103"/>
      <c r="P57" s="103"/>
      <c r="Q57" s="103"/>
      <c r="R57" s="103"/>
      <c r="S57" s="103"/>
      <c r="T57" s="103"/>
      <c r="U57" s="103"/>
      <c r="V57" s="105"/>
      <c r="W57" s="367"/>
      <c r="AL57" s="106" t="s">
        <v>90</v>
      </c>
      <c r="AN57" s="106" t="s">
        <v>77</v>
      </c>
      <c r="AO57" s="106" t="s">
        <v>102</v>
      </c>
      <c r="AP57" s="106" t="s">
        <v>87</v>
      </c>
      <c r="BD57" s="106" t="s">
        <v>103</v>
      </c>
    </row>
    <row r="58" spans="1:56" s="6" customFormat="1" ht="22.5" customHeight="1">
      <c r="A58" s="234" t="s">
        <v>6570</v>
      </c>
      <c r="B58" s="98"/>
      <c r="C58" s="99"/>
      <c r="D58" s="276" t="s">
        <v>104</v>
      </c>
      <c r="E58" s="276" t="s">
        <v>105</v>
      </c>
      <c r="F58" s="257">
        <f>'SO 10.5 - Přeložka vodovo...'!J97</f>
        <v>280064.01000000007</v>
      </c>
      <c r="G58" s="256">
        <f aca="true" t="shared" si="1" ref="G58:G96">F58*1.21</f>
        <v>338877.45210000005</v>
      </c>
      <c r="H58" s="100" t="s">
        <v>86</v>
      </c>
      <c r="I58" s="100"/>
      <c r="J58" s="101"/>
      <c r="K58" s="102"/>
      <c r="L58" s="103"/>
      <c r="M58" s="104"/>
      <c r="N58" s="103"/>
      <c r="O58" s="103"/>
      <c r="P58" s="103"/>
      <c r="Q58" s="103"/>
      <c r="R58" s="103"/>
      <c r="S58" s="103"/>
      <c r="T58" s="103"/>
      <c r="U58" s="103"/>
      <c r="V58" s="105"/>
      <c r="W58" s="367"/>
      <c r="AL58" s="106" t="s">
        <v>90</v>
      </c>
      <c r="AN58" s="106" t="s">
        <v>77</v>
      </c>
      <c r="AO58" s="106" t="s">
        <v>106</v>
      </c>
      <c r="AP58" s="106" t="s">
        <v>87</v>
      </c>
      <c r="BD58" s="106" t="s">
        <v>95</v>
      </c>
    </row>
    <row r="59" spans="1:56" s="6" customFormat="1" ht="22.5" customHeight="1">
      <c r="A59" s="234" t="s">
        <v>6570</v>
      </c>
      <c r="B59" s="98"/>
      <c r="C59" s="99"/>
      <c r="D59" s="276" t="s">
        <v>107</v>
      </c>
      <c r="E59" s="276" t="s">
        <v>108</v>
      </c>
      <c r="F59" s="257">
        <f>'SO 10.6 - Obslužná vozovka'!J93</f>
        <v>710628.5499999999</v>
      </c>
      <c r="G59" s="256">
        <f t="shared" si="1"/>
        <v>859860.5454999999</v>
      </c>
      <c r="H59" s="100" t="s">
        <v>86</v>
      </c>
      <c r="I59" s="100"/>
      <c r="J59" s="101"/>
      <c r="K59" s="102"/>
      <c r="L59" s="103"/>
      <c r="M59" s="104"/>
      <c r="N59" s="103"/>
      <c r="O59" s="103"/>
      <c r="P59" s="103"/>
      <c r="Q59" s="103"/>
      <c r="R59" s="103"/>
      <c r="S59" s="103"/>
      <c r="T59" s="103"/>
      <c r="U59" s="103"/>
      <c r="V59" s="105"/>
      <c r="W59" s="367"/>
      <c r="AL59" s="106" t="s">
        <v>90</v>
      </c>
      <c r="AN59" s="106" t="s">
        <v>77</v>
      </c>
      <c r="AO59" s="106" t="s">
        <v>109</v>
      </c>
      <c r="AP59" s="106" t="s">
        <v>87</v>
      </c>
      <c r="BD59" s="106" t="s">
        <v>110</v>
      </c>
    </row>
    <row r="60" spans="2:56" s="6" customFormat="1" ht="22.5" customHeight="1">
      <c r="B60" s="98"/>
      <c r="C60" s="99"/>
      <c r="D60" s="274" t="s">
        <v>111</v>
      </c>
      <c r="E60" s="275" t="s">
        <v>85</v>
      </c>
      <c r="F60" s="257">
        <f>ROUND(SUM(F61:F63),2)</f>
        <v>3712455</v>
      </c>
      <c r="G60" s="256">
        <f t="shared" si="1"/>
        <v>4492070.55</v>
      </c>
      <c r="H60" s="100" t="s">
        <v>86</v>
      </c>
      <c r="I60" s="100"/>
      <c r="J60" s="101"/>
      <c r="K60" s="102"/>
      <c r="L60" s="103"/>
      <c r="M60" s="104"/>
      <c r="N60" s="103"/>
      <c r="O60" s="103"/>
      <c r="P60" s="103"/>
      <c r="Q60" s="103"/>
      <c r="R60" s="103"/>
      <c r="S60" s="103"/>
      <c r="T60" s="103"/>
      <c r="U60" s="103"/>
      <c r="V60" s="105"/>
      <c r="W60" s="367"/>
      <c r="AK60" s="106" t="s">
        <v>74</v>
      </c>
      <c r="AL60" s="106" t="s">
        <v>83</v>
      </c>
      <c r="AM60" s="106" t="s">
        <v>76</v>
      </c>
      <c r="AN60" s="106" t="s">
        <v>77</v>
      </c>
      <c r="AO60" s="106" t="s">
        <v>112</v>
      </c>
      <c r="AP60" s="106" t="s">
        <v>82</v>
      </c>
      <c r="BD60" s="106" t="s">
        <v>20</v>
      </c>
    </row>
    <row r="61" spans="1:56" s="6" customFormat="1" ht="22.5" customHeight="1">
      <c r="A61" s="234" t="s">
        <v>6570</v>
      </c>
      <c r="B61" s="98"/>
      <c r="C61" s="99"/>
      <c r="D61" s="276" t="s">
        <v>113</v>
      </c>
      <c r="E61" s="276" t="s">
        <v>114</v>
      </c>
      <c r="F61" s="257">
        <f>'PS 10.1 - Strojně technol...'!J90</f>
        <v>3119450</v>
      </c>
      <c r="G61" s="256">
        <f t="shared" si="1"/>
        <v>3774534.5</v>
      </c>
      <c r="H61" s="100" t="s">
        <v>86</v>
      </c>
      <c r="I61" s="100"/>
      <c r="J61" s="101"/>
      <c r="K61" s="102"/>
      <c r="L61" s="103"/>
      <c r="M61" s="104"/>
      <c r="N61" s="103"/>
      <c r="O61" s="103"/>
      <c r="P61" s="103"/>
      <c r="Q61" s="103"/>
      <c r="R61" s="103"/>
      <c r="S61" s="103"/>
      <c r="T61" s="103"/>
      <c r="U61" s="103"/>
      <c r="V61" s="105"/>
      <c r="W61" s="367"/>
      <c r="AL61" s="106" t="s">
        <v>90</v>
      </c>
      <c r="AN61" s="106" t="s">
        <v>77</v>
      </c>
      <c r="AO61" s="106" t="s">
        <v>115</v>
      </c>
      <c r="AP61" s="106" t="s">
        <v>112</v>
      </c>
      <c r="BD61" s="106" t="s">
        <v>20</v>
      </c>
    </row>
    <row r="62" spans="1:56" s="6" customFormat="1" ht="22.5" customHeight="1">
      <c r="A62" s="234" t="s">
        <v>6570</v>
      </c>
      <c r="B62" s="98"/>
      <c r="C62" s="99"/>
      <c r="D62" s="276" t="s">
        <v>116</v>
      </c>
      <c r="E62" s="276" t="s">
        <v>117</v>
      </c>
      <c r="F62" s="257">
        <f>'PS 10.2 - Elektro část a ASŘ'!J94</f>
        <v>536625</v>
      </c>
      <c r="G62" s="256">
        <f t="shared" si="1"/>
        <v>649316.25</v>
      </c>
      <c r="H62" s="100" t="s">
        <v>86</v>
      </c>
      <c r="I62" s="100"/>
      <c r="J62" s="101"/>
      <c r="K62" s="102"/>
      <c r="L62" s="103"/>
      <c r="M62" s="104"/>
      <c r="N62" s="103"/>
      <c r="O62" s="103"/>
      <c r="P62" s="103"/>
      <c r="Q62" s="103"/>
      <c r="R62" s="103"/>
      <c r="S62" s="103"/>
      <c r="T62" s="103"/>
      <c r="U62" s="103"/>
      <c r="V62" s="105"/>
      <c r="W62" s="367"/>
      <c r="AL62" s="106" t="s">
        <v>90</v>
      </c>
      <c r="AN62" s="106" t="s">
        <v>77</v>
      </c>
      <c r="AO62" s="106" t="s">
        <v>118</v>
      </c>
      <c r="AP62" s="106" t="s">
        <v>112</v>
      </c>
      <c r="BD62" s="106" t="s">
        <v>20</v>
      </c>
    </row>
    <row r="63" spans="1:56" s="6" customFormat="1" ht="22.5" customHeight="1">
      <c r="A63" s="234" t="s">
        <v>6570</v>
      </c>
      <c r="B63" s="98"/>
      <c r="C63" s="99"/>
      <c r="D63" s="276" t="s">
        <v>119</v>
      </c>
      <c r="E63" s="276" t="s">
        <v>120</v>
      </c>
      <c r="F63" s="257">
        <f>'PS 10.3 - Přenos dat'!J92</f>
        <v>56380</v>
      </c>
      <c r="G63" s="256">
        <f t="shared" si="1"/>
        <v>68219.8</v>
      </c>
      <c r="H63" s="100" t="s">
        <v>86</v>
      </c>
      <c r="I63" s="100"/>
      <c r="J63" s="101"/>
      <c r="K63" s="102"/>
      <c r="L63" s="103"/>
      <c r="M63" s="104"/>
      <c r="N63" s="103"/>
      <c r="O63" s="103"/>
      <c r="P63" s="103"/>
      <c r="Q63" s="103"/>
      <c r="R63" s="103"/>
      <c r="S63" s="103"/>
      <c r="T63" s="103"/>
      <c r="U63" s="103"/>
      <c r="V63" s="105"/>
      <c r="W63" s="367"/>
      <c r="AL63" s="106" t="s">
        <v>90</v>
      </c>
      <c r="AN63" s="106" t="s">
        <v>77</v>
      </c>
      <c r="AO63" s="106" t="s">
        <v>121</v>
      </c>
      <c r="AP63" s="106" t="s">
        <v>112</v>
      </c>
      <c r="BD63" s="106" t="s">
        <v>20</v>
      </c>
    </row>
    <row r="64" spans="2:56" s="6" customFormat="1" ht="22.5" customHeight="1">
      <c r="B64" s="98"/>
      <c r="C64" s="99"/>
      <c r="D64" s="274" t="s">
        <v>122</v>
      </c>
      <c r="E64" s="275" t="s">
        <v>123</v>
      </c>
      <c r="F64" s="257">
        <f>ROUND(SUM(F65:F67),2)</f>
        <v>11320438.08</v>
      </c>
      <c r="G64" s="256">
        <f t="shared" si="1"/>
        <v>13697730.0768</v>
      </c>
      <c r="H64" s="100" t="s">
        <v>86</v>
      </c>
      <c r="I64" s="100"/>
      <c r="J64" s="101"/>
      <c r="K64" s="102"/>
      <c r="L64" s="103"/>
      <c r="M64" s="104"/>
      <c r="N64" s="103"/>
      <c r="O64" s="103"/>
      <c r="P64" s="103"/>
      <c r="Q64" s="103"/>
      <c r="R64" s="103"/>
      <c r="S64" s="103"/>
      <c r="T64" s="103"/>
      <c r="U64" s="103"/>
      <c r="V64" s="105"/>
      <c r="W64" s="367"/>
      <c r="AK64" s="106" t="s">
        <v>74</v>
      </c>
      <c r="AL64" s="106" t="s">
        <v>83</v>
      </c>
      <c r="AM64" s="106" t="s">
        <v>76</v>
      </c>
      <c r="AN64" s="106" t="s">
        <v>77</v>
      </c>
      <c r="AO64" s="106" t="s">
        <v>124</v>
      </c>
      <c r="AP64" s="106" t="s">
        <v>82</v>
      </c>
      <c r="BD64" s="106" t="s">
        <v>20</v>
      </c>
    </row>
    <row r="65" spans="1:56" s="6" customFormat="1" ht="22.5" customHeight="1">
      <c r="A65" s="234" t="s">
        <v>6570</v>
      </c>
      <c r="B65" s="98"/>
      <c r="C65" s="99"/>
      <c r="D65" s="276" t="s">
        <v>125</v>
      </c>
      <c r="E65" s="276" t="s">
        <v>126</v>
      </c>
      <c r="F65" s="257">
        <f>'SO 20.1 - Retenční nádrž ...'!J105</f>
        <v>10954267.84</v>
      </c>
      <c r="G65" s="256">
        <f t="shared" si="1"/>
        <v>13254664.086399999</v>
      </c>
      <c r="H65" s="100" t="s">
        <v>86</v>
      </c>
      <c r="I65" s="100"/>
      <c r="J65" s="101"/>
      <c r="K65" s="102"/>
      <c r="L65" s="103"/>
      <c r="M65" s="104"/>
      <c r="N65" s="103"/>
      <c r="O65" s="103"/>
      <c r="P65" s="103"/>
      <c r="Q65" s="103"/>
      <c r="R65" s="103"/>
      <c r="S65" s="103"/>
      <c r="T65" s="103"/>
      <c r="U65" s="103"/>
      <c r="V65" s="105"/>
      <c r="W65" s="367"/>
      <c r="AL65" s="106" t="s">
        <v>90</v>
      </c>
      <c r="AN65" s="106" t="s">
        <v>77</v>
      </c>
      <c r="AO65" s="106" t="s">
        <v>127</v>
      </c>
      <c r="AP65" s="106" t="s">
        <v>124</v>
      </c>
      <c r="BD65" s="106" t="s">
        <v>20</v>
      </c>
    </row>
    <row r="66" spans="1:56" s="6" customFormat="1" ht="22.5" customHeight="1">
      <c r="A66" s="234" t="s">
        <v>6570</v>
      </c>
      <c r="B66" s="98"/>
      <c r="C66" s="99"/>
      <c r="D66" s="276" t="s">
        <v>128</v>
      </c>
      <c r="E66" s="276" t="s">
        <v>129</v>
      </c>
      <c r="F66" s="257">
        <f>'SO 20.2 - Vrtaná studna VS1'!J96</f>
        <v>285991.23999999993</v>
      </c>
      <c r="G66" s="256">
        <f t="shared" si="1"/>
        <v>346049.4003999999</v>
      </c>
      <c r="H66" s="100" t="s">
        <v>86</v>
      </c>
      <c r="I66" s="100"/>
      <c r="J66" s="101"/>
      <c r="K66" s="102"/>
      <c r="L66" s="103"/>
      <c r="M66" s="104"/>
      <c r="N66" s="103"/>
      <c r="O66" s="103"/>
      <c r="P66" s="103"/>
      <c r="Q66" s="103"/>
      <c r="R66" s="103"/>
      <c r="S66" s="103"/>
      <c r="T66" s="103"/>
      <c r="U66" s="103"/>
      <c r="V66" s="105"/>
      <c r="W66" s="367"/>
      <c r="AL66" s="106" t="s">
        <v>90</v>
      </c>
      <c r="AN66" s="106" t="s">
        <v>77</v>
      </c>
      <c r="AO66" s="106" t="s">
        <v>130</v>
      </c>
      <c r="AP66" s="106" t="s">
        <v>124</v>
      </c>
      <c r="BD66" s="106" t="s">
        <v>131</v>
      </c>
    </row>
    <row r="67" spans="1:56" s="6" customFormat="1" ht="22.5" customHeight="1">
      <c r="A67" s="234" t="s">
        <v>6570</v>
      </c>
      <c r="B67" s="98"/>
      <c r="C67" s="99"/>
      <c r="D67" s="276" t="s">
        <v>132</v>
      </c>
      <c r="E67" s="276" t="s">
        <v>97</v>
      </c>
      <c r="F67" s="257">
        <f>'SO 20.3 - Přípojka NN'!J93</f>
        <v>80179</v>
      </c>
      <c r="G67" s="256">
        <f t="shared" si="1"/>
        <v>97016.59</v>
      </c>
      <c r="H67" s="100" t="s">
        <v>86</v>
      </c>
      <c r="I67" s="100"/>
      <c r="J67" s="101"/>
      <c r="K67" s="102"/>
      <c r="L67" s="103"/>
      <c r="M67" s="104"/>
      <c r="N67" s="103"/>
      <c r="O67" s="103"/>
      <c r="P67" s="103"/>
      <c r="Q67" s="103"/>
      <c r="R67" s="103"/>
      <c r="S67" s="103"/>
      <c r="T67" s="103"/>
      <c r="U67" s="103"/>
      <c r="V67" s="105"/>
      <c r="W67" s="367"/>
      <c r="AL67" s="106" t="s">
        <v>90</v>
      </c>
      <c r="AN67" s="106" t="s">
        <v>77</v>
      </c>
      <c r="AO67" s="106" t="s">
        <v>133</v>
      </c>
      <c r="AP67" s="106" t="s">
        <v>124</v>
      </c>
      <c r="BD67" s="106" t="s">
        <v>99</v>
      </c>
    </row>
    <row r="68" spans="2:56" s="6" customFormat="1" ht="22.5" customHeight="1">
      <c r="B68" s="98"/>
      <c r="C68" s="99"/>
      <c r="D68" s="274" t="s">
        <v>134</v>
      </c>
      <c r="E68" s="275" t="s">
        <v>123</v>
      </c>
      <c r="F68" s="257">
        <f>ROUND(SUM(F69:F71),2)</f>
        <v>883833</v>
      </c>
      <c r="G68" s="256">
        <f t="shared" si="1"/>
        <v>1069437.93</v>
      </c>
      <c r="H68" s="100" t="s">
        <v>86</v>
      </c>
      <c r="I68" s="100"/>
      <c r="J68" s="101"/>
      <c r="K68" s="102"/>
      <c r="L68" s="103"/>
      <c r="M68" s="104"/>
      <c r="N68" s="103"/>
      <c r="O68" s="103"/>
      <c r="P68" s="103"/>
      <c r="Q68" s="103"/>
      <c r="R68" s="103"/>
      <c r="S68" s="103"/>
      <c r="T68" s="103"/>
      <c r="U68" s="103"/>
      <c r="V68" s="105"/>
      <c r="W68" s="367"/>
      <c r="AK68" s="106" t="s">
        <v>74</v>
      </c>
      <c r="AL68" s="106" t="s">
        <v>83</v>
      </c>
      <c r="AM68" s="106" t="s">
        <v>76</v>
      </c>
      <c r="AN68" s="106" t="s">
        <v>77</v>
      </c>
      <c r="AO68" s="106" t="s">
        <v>135</v>
      </c>
      <c r="AP68" s="106" t="s">
        <v>82</v>
      </c>
      <c r="BD68" s="106" t="s">
        <v>20</v>
      </c>
    </row>
    <row r="69" spans="1:56" s="6" customFormat="1" ht="22.5" customHeight="1">
      <c r="A69" s="234" t="s">
        <v>6570</v>
      </c>
      <c r="B69" s="98"/>
      <c r="C69" s="99"/>
      <c r="D69" s="276" t="s">
        <v>136</v>
      </c>
      <c r="E69" s="276" t="s">
        <v>114</v>
      </c>
      <c r="F69" s="257">
        <f>'PS 20.1 - Strojně technol...'!J90</f>
        <v>522190</v>
      </c>
      <c r="G69" s="256">
        <f t="shared" si="1"/>
        <v>631849.9</v>
      </c>
      <c r="H69" s="100" t="s">
        <v>86</v>
      </c>
      <c r="I69" s="100"/>
      <c r="J69" s="101"/>
      <c r="K69" s="102"/>
      <c r="L69" s="103"/>
      <c r="M69" s="104"/>
      <c r="N69" s="103"/>
      <c r="O69" s="103"/>
      <c r="P69" s="103"/>
      <c r="Q69" s="103"/>
      <c r="R69" s="103"/>
      <c r="S69" s="103"/>
      <c r="T69" s="103"/>
      <c r="U69" s="103"/>
      <c r="V69" s="105"/>
      <c r="W69" s="367"/>
      <c r="AL69" s="106" t="s">
        <v>90</v>
      </c>
      <c r="AN69" s="106" t="s">
        <v>77</v>
      </c>
      <c r="AO69" s="106" t="s">
        <v>137</v>
      </c>
      <c r="AP69" s="106" t="s">
        <v>135</v>
      </c>
      <c r="BD69" s="106" t="s">
        <v>20</v>
      </c>
    </row>
    <row r="70" spans="1:56" s="6" customFormat="1" ht="22.5" customHeight="1">
      <c r="A70" s="234" t="s">
        <v>6570</v>
      </c>
      <c r="B70" s="98"/>
      <c r="C70" s="99"/>
      <c r="D70" s="276" t="s">
        <v>138</v>
      </c>
      <c r="E70" s="276" t="s">
        <v>117</v>
      </c>
      <c r="F70" s="257">
        <f>'PS 20.2 - Elektro část a ASŘ'!J94</f>
        <v>305263</v>
      </c>
      <c r="G70" s="256">
        <f t="shared" si="1"/>
        <v>369368.23</v>
      </c>
      <c r="H70" s="100" t="s">
        <v>86</v>
      </c>
      <c r="I70" s="100"/>
      <c r="J70" s="101"/>
      <c r="K70" s="102"/>
      <c r="L70" s="103"/>
      <c r="M70" s="104"/>
      <c r="N70" s="103"/>
      <c r="O70" s="103"/>
      <c r="P70" s="103"/>
      <c r="Q70" s="103"/>
      <c r="R70" s="103"/>
      <c r="S70" s="103"/>
      <c r="T70" s="103"/>
      <c r="U70" s="103"/>
      <c r="V70" s="105"/>
      <c r="W70" s="367"/>
      <c r="AL70" s="106" t="s">
        <v>90</v>
      </c>
      <c r="AN70" s="106" t="s">
        <v>77</v>
      </c>
      <c r="AO70" s="106" t="s">
        <v>139</v>
      </c>
      <c r="AP70" s="106" t="s">
        <v>135</v>
      </c>
      <c r="BD70" s="106" t="s">
        <v>20</v>
      </c>
    </row>
    <row r="71" spans="1:56" s="6" customFormat="1" ht="22.5" customHeight="1">
      <c r="A71" s="234" t="s">
        <v>6570</v>
      </c>
      <c r="B71" s="98"/>
      <c r="C71" s="99"/>
      <c r="D71" s="276" t="s">
        <v>140</v>
      </c>
      <c r="E71" s="276" t="s">
        <v>120</v>
      </c>
      <c r="F71" s="257">
        <f>'PS 20.3 - Přenos dat'!J92</f>
        <v>56380</v>
      </c>
      <c r="G71" s="256">
        <f t="shared" si="1"/>
        <v>68219.8</v>
      </c>
      <c r="H71" s="100" t="s">
        <v>86</v>
      </c>
      <c r="I71" s="100"/>
      <c r="J71" s="101"/>
      <c r="K71" s="102"/>
      <c r="L71" s="103"/>
      <c r="M71" s="104"/>
      <c r="N71" s="103"/>
      <c r="O71" s="103"/>
      <c r="P71" s="103"/>
      <c r="Q71" s="103"/>
      <c r="R71" s="103"/>
      <c r="S71" s="103"/>
      <c r="T71" s="103"/>
      <c r="U71" s="103"/>
      <c r="V71" s="105"/>
      <c r="W71" s="367"/>
      <c r="AL71" s="106" t="s">
        <v>90</v>
      </c>
      <c r="AN71" s="106" t="s">
        <v>77</v>
      </c>
      <c r="AO71" s="106" t="s">
        <v>141</v>
      </c>
      <c r="AP71" s="106" t="s">
        <v>135</v>
      </c>
      <c r="BD71" s="106" t="s">
        <v>20</v>
      </c>
    </row>
    <row r="72" spans="2:56" s="6" customFormat="1" ht="22.5" customHeight="1">
      <c r="B72" s="98"/>
      <c r="C72" s="99"/>
      <c r="D72" s="274" t="s">
        <v>142</v>
      </c>
      <c r="E72" s="275" t="s">
        <v>143</v>
      </c>
      <c r="F72" s="257">
        <f>ROUND(SUM(F73:F79),2)</f>
        <v>14433932.82</v>
      </c>
      <c r="G72" s="256">
        <f t="shared" si="1"/>
        <v>17465058.7122</v>
      </c>
      <c r="H72" s="100" t="s">
        <v>86</v>
      </c>
      <c r="I72" s="100"/>
      <c r="J72" s="101"/>
      <c r="K72" s="102"/>
      <c r="L72" s="103"/>
      <c r="M72" s="104"/>
      <c r="N72" s="103"/>
      <c r="O72" s="103"/>
      <c r="P72" s="103"/>
      <c r="Q72" s="103"/>
      <c r="R72" s="103"/>
      <c r="S72" s="103"/>
      <c r="T72" s="103"/>
      <c r="U72" s="103"/>
      <c r="V72" s="105"/>
      <c r="W72" s="367"/>
      <c r="AK72" s="106" t="s">
        <v>74</v>
      </c>
      <c r="AL72" s="106" t="s">
        <v>83</v>
      </c>
      <c r="AM72" s="106" t="s">
        <v>76</v>
      </c>
      <c r="AN72" s="106" t="s">
        <v>77</v>
      </c>
      <c r="AO72" s="106" t="s">
        <v>144</v>
      </c>
      <c r="AP72" s="106" t="s">
        <v>82</v>
      </c>
      <c r="BD72" s="106" t="s">
        <v>20</v>
      </c>
    </row>
    <row r="73" spans="1:56" s="6" customFormat="1" ht="22.5" customHeight="1">
      <c r="A73" s="234" t="s">
        <v>6570</v>
      </c>
      <c r="B73" s="98"/>
      <c r="C73" s="99"/>
      <c r="D73" s="276" t="s">
        <v>145</v>
      </c>
      <c r="E73" s="276" t="s">
        <v>146</v>
      </c>
      <c r="F73" s="257">
        <f>'SO 40.11 - Retenční nádrž...'!J107</f>
        <v>12829507.730000002</v>
      </c>
      <c r="G73" s="256">
        <f t="shared" si="1"/>
        <v>15523704.353300001</v>
      </c>
      <c r="H73" s="100" t="s">
        <v>86</v>
      </c>
      <c r="I73" s="100"/>
      <c r="J73" s="101"/>
      <c r="K73" s="102"/>
      <c r="L73" s="103"/>
      <c r="M73" s="104"/>
      <c r="N73" s="103"/>
      <c r="O73" s="103"/>
      <c r="P73" s="103"/>
      <c r="Q73" s="103"/>
      <c r="R73" s="103"/>
      <c r="S73" s="103"/>
      <c r="T73" s="103"/>
      <c r="U73" s="103"/>
      <c r="V73" s="105"/>
      <c r="W73" s="367"/>
      <c r="AL73" s="106" t="s">
        <v>90</v>
      </c>
      <c r="AN73" s="106" t="s">
        <v>77</v>
      </c>
      <c r="AO73" s="106" t="s">
        <v>147</v>
      </c>
      <c r="AP73" s="106" t="s">
        <v>144</v>
      </c>
      <c r="BD73" s="106" t="s">
        <v>20</v>
      </c>
    </row>
    <row r="74" spans="1:56" s="6" customFormat="1" ht="34.5" customHeight="1">
      <c r="A74" s="234" t="s">
        <v>6570</v>
      </c>
      <c r="B74" s="98"/>
      <c r="C74" s="99"/>
      <c r="D74" s="276" t="s">
        <v>148</v>
      </c>
      <c r="E74" s="276" t="s">
        <v>149</v>
      </c>
      <c r="F74" s="257">
        <f>'SO 40.12 - Retenční nádrž...'!J91</f>
        <v>55488</v>
      </c>
      <c r="G74" s="256">
        <f t="shared" si="1"/>
        <v>67140.48</v>
      </c>
      <c r="H74" s="100" t="s">
        <v>86</v>
      </c>
      <c r="I74" s="100"/>
      <c r="J74" s="101"/>
      <c r="K74" s="102"/>
      <c r="L74" s="103"/>
      <c r="M74" s="104"/>
      <c r="N74" s="103"/>
      <c r="O74" s="103"/>
      <c r="P74" s="103"/>
      <c r="Q74" s="103"/>
      <c r="R74" s="103"/>
      <c r="S74" s="103"/>
      <c r="T74" s="103"/>
      <c r="U74" s="103"/>
      <c r="V74" s="105"/>
      <c r="W74" s="367"/>
      <c r="AL74" s="106" t="s">
        <v>90</v>
      </c>
      <c r="AN74" s="106" t="s">
        <v>77</v>
      </c>
      <c r="AO74" s="106" t="s">
        <v>150</v>
      </c>
      <c r="AP74" s="106" t="s">
        <v>144</v>
      </c>
      <c r="BD74" s="106" t="s">
        <v>20</v>
      </c>
    </row>
    <row r="75" spans="1:56" s="6" customFormat="1" ht="22.5" customHeight="1">
      <c r="A75" s="234" t="s">
        <v>6570</v>
      </c>
      <c r="B75" s="98"/>
      <c r="C75" s="99"/>
      <c r="D75" s="276" t="s">
        <v>151</v>
      </c>
      <c r="E75" s="276" t="s">
        <v>93</v>
      </c>
      <c r="F75" s="257">
        <f>'SO 40.2 - Vodovodní přípojka'!J97</f>
        <v>33107.69000000001</v>
      </c>
      <c r="G75" s="256">
        <f t="shared" si="1"/>
        <v>40060.30490000001</v>
      </c>
      <c r="H75" s="100" t="s">
        <v>86</v>
      </c>
      <c r="I75" s="100"/>
      <c r="J75" s="101"/>
      <c r="K75" s="102"/>
      <c r="L75" s="103"/>
      <c r="M75" s="104"/>
      <c r="N75" s="103"/>
      <c r="O75" s="103"/>
      <c r="P75" s="103"/>
      <c r="Q75" s="103"/>
      <c r="R75" s="103"/>
      <c r="S75" s="103"/>
      <c r="T75" s="103"/>
      <c r="U75" s="103"/>
      <c r="V75" s="105"/>
      <c r="W75" s="367"/>
      <c r="AL75" s="106" t="s">
        <v>90</v>
      </c>
      <c r="AN75" s="106" t="s">
        <v>77</v>
      </c>
      <c r="AO75" s="106" t="s">
        <v>152</v>
      </c>
      <c r="AP75" s="106" t="s">
        <v>144</v>
      </c>
      <c r="BD75" s="106" t="s">
        <v>95</v>
      </c>
    </row>
    <row r="76" spans="1:56" s="6" customFormat="1" ht="22.5" customHeight="1">
      <c r="A76" s="234" t="s">
        <v>6570</v>
      </c>
      <c r="B76" s="98"/>
      <c r="C76" s="99"/>
      <c r="D76" s="276" t="s">
        <v>153</v>
      </c>
      <c r="E76" s="276" t="s">
        <v>97</v>
      </c>
      <c r="F76" s="257">
        <f>'SO 40.3 - Přípojka NN'!J93</f>
        <v>39522</v>
      </c>
      <c r="G76" s="256">
        <f t="shared" si="1"/>
        <v>47821.619999999995</v>
      </c>
      <c r="H76" s="100" t="s">
        <v>86</v>
      </c>
      <c r="I76" s="100"/>
      <c r="J76" s="101"/>
      <c r="K76" s="102"/>
      <c r="L76" s="103"/>
      <c r="M76" s="104"/>
      <c r="N76" s="103"/>
      <c r="O76" s="103"/>
      <c r="P76" s="103"/>
      <c r="Q76" s="103"/>
      <c r="R76" s="103"/>
      <c r="S76" s="103"/>
      <c r="T76" s="103"/>
      <c r="U76" s="103"/>
      <c r="V76" s="105"/>
      <c r="W76" s="367"/>
      <c r="AL76" s="106" t="s">
        <v>90</v>
      </c>
      <c r="AN76" s="106" t="s">
        <v>77</v>
      </c>
      <c r="AO76" s="106" t="s">
        <v>154</v>
      </c>
      <c r="AP76" s="106" t="s">
        <v>144</v>
      </c>
      <c r="BD76" s="106" t="s">
        <v>99</v>
      </c>
    </row>
    <row r="77" spans="1:56" s="6" customFormat="1" ht="22.5" customHeight="1">
      <c r="A77" s="234" t="s">
        <v>6570</v>
      </c>
      <c r="B77" s="98"/>
      <c r="C77" s="99"/>
      <c r="D77" s="276" t="s">
        <v>155</v>
      </c>
      <c r="E77" s="276" t="s">
        <v>156</v>
      </c>
      <c r="F77" s="257">
        <f>'SO 40.4 - Přeložka vodovo...'!J98</f>
        <v>886074.7000000001</v>
      </c>
      <c r="G77" s="256">
        <f t="shared" si="1"/>
        <v>1072150.387</v>
      </c>
      <c r="H77" s="100" t="s">
        <v>86</v>
      </c>
      <c r="I77" s="100"/>
      <c r="J77" s="101"/>
      <c r="K77" s="102"/>
      <c r="L77" s="103"/>
      <c r="M77" s="104"/>
      <c r="N77" s="103"/>
      <c r="O77" s="103"/>
      <c r="P77" s="103"/>
      <c r="Q77" s="103"/>
      <c r="R77" s="103"/>
      <c r="S77" s="103"/>
      <c r="T77" s="103"/>
      <c r="U77" s="103"/>
      <c r="V77" s="105"/>
      <c r="W77" s="367"/>
      <c r="AL77" s="106" t="s">
        <v>90</v>
      </c>
      <c r="AN77" s="106" t="s">
        <v>77</v>
      </c>
      <c r="AO77" s="106" t="s">
        <v>157</v>
      </c>
      <c r="AP77" s="106" t="s">
        <v>144</v>
      </c>
      <c r="BD77" s="106" t="s">
        <v>95</v>
      </c>
    </row>
    <row r="78" spans="1:56" s="6" customFormat="1" ht="22.5" customHeight="1">
      <c r="A78" s="234" t="s">
        <v>6570</v>
      </c>
      <c r="B78" s="98"/>
      <c r="C78" s="99"/>
      <c r="D78" s="276" t="s">
        <v>158</v>
      </c>
      <c r="E78" s="276" t="s">
        <v>159</v>
      </c>
      <c r="F78" s="257">
        <f>'SO 40.5 - Přeložka kabelů...'!J94</f>
        <v>445232.7</v>
      </c>
      <c r="G78" s="256">
        <f t="shared" si="1"/>
        <v>538731.567</v>
      </c>
      <c r="H78" s="100" t="s">
        <v>86</v>
      </c>
      <c r="I78" s="100"/>
      <c r="J78" s="101"/>
      <c r="K78" s="102"/>
      <c r="L78" s="103"/>
      <c r="M78" s="104"/>
      <c r="N78" s="103"/>
      <c r="O78" s="103"/>
      <c r="P78" s="103"/>
      <c r="Q78" s="103"/>
      <c r="R78" s="103"/>
      <c r="S78" s="103"/>
      <c r="T78" s="103"/>
      <c r="U78" s="103"/>
      <c r="V78" s="105"/>
      <c r="W78" s="367"/>
      <c r="AL78" s="106" t="s">
        <v>90</v>
      </c>
      <c r="AN78" s="106" t="s">
        <v>77</v>
      </c>
      <c r="AO78" s="106" t="s">
        <v>160</v>
      </c>
      <c r="AP78" s="106" t="s">
        <v>144</v>
      </c>
      <c r="BD78" s="106" t="s">
        <v>161</v>
      </c>
    </row>
    <row r="79" spans="1:56" s="6" customFormat="1" ht="22.5" customHeight="1">
      <c r="A79" s="234" t="s">
        <v>6570</v>
      </c>
      <c r="B79" s="98"/>
      <c r="C79" s="99"/>
      <c r="D79" s="276" t="s">
        <v>162</v>
      </c>
      <c r="E79" s="276" t="s">
        <v>163</v>
      </c>
      <c r="F79" s="257">
        <f>'SO 40.6 - Přeložka kabelů...'!J89</f>
        <v>145000</v>
      </c>
      <c r="G79" s="256">
        <f t="shared" si="1"/>
        <v>175450</v>
      </c>
      <c r="H79" s="100" t="s">
        <v>86</v>
      </c>
      <c r="I79" s="100"/>
      <c r="J79" s="101"/>
      <c r="K79" s="102"/>
      <c r="L79" s="103"/>
      <c r="M79" s="104"/>
      <c r="N79" s="103"/>
      <c r="O79" s="103"/>
      <c r="P79" s="103"/>
      <c r="Q79" s="103"/>
      <c r="R79" s="103"/>
      <c r="S79" s="103"/>
      <c r="T79" s="103"/>
      <c r="U79" s="103"/>
      <c r="V79" s="105"/>
      <c r="W79" s="367"/>
      <c r="AL79" s="106" t="s">
        <v>90</v>
      </c>
      <c r="AN79" s="106" t="s">
        <v>77</v>
      </c>
      <c r="AO79" s="106" t="s">
        <v>164</v>
      </c>
      <c r="AP79" s="106" t="s">
        <v>144</v>
      </c>
      <c r="BD79" s="106" t="s">
        <v>161</v>
      </c>
    </row>
    <row r="80" spans="2:56" s="6" customFormat="1" ht="22.5" customHeight="1">
      <c r="B80" s="98"/>
      <c r="C80" s="99"/>
      <c r="D80" s="274" t="s">
        <v>165</v>
      </c>
      <c r="E80" s="275" t="s">
        <v>143</v>
      </c>
      <c r="F80" s="257">
        <f>ROUND(SUM(F81:F83),2)</f>
        <v>944073</v>
      </c>
      <c r="G80" s="256">
        <f t="shared" si="1"/>
        <v>1142328.33</v>
      </c>
      <c r="H80" s="100" t="s">
        <v>86</v>
      </c>
      <c r="I80" s="100"/>
      <c r="J80" s="101"/>
      <c r="K80" s="102"/>
      <c r="L80" s="103"/>
      <c r="M80" s="104"/>
      <c r="N80" s="103"/>
      <c r="O80" s="103"/>
      <c r="P80" s="103"/>
      <c r="Q80" s="103"/>
      <c r="R80" s="103"/>
      <c r="S80" s="103"/>
      <c r="T80" s="103"/>
      <c r="U80" s="103"/>
      <c r="V80" s="105"/>
      <c r="W80" s="367"/>
      <c r="AK80" s="106" t="s">
        <v>74</v>
      </c>
      <c r="AL80" s="106" t="s">
        <v>83</v>
      </c>
      <c r="AM80" s="106" t="s">
        <v>76</v>
      </c>
      <c r="AN80" s="106" t="s">
        <v>77</v>
      </c>
      <c r="AO80" s="106" t="s">
        <v>166</v>
      </c>
      <c r="AP80" s="106" t="s">
        <v>82</v>
      </c>
      <c r="BD80" s="106" t="s">
        <v>20</v>
      </c>
    </row>
    <row r="81" spans="1:56" s="6" customFormat="1" ht="22.5" customHeight="1">
      <c r="A81" s="234" t="s">
        <v>6570</v>
      </c>
      <c r="B81" s="98"/>
      <c r="C81" s="99"/>
      <c r="D81" s="276" t="s">
        <v>167</v>
      </c>
      <c r="E81" s="276" t="s">
        <v>114</v>
      </c>
      <c r="F81" s="257">
        <f>'PS 40.1 - Strojně technol...'!J90</f>
        <v>496210</v>
      </c>
      <c r="G81" s="256">
        <f t="shared" si="1"/>
        <v>600414.1</v>
      </c>
      <c r="H81" s="100" t="s">
        <v>86</v>
      </c>
      <c r="I81" s="100"/>
      <c r="J81" s="101"/>
      <c r="K81" s="102"/>
      <c r="L81" s="103"/>
      <c r="M81" s="104"/>
      <c r="N81" s="103"/>
      <c r="O81" s="103"/>
      <c r="P81" s="103"/>
      <c r="Q81" s="103"/>
      <c r="R81" s="103"/>
      <c r="S81" s="103"/>
      <c r="T81" s="103"/>
      <c r="U81" s="103"/>
      <c r="V81" s="105"/>
      <c r="W81" s="367"/>
      <c r="AL81" s="106" t="s">
        <v>90</v>
      </c>
      <c r="AN81" s="106" t="s">
        <v>77</v>
      </c>
      <c r="AO81" s="106" t="s">
        <v>168</v>
      </c>
      <c r="AP81" s="106" t="s">
        <v>166</v>
      </c>
      <c r="BD81" s="106" t="s">
        <v>20</v>
      </c>
    </row>
    <row r="82" spans="1:56" s="6" customFormat="1" ht="22.5" customHeight="1">
      <c r="A82" s="234" t="s">
        <v>6570</v>
      </c>
      <c r="B82" s="98"/>
      <c r="C82" s="99"/>
      <c r="D82" s="276" t="s">
        <v>169</v>
      </c>
      <c r="E82" s="276" t="s">
        <v>117</v>
      </c>
      <c r="F82" s="257">
        <f>'PS 40.2 - Elektro část a ASŘ'!J94</f>
        <v>391483</v>
      </c>
      <c r="G82" s="256">
        <f t="shared" si="1"/>
        <v>473694.43</v>
      </c>
      <c r="H82" s="100" t="s">
        <v>86</v>
      </c>
      <c r="I82" s="100"/>
      <c r="J82" s="101"/>
      <c r="K82" s="102"/>
      <c r="L82" s="103"/>
      <c r="M82" s="104"/>
      <c r="N82" s="103"/>
      <c r="O82" s="103"/>
      <c r="P82" s="103"/>
      <c r="Q82" s="103"/>
      <c r="R82" s="103"/>
      <c r="S82" s="103"/>
      <c r="T82" s="103"/>
      <c r="U82" s="103"/>
      <c r="V82" s="105"/>
      <c r="W82" s="367"/>
      <c r="AL82" s="106" t="s">
        <v>90</v>
      </c>
      <c r="AN82" s="106" t="s">
        <v>77</v>
      </c>
      <c r="AO82" s="106" t="s">
        <v>170</v>
      </c>
      <c r="AP82" s="106" t="s">
        <v>166</v>
      </c>
      <c r="BD82" s="106" t="s">
        <v>20</v>
      </c>
    </row>
    <row r="83" spans="1:56" s="6" customFormat="1" ht="22.5" customHeight="1">
      <c r="A83" s="234" t="s">
        <v>6570</v>
      </c>
      <c r="B83" s="98"/>
      <c r="C83" s="99"/>
      <c r="D83" s="276" t="s">
        <v>171</v>
      </c>
      <c r="E83" s="276" t="s">
        <v>120</v>
      </c>
      <c r="F83" s="257">
        <f>'PS 40.3 - Přenos dat'!J92</f>
        <v>56380</v>
      </c>
      <c r="G83" s="256">
        <f t="shared" si="1"/>
        <v>68219.8</v>
      </c>
      <c r="H83" s="100" t="s">
        <v>86</v>
      </c>
      <c r="I83" s="100"/>
      <c r="J83" s="101"/>
      <c r="K83" s="102"/>
      <c r="L83" s="103"/>
      <c r="M83" s="104"/>
      <c r="N83" s="103"/>
      <c r="O83" s="103"/>
      <c r="P83" s="103"/>
      <c r="Q83" s="103"/>
      <c r="R83" s="103"/>
      <c r="S83" s="103"/>
      <c r="T83" s="103"/>
      <c r="U83" s="103"/>
      <c r="V83" s="105"/>
      <c r="W83" s="367"/>
      <c r="AL83" s="106" t="s">
        <v>90</v>
      </c>
      <c r="AN83" s="106" t="s">
        <v>77</v>
      </c>
      <c r="AO83" s="106" t="s">
        <v>172</v>
      </c>
      <c r="AP83" s="106" t="s">
        <v>166</v>
      </c>
      <c r="BD83" s="106" t="s">
        <v>20</v>
      </c>
    </row>
    <row r="84" spans="1:56" s="6" customFormat="1" ht="22.5" customHeight="1">
      <c r="A84" s="234" t="s">
        <v>6570</v>
      </c>
      <c r="B84" s="98"/>
      <c r="C84" s="99"/>
      <c r="D84" s="274" t="s">
        <v>173</v>
      </c>
      <c r="E84" s="275" t="s">
        <v>174</v>
      </c>
      <c r="F84" s="257">
        <f>'991 - OSTATNÍ NÁKLADY'!J83</f>
        <v>1577000</v>
      </c>
      <c r="G84" s="256">
        <f t="shared" si="1"/>
        <v>1908170</v>
      </c>
      <c r="H84" s="100" t="s">
        <v>86</v>
      </c>
      <c r="I84" s="100"/>
      <c r="J84" s="101"/>
      <c r="K84" s="102"/>
      <c r="L84" s="103"/>
      <c r="M84" s="104"/>
      <c r="N84" s="103"/>
      <c r="O84" s="103"/>
      <c r="P84" s="103"/>
      <c r="Q84" s="103"/>
      <c r="R84" s="103"/>
      <c r="S84" s="103"/>
      <c r="T84" s="103"/>
      <c r="U84" s="103"/>
      <c r="V84" s="105"/>
      <c r="W84" s="367"/>
      <c r="AL84" s="106" t="s">
        <v>83</v>
      </c>
      <c r="AN84" s="106" t="s">
        <v>77</v>
      </c>
      <c r="AO84" s="106" t="s">
        <v>175</v>
      </c>
      <c r="AP84" s="106" t="s">
        <v>82</v>
      </c>
      <c r="BD84" s="106" t="s">
        <v>20</v>
      </c>
    </row>
    <row r="85" spans="2:57" s="5" customFormat="1" ht="37.5" customHeight="1">
      <c r="B85" s="89"/>
      <c r="C85" s="90"/>
      <c r="D85" s="273" t="s">
        <v>176</v>
      </c>
      <c r="E85" s="273" t="s">
        <v>177</v>
      </c>
      <c r="F85" s="256">
        <f>ROUND(F86+F87+F90+F91,2)</f>
        <v>15526133.05</v>
      </c>
      <c r="G85" s="256">
        <f t="shared" si="1"/>
        <v>18786620.9905</v>
      </c>
      <c r="H85" s="91" t="s">
        <v>81</v>
      </c>
      <c r="I85" s="91"/>
      <c r="J85" s="92"/>
      <c r="K85" s="93"/>
      <c r="L85" s="94"/>
      <c r="M85" s="95"/>
      <c r="N85" s="94"/>
      <c r="O85" s="94"/>
      <c r="P85" s="94"/>
      <c r="Q85" s="94"/>
      <c r="R85" s="94"/>
      <c r="S85" s="94"/>
      <c r="T85" s="94"/>
      <c r="U85" s="94"/>
      <c r="V85" s="96"/>
      <c r="W85" s="367"/>
      <c r="AK85" s="97" t="s">
        <v>74</v>
      </c>
      <c r="AL85" s="97" t="s">
        <v>23</v>
      </c>
      <c r="AM85" s="97" t="s">
        <v>76</v>
      </c>
      <c r="AN85" s="97" t="s">
        <v>77</v>
      </c>
      <c r="AO85" s="97" t="s">
        <v>178</v>
      </c>
      <c r="AP85" s="97" t="s">
        <v>5</v>
      </c>
      <c r="BD85" s="97" t="s">
        <v>20</v>
      </c>
      <c r="BE85" s="97" t="s">
        <v>83</v>
      </c>
    </row>
    <row r="86" spans="1:56" s="6" customFormat="1" ht="22.5" customHeight="1">
      <c r="A86" s="234" t="s">
        <v>6570</v>
      </c>
      <c r="B86" s="98"/>
      <c r="C86" s="99"/>
      <c r="D86" s="274" t="s">
        <v>179</v>
      </c>
      <c r="E86" s="275" t="s">
        <v>180</v>
      </c>
      <c r="F86" s="257">
        <f>'00 - OSTATNÍ'!J84</f>
        <v>726500</v>
      </c>
      <c r="G86" s="256">
        <f t="shared" si="1"/>
        <v>879065</v>
      </c>
      <c r="H86" s="100" t="s">
        <v>86</v>
      </c>
      <c r="I86" s="100"/>
      <c r="J86" s="101"/>
      <c r="K86" s="102"/>
      <c r="L86" s="103"/>
      <c r="M86" s="104"/>
      <c r="N86" s="103"/>
      <c r="O86" s="103"/>
      <c r="P86" s="103"/>
      <c r="Q86" s="103"/>
      <c r="R86" s="103"/>
      <c r="S86" s="103"/>
      <c r="T86" s="103"/>
      <c r="U86" s="103"/>
      <c r="V86" s="105"/>
      <c r="W86" s="367"/>
      <c r="AL86" s="106" t="s">
        <v>83</v>
      </c>
      <c r="AN86" s="106" t="s">
        <v>77</v>
      </c>
      <c r="AO86" s="106" t="s">
        <v>181</v>
      </c>
      <c r="AP86" s="106" t="s">
        <v>178</v>
      </c>
      <c r="BD86" s="106" t="s">
        <v>34</v>
      </c>
    </row>
    <row r="87" spans="2:56" s="6" customFormat="1" ht="22.5" customHeight="1">
      <c r="B87" s="98"/>
      <c r="C87" s="99"/>
      <c r="D87" s="274" t="s">
        <v>182</v>
      </c>
      <c r="E87" s="275" t="s">
        <v>183</v>
      </c>
      <c r="F87" s="257">
        <f>ROUND(SUM(F88:F89),2)</f>
        <v>11563456.97</v>
      </c>
      <c r="G87" s="256">
        <f t="shared" si="1"/>
        <v>13991782.9337</v>
      </c>
      <c r="H87" s="100" t="s">
        <v>86</v>
      </c>
      <c r="I87" s="100"/>
      <c r="J87" s="101"/>
      <c r="K87" s="102"/>
      <c r="L87" s="103"/>
      <c r="M87" s="104"/>
      <c r="N87" s="103"/>
      <c r="O87" s="103"/>
      <c r="P87" s="103"/>
      <c r="Q87" s="103"/>
      <c r="R87" s="103"/>
      <c r="S87" s="103"/>
      <c r="T87" s="103"/>
      <c r="U87" s="103"/>
      <c r="V87" s="105"/>
      <c r="W87" s="367"/>
      <c r="AK87" s="106" t="s">
        <v>74</v>
      </c>
      <c r="AL87" s="106" t="s">
        <v>83</v>
      </c>
      <c r="AM87" s="106" t="s">
        <v>76</v>
      </c>
      <c r="AN87" s="106" t="s">
        <v>77</v>
      </c>
      <c r="AO87" s="106" t="s">
        <v>184</v>
      </c>
      <c r="AP87" s="106" t="s">
        <v>178</v>
      </c>
      <c r="BD87" s="106" t="s">
        <v>20</v>
      </c>
    </row>
    <row r="88" spans="1:56" s="6" customFormat="1" ht="22.5" customHeight="1">
      <c r="A88" s="234" t="s">
        <v>6570</v>
      </c>
      <c r="B88" s="98"/>
      <c r="C88" s="99"/>
      <c r="D88" s="276" t="s">
        <v>185</v>
      </c>
      <c r="E88" s="276" t="s">
        <v>186</v>
      </c>
      <c r="F88" s="257">
        <f>'SO 01.1 - splašková kanal...'!J98</f>
        <v>11346677.980000002</v>
      </c>
      <c r="G88" s="256">
        <f t="shared" si="1"/>
        <v>13729480.355800003</v>
      </c>
      <c r="H88" s="100" t="s">
        <v>86</v>
      </c>
      <c r="I88" s="100"/>
      <c r="J88" s="101"/>
      <c r="K88" s="102"/>
      <c r="L88" s="103"/>
      <c r="M88" s="104"/>
      <c r="N88" s="103"/>
      <c r="O88" s="103"/>
      <c r="P88" s="103"/>
      <c r="Q88" s="103"/>
      <c r="R88" s="103"/>
      <c r="S88" s="103"/>
      <c r="T88" s="103"/>
      <c r="U88" s="103"/>
      <c r="V88" s="105"/>
      <c r="W88" s="367"/>
      <c r="AL88" s="106" t="s">
        <v>90</v>
      </c>
      <c r="AN88" s="106" t="s">
        <v>77</v>
      </c>
      <c r="AO88" s="106" t="s">
        <v>187</v>
      </c>
      <c r="AP88" s="106" t="s">
        <v>184</v>
      </c>
      <c r="BD88" s="106" t="s">
        <v>188</v>
      </c>
    </row>
    <row r="89" spans="1:56" s="6" customFormat="1" ht="22.5" customHeight="1">
      <c r="A89" s="234" t="s">
        <v>6570</v>
      </c>
      <c r="B89" s="98"/>
      <c r="C89" s="99"/>
      <c r="D89" s="276" t="s">
        <v>189</v>
      </c>
      <c r="E89" s="276" t="s">
        <v>190</v>
      </c>
      <c r="F89" s="257">
        <f>'SO 01.2 - přeložka vodovodu'!J97</f>
        <v>216778.99000000002</v>
      </c>
      <c r="G89" s="256">
        <f t="shared" si="1"/>
        <v>262302.57790000003</v>
      </c>
      <c r="H89" s="100" t="s">
        <v>86</v>
      </c>
      <c r="I89" s="100"/>
      <c r="J89" s="101"/>
      <c r="K89" s="102"/>
      <c r="L89" s="103"/>
      <c r="M89" s="104"/>
      <c r="N89" s="103"/>
      <c r="O89" s="103"/>
      <c r="P89" s="103"/>
      <c r="Q89" s="103"/>
      <c r="R89" s="103"/>
      <c r="S89" s="103"/>
      <c r="T89" s="103"/>
      <c r="U89" s="103"/>
      <c r="V89" s="105"/>
      <c r="W89" s="367"/>
      <c r="AL89" s="106" t="s">
        <v>90</v>
      </c>
      <c r="AN89" s="106" t="s">
        <v>77</v>
      </c>
      <c r="AO89" s="106" t="s">
        <v>191</v>
      </c>
      <c r="AP89" s="106" t="s">
        <v>184</v>
      </c>
      <c r="BD89" s="106" t="s">
        <v>188</v>
      </c>
    </row>
    <row r="90" spans="1:56" s="6" customFormat="1" ht="22.5" customHeight="1">
      <c r="A90" s="234" t="s">
        <v>6570</v>
      </c>
      <c r="B90" s="98"/>
      <c r="C90" s="99"/>
      <c r="D90" s="274" t="s">
        <v>192</v>
      </c>
      <c r="E90" s="275" t="s">
        <v>193</v>
      </c>
      <c r="F90" s="257">
        <f>'SO 02 - TLAKOVÁ KANALIZACE'!J91</f>
        <v>1378379.3000000005</v>
      </c>
      <c r="G90" s="256">
        <f t="shared" si="1"/>
        <v>1667838.9530000007</v>
      </c>
      <c r="H90" s="100" t="s">
        <v>86</v>
      </c>
      <c r="I90" s="100"/>
      <c r="J90" s="101"/>
      <c r="K90" s="102"/>
      <c r="L90" s="103"/>
      <c r="M90" s="104"/>
      <c r="N90" s="103"/>
      <c r="O90" s="103"/>
      <c r="P90" s="103"/>
      <c r="Q90" s="103"/>
      <c r="R90" s="103"/>
      <c r="S90" s="103"/>
      <c r="T90" s="103"/>
      <c r="U90" s="103"/>
      <c r="V90" s="105"/>
      <c r="W90" s="367"/>
      <c r="AL90" s="106" t="s">
        <v>83</v>
      </c>
      <c r="AN90" s="106" t="s">
        <v>77</v>
      </c>
      <c r="AO90" s="106" t="s">
        <v>194</v>
      </c>
      <c r="AP90" s="106" t="s">
        <v>178</v>
      </c>
      <c r="BD90" s="106" t="s">
        <v>188</v>
      </c>
    </row>
    <row r="91" spans="1:56" s="6" customFormat="1" ht="34.5" customHeight="1">
      <c r="A91" s="234" t="s">
        <v>6570</v>
      </c>
      <c r="B91" s="98"/>
      <c r="C91" s="99"/>
      <c r="D91" s="274" t="s">
        <v>195</v>
      </c>
      <c r="E91" s="275" t="s">
        <v>196</v>
      </c>
      <c r="F91" s="257">
        <f>'SO 03, 04 - ČERPACÍ STANI...'!J94</f>
        <v>1857796.7800000005</v>
      </c>
      <c r="G91" s="256">
        <f t="shared" si="1"/>
        <v>2247934.1038000006</v>
      </c>
      <c r="H91" s="100" t="s">
        <v>86</v>
      </c>
      <c r="I91" s="100"/>
      <c r="J91" s="101"/>
      <c r="K91" s="102"/>
      <c r="L91" s="103"/>
      <c r="M91" s="104"/>
      <c r="N91" s="103"/>
      <c r="O91" s="103"/>
      <c r="P91" s="103"/>
      <c r="Q91" s="103"/>
      <c r="R91" s="103"/>
      <c r="S91" s="103"/>
      <c r="T91" s="103"/>
      <c r="U91" s="103"/>
      <c r="V91" s="105"/>
      <c r="W91" s="367"/>
      <c r="AL91" s="106" t="s">
        <v>83</v>
      </c>
      <c r="AN91" s="106" t="s">
        <v>77</v>
      </c>
      <c r="AO91" s="106" t="s">
        <v>197</v>
      </c>
      <c r="AP91" s="106" t="s">
        <v>178</v>
      </c>
      <c r="BD91" s="106" t="s">
        <v>188</v>
      </c>
    </row>
    <row r="92" spans="2:57" s="5" customFormat="1" ht="37.5" customHeight="1">
      <c r="B92" s="89"/>
      <c r="C92" s="90"/>
      <c r="D92" s="273" t="s">
        <v>198</v>
      </c>
      <c r="E92" s="273" t="s">
        <v>199</v>
      </c>
      <c r="F92" s="256">
        <f>ROUND(F93+F94+F97,2)</f>
        <v>5591519.89</v>
      </c>
      <c r="G92" s="256">
        <f t="shared" si="1"/>
        <v>6765739.066899999</v>
      </c>
      <c r="H92" s="91" t="s">
        <v>81</v>
      </c>
      <c r="I92" s="91"/>
      <c r="J92" s="92"/>
      <c r="K92" s="93"/>
      <c r="L92" s="94"/>
      <c r="M92" s="95"/>
      <c r="N92" s="94"/>
      <c r="O92" s="94"/>
      <c r="P92" s="94"/>
      <c r="Q92" s="94"/>
      <c r="R92" s="94"/>
      <c r="S92" s="94"/>
      <c r="T92" s="94"/>
      <c r="U92" s="94"/>
      <c r="V92" s="96"/>
      <c r="W92" s="367"/>
      <c r="AK92" s="97" t="s">
        <v>74</v>
      </c>
      <c r="AL92" s="97" t="s">
        <v>23</v>
      </c>
      <c r="AM92" s="97" t="s">
        <v>76</v>
      </c>
      <c r="AN92" s="97" t="s">
        <v>77</v>
      </c>
      <c r="AO92" s="97" t="s">
        <v>200</v>
      </c>
      <c r="AP92" s="97" t="s">
        <v>5</v>
      </c>
      <c r="BD92" s="97" t="s">
        <v>188</v>
      </c>
      <c r="BE92" s="97" t="s">
        <v>83</v>
      </c>
    </row>
    <row r="93" spans="1:56" s="6" customFormat="1" ht="22.5" customHeight="1">
      <c r="A93" s="234" t="s">
        <v>6570</v>
      </c>
      <c r="B93" s="98"/>
      <c r="C93" s="99"/>
      <c r="D93" s="274" t="s">
        <v>179</v>
      </c>
      <c r="E93" s="275" t="s">
        <v>174</v>
      </c>
      <c r="F93" s="257">
        <f>'00 - OSTATNÍ NÁKLADY'!J84</f>
        <v>255250</v>
      </c>
      <c r="G93" s="256">
        <f t="shared" si="1"/>
        <v>308852.5</v>
      </c>
      <c r="H93" s="100" t="s">
        <v>86</v>
      </c>
      <c r="I93" s="100"/>
      <c r="J93" s="101"/>
      <c r="K93" s="102"/>
      <c r="L93" s="103"/>
      <c r="M93" s="104"/>
      <c r="N93" s="103"/>
      <c r="O93" s="103"/>
      <c r="P93" s="103"/>
      <c r="Q93" s="103"/>
      <c r="R93" s="103"/>
      <c r="S93" s="103"/>
      <c r="T93" s="103"/>
      <c r="U93" s="103"/>
      <c r="V93" s="105"/>
      <c r="W93" s="367"/>
      <c r="AL93" s="106" t="s">
        <v>83</v>
      </c>
      <c r="AN93" s="106" t="s">
        <v>77</v>
      </c>
      <c r="AO93" s="106" t="s">
        <v>201</v>
      </c>
      <c r="AP93" s="106" t="s">
        <v>200</v>
      </c>
      <c r="BD93" s="106" t="s">
        <v>34</v>
      </c>
    </row>
    <row r="94" spans="2:56" s="6" customFormat="1" ht="22.5" customHeight="1">
      <c r="B94" s="98"/>
      <c r="C94" s="99"/>
      <c r="D94" s="274" t="s">
        <v>182</v>
      </c>
      <c r="E94" s="275" t="s">
        <v>183</v>
      </c>
      <c r="F94" s="257">
        <f>ROUND(SUM(F95:F96),2)</f>
        <v>2553816.71</v>
      </c>
      <c r="G94" s="256">
        <f t="shared" si="1"/>
        <v>3090118.2191</v>
      </c>
      <c r="H94" s="100" t="s">
        <v>86</v>
      </c>
      <c r="I94" s="100"/>
      <c r="J94" s="101"/>
      <c r="K94" s="102"/>
      <c r="L94" s="103"/>
      <c r="M94" s="104"/>
      <c r="N94" s="103"/>
      <c r="O94" s="103"/>
      <c r="P94" s="103"/>
      <c r="Q94" s="103"/>
      <c r="R94" s="103"/>
      <c r="S94" s="103"/>
      <c r="T94" s="103"/>
      <c r="U94" s="103"/>
      <c r="V94" s="105"/>
      <c r="W94" s="367"/>
      <c r="AK94" s="106" t="s">
        <v>74</v>
      </c>
      <c r="AL94" s="106" t="s">
        <v>83</v>
      </c>
      <c r="AM94" s="106" t="s">
        <v>76</v>
      </c>
      <c r="AN94" s="106" t="s">
        <v>77</v>
      </c>
      <c r="AO94" s="106" t="s">
        <v>202</v>
      </c>
      <c r="AP94" s="106" t="s">
        <v>200</v>
      </c>
      <c r="BD94" s="106" t="s">
        <v>188</v>
      </c>
    </row>
    <row r="95" spans="1:56" s="6" customFormat="1" ht="22.5" customHeight="1">
      <c r="A95" s="234" t="s">
        <v>6570</v>
      </c>
      <c r="B95" s="98"/>
      <c r="C95" s="99"/>
      <c r="D95" s="276" t="s">
        <v>185</v>
      </c>
      <c r="E95" s="276" t="s">
        <v>186</v>
      </c>
      <c r="F95" s="257">
        <f>'SO 01.1 - splašková kanal..._01'!J97</f>
        <v>2061076.4700000002</v>
      </c>
      <c r="G95" s="256">
        <f t="shared" si="1"/>
        <v>2493902.5287</v>
      </c>
      <c r="H95" s="100" t="s">
        <v>86</v>
      </c>
      <c r="I95" s="100"/>
      <c r="J95" s="101"/>
      <c r="K95" s="102"/>
      <c r="L95" s="103"/>
      <c r="M95" s="104"/>
      <c r="N95" s="103"/>
      <c r="O95" s="103"/>
      <c r="P95" s="103"/>
      <c r="Q95" s="103"/>
      <c r="R95" s="103"/>
      <c r="S95" s="103"/>
      <c r="T95" s="103"/>
      <c r="U95" s="103"/>
      <c r="V95" s="105"/>
      <c r="W95" s="367"/>
      <c r="AL95" s="106" t="s">
        <v>90</v>
      </c>
      <c r="AN95" s="106" t="s">
        <v>77</v>
      </c>
      <c r="AO95" s="106" t="s">
        <v>203</v>
      </c>
      <c r="AP95" s="106" t="s">
        <v>202</v>
      </c>
      <c r="BD95" s="106" t="s">
        <v>188</v>
      </c>
    </row>
    <row r="96" spans="1:56" s="6" customFormat="1" ht="22.5" customHeight="1">
      <c r="A96" s="234" t="s">
        <v>6570</v>
      </c>
      <c r="B96" s="98"/>
      <c r="C96" s="99"/>
      <c r="D96" s="276" t="s">
        <v>189</v>
      </c>
      <c r="E96" s="276" t="s">
        <v>204</v>
      </c>
      <c r="F96" s="257">
        <f>'SO 01.2 - kanalizační odb...'!J96</f>
        <v>492740.2400000001</v>
      </c>
      <c r="G96" s="256">
        <f t="shared" si="1"/>
        <v>596215.6904000001</v>
      </c>
      <c r="H96" s="100" t="s">
        <v>86</v>
      </c>
      <c r="I96" s="100"/>
      <c r="J96" s="101"/>
      <c r="K96" s="102"/>
      <c r="L96" s="103"/>
      <c r="M96" s="104"/>
      <c r="N96" s="103"/>
      <c r="O96" s="103"/>
      <c r="P96" s="103"/>
      <c r="Q96" s="103"/>
      <c r="R96" s="103"/>
      <c r="S96" s="103"/>
      <c r="T96" s="103"/>
      <c r="U96" s="103"/>
      <c r="V96" s="105"/>
      <c r="W96" s="367"/>
      <c r="AL96" s="106" t="s">
        <v>90</v>
      </c>
      <c r="AN96" s="106" t="s">
        <v>77</v>
      </c>
      <c r="AO96" s="106" t="s">
        <v>205</v>
      </c>
      <c r="AP96" s="106" t="s">
        <v>202</v>
      </c>
      <c r="BD96" s="106" t="s">
        <v>188</v>
      </c>
    </row>
    <row r="97" spans="1:56" s="6" customFormat="1" ht="34.5" customHeight="1">
      <c r="A97" s="234" t="s">
        <v>6570</v>
      </c>
      <c r="B97" s="98"/>
      <c r="C97" s="99"/>
      <c r="D97" s="274" t="s">
        <v>206</v>
      </c>
      <c r="E97" s="275" t="s">
        <v>207</v>
      </c>
      <c r="F97" s="257">
        <f>'SO 03,04,05 - SPLAŠKOVÁ K...'!J102</f>
        <v>2782453.18</v>
      </c>
      <c r="G97" s="256">
        <f>F97*1.21</f>
        <v>3366768.3478</v>
      </c>
      <c r="H97" s="100" t="s">
        <v>86</v>
      </c>
      <c r="I97" s="100"/>
      <c r="J97" s="101"/>
      <c r="K97" s="107"/>
      <c r="L97" s="108"/>
      <c r="M97" s="109"/>
      <c r="N97" s="108"/>
      <c r="O97" s="108"/>
      <c r="P97" s="108"/>
      <c r="Q97" s="108"/>
      <c r="R97" s="108"/>
      <c r="S97" s="108"/>
      <c r="T97" s="108"/>
      <c r="U97" s="108"/>
      <c r="V97" s="110"/>
      <c r="W97" s="367"/>
      <c r="AL97" s="106" t="s">
        <v>83</v>
      </c>
      <c r="AN97" s="106" t="s">
        <v>77</v>
      </c>
      <c r="AO97" s="106" t="s">
        <v>208</v>
      </c>
      <c r="AP97" s="106" t="s">
        <v>200</v>
      </c>
      <c r="BD97" s="106" t="s">
        <v>188</v>
      </c>
    </row>
    <row r="98" spans="2:10" s="1" customFormat="1" ht="6.9" customHeight="1">
      <c r="B98" s="51"/>
      <c r="C98" s="52"/>
      <c r="D98" s="52"/>
      <c r="E98" s="52"/>
      <c r="F98" s="52"/>
      <c r="G98" s="52"/>
      <c r="H98" s="52"/>
      <c r="I98" s="267"/>
      <c r="J98" s="56"/>
    </row>
  </sheetData>
  <sheetProtection formatColumns="0" formatRows="0" sort="0" autoFilter="0"/>
  <mergeCells count="8">
    <mergeCell ref="K46:L48"/>
    <mergeCell ref="C49:D49"/>
    <mergeCell ref="J2:W2"/>
    <mergeCell ref="W5:W32"/>
    <mergeCell ref="F5:G5"/>
    <mergeCell ref="F6:G6"/>
    <mergeCell ref="E14:F14"/>
    <mergeCell ref="E20:G20"/>
  </mergeCells>
  <hyperlinks>
    <hyperlink ref="A54" location="'SO 10.1 - Retenční nádrž ...'!C2" tooltip="SO 10.1 - Retenční nádrž ..." display="/"/>
    <hyperlink ref="A55" location="'SO 10.2 - Vodovodní přípojka'!C2" tooltip="SO 10.2 - Vodovodní přípojka" display="/"/>
    <hyperlink ref="A56" location="'SO 10.3 - Přípojka NN'!C2" tooltip="SO 10.3 - Přípojka NN" display="/"/>
    <hyperlink ref="A57" location="'SO 10.4 - Přeložka trubní...'!C2" tooltip="SO 10.4 - Přeložka trubní..." display="/"/>
    <hyperlink ref="A58" location="'SO 10.5 - Přeložka vodovo...'!C2" tooltip="SO 10.5 - Přeložka vodovo..." display="/"/>
    <hyperlink ref="A59" location="'SO 10.6 - Obslužná vozovka'!C2" tooltip="SO 10.6 - Obslužná vozovka" display="/"/>
    <hyperlink ref="A61" location="'PS 10.1 - Strojně technol...'!C2" tooltip="PS 10.1 - Strojně technol..." display="/"/>
    <hyperlink ref="A62" location="'PS 10.2 - Elektro část a ASŘ'!C2" tooltip="PS 10.2 - Elektro část a ASŘ" display="/"/>
    <hyperlink ref="A63" location="'PS 10.3 - Přenos dat'!C2" tooltip="PS 10.3 - Přenos dat" display="/"/>
    <hyperlink ref="A65" location="'SO 20.1 - Retenční nádrž ...'!C2" tooltip="SO 20.1 - Retenční nádrž ..." display="/"/>
    <hyperlink ref="A66" location="'SO 20.2 - Vrtaná studna VS1'!C2" tooltip="SO 20.2 - Vrtaná studna VS1" display="/"/>
    <hyperlink ref="A67" location="'SO 20.3 - Přípojka NN'!C2" tooltip="SO 20.3 - Přípojka NN" display="/"/>
    <hyperlink ref="A69" location="'PS 20.1 - Strojně technol...'!C2" tooltip="PS 20.1 - Strojně technol..." display="/"/>
    <hyperlink ref="A70" location="'PS 20.2 - Elektro část a ASŘ'!C2" tooltip="PS 20.2 - Elektro část a ASŘ" display="/"/>
    <hyperlink ref="A71" location="'PS 20.3 - Přenos dat'!C2" tooltip="PS 20.3 - Přenos dat" display="/"/>
    <hyperlink ref="A73" location="'SO 40.11 - Retenční nádrž...'!C2" tooltip="SO 40.11 - Retenční nádrž..." display="/"/>
    <hyperlink ref="A74" location="'SO 40.12 - Retenční nádrž...'!C2" tooltip="SO 40.12 - Retenční nádrž..." display="/"/>
    <hyperlink ref="A75" location="'SO 40.2 - Vodovodní přípojka'!C2" tooltip="SO 40.2 - Vodovodní přípojka" display="/"/>
    <hyperlink ref="A76" location="'SO 40.3 - Přípojka NN'!C2" tooltip="SO 40.3 - Přípojka NN" display="/"/>
    <hyperlink ref="A77" location="'SO 40.4 - Přeložka vodovo...'!C2" tooltip="SO 40.4 - Přeložka vodovo..." display="/"/>
    <hyperlink ref="A78" location="'SO 40.5 - Přeložka kabelů...'!C2" tooltip="SO 40.5 - Přeložka kabelů..." display="/"/>
    <hyperlink ref="A79" location="'SO 40.6 - Přeložka kabelů...'!C2" tooltip="SO 40.6 - Přeložka kabelů..." display="/"/>
    <hyperlink ref="A81" location="'PS 40.1 - Strojně technol...'!C2" tooltip="PS 40.1 - Strojně technol..." display="/"/>
    <hyperlink ref="A82" location="'PS 40.2 - Elektro část a ASŘ'!C2" tooltip="PS 40.2 - Elektro část a ASŘ" display="/"/>
    <hyperlink ref="A83" location="'PS 40.3 - Přenos dat'!C2" tooltip="PS 40.3 - Přenos dat" display="/"/>
    <hyperlink ref="A84" location="'991 - OSTATNÍ NÁKLADY'!C2" tooltip="991 - OSTATNÍ NÁKLADY" display="/"/>
    <hyperlink ref="A86" location="'00 - OSTATNÍ'!C2" tooltip="00 - OSTATNÍ" display="/"/>
    <hyperlink ref="A88" location="'SO 01.1 - splašková kanal...'!C2" tooltip="SO 01.1 - splašková kanal..." display="/"/>
    <hyperlink ref="A89" location="'SO 01.2 - přeložka vodovodu'!C2" tooltip="SO 01.2 - přeložka vodovodu" display="/"/>
    <hyperlink ref="A90" location="'SO 02 - TLAKOVÁ KANALIZACE'!C2" tooltip="SO 02 - TLAKOVÁ KANALIZACE" display="/"/>
    <hyperlink ref="A91" location="'SO 03, 04 - ČERPACÍ STANI...'!C2" tooltip="SO 03, 04 - ČERPACÍ STANI..." display="/"/>
    <hyperlink ref="A93" location="'00 - OSTATNÍ NÁKLADY'!C2" tooltip="00 - OSTATNÍ NÁKLADY" display="/"/>
    <hyperlink ref="A95" location="'SO 01.1 - splašková kanal..._01'!C2" tooltip="SO 01.1 - splašková kanal..._01" display="/"/>
    <hyperlink ref="A96" location="'SO 01.2 - kanalizační odb...'!C2" tooltip="SO 01.2 - kanalizační odb..." display="/"/>
    <hyperlink ref="A97" location="'SO 03,04,05 - SPLAŠKOVÁ K...'!C2" tooltip="SO 03,04,05 - SPLAŠKOVÁ K...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BS108"/>
  <sheetViews>
    <sheetView showGridLines="0" workbookViewId="0" topLeftCell="A1">
      <pane ySplit="1" topLeftCell="A89" activePane="bottomLeft" state="frozen"/>
      <selection pane="bottomLeft" activeCell="L91" sqref="L91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  <col min="14" max="19" width="9.33203125" style="0" hidden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71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237" t="s">
        <v>6574</v>
      </c>
      <c r="N1" s="237"/>
      <c r="O1" s="237"/>
      <c r="P1" s="237"/>
      <c r="Q1" s="237"/>
      <c r="R1" s="237"/>
      <c r="S1" s="237"/>
      <c r="T1" s="237"/>
      <c r="U1" s="237"/>
      <c r="V1" s="233"/>
      <c r="W1" s="233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3:47" ht="36.9" customHeight="1" hidden="1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AU2" s="19" t="s">
        <v>121</v>
      </c>
    </row>
    <row r="3" spans="2:47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  <c r="AU3" s="19" t="s">
        <v>83</v>
      </c>
    </row>
    <row r="4" spans="2:47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  <c r="N4" s="27" t="s">
        <v>10</v>
      </c>
      <c r="AU4" s="19" t="s">
        <v>4</v>
      </c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2877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3071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ROUND(J92,2)</f>
        <v>56380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>
        <f>ROUND(SUM(BF92:BF106),2)</f>
        <v>56380</v>
      </c>
      <c r="G34" s="38"/>
      <c r="H34" s="38"/>
      <c r="I34" s="127">
        <v>0.21</v>
      </c>
      <c r="J34" s="126">
        <f>ROUND(ROUND((SUM(BF92:BF106)),2)*I34,2)</f>
        <v>11839.8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>
        <f>ROUND(SUM(BG92:BG106),2)</f>
        <v>0</v>
      </c>
      <c r="G35" s="38"/>
      <c r="H35" s="38"/>
      <c r="I35" s="127">
        <v>0.15</v>
      </c>
      <c r="J35" s="126">
        <f>ROUND(ROUND((SUM(BG92:BG106)),2)*I35,2)</f>
        <v>0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>
        <f>ROUND(SUM(BH92:BH106),2)</f>
        <v>0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>
        <f>ROUND(SUM(BI92:BI106),2)</f>
        <v>0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>
        <f>ROUND(SUM(BJ92:BJ106),2)</f>
        <v>0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>
        <f>SUM(J31:J38)</f>
        <v>68219.8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2877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PS 10.3 - Přenos dat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48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J92</f>
        <v>56380</v>
      </c>
      <c r="K64" s="41"/>
      <c r="L64" s="247"/>
      <c r="AV64" s="19" t="s">
        <v>286</v>
      </c>
    </row>
    <row r="65" spans="2:12" s="8" customFormat="1" ht="24.9" customHeight="1" hidden="1">
      <c r="B65" s="145"/>
      <c r="C65" s="146"/>
      <c r="D65" s="147" t="s">
        <v>2459</v>
      </c>
      <c r="E65" s="148"/>
      <c r="F65" s="148"/>
      <c r="G65" s="148"/>
      <c r="H65" s="148"/>
      <c r="I65" s="149"/>
      <c r="J65" s="150">
        <f>J93</f>
        <v>56380</v>
      </c>
      <c r="K65" s="151"/>
      <c r="L65" s="146"/>
    </row>
    <row r="66" spans="2:12" s="9" customFormat="1" ht="19.95" customHeight="1" hidden="1">
      <c r="B66" s="152"/>
      <c r="C66" s="153"/>
      <c r="D66" s="154" t="s">
        <v>3072</v>
      </c>
      <c r="E66" s="155"/>
      <c r="F66" s="155"/>
      <c r="G66" s="155"/>
      <c r="H66" s="155"/>
      <c r="I66" s="156"/>
      <c r="J66" s="157">
        <f>J94</f>
        <v>896</v>
      </c>
      <c r="K66" s="158"/>
      <c r="L66" s="153"/>
    </row>
    <row r="67" spans="2:12" s="9" customFormat="1" ht="19.95" customHeight="1" hidden="1">
      <c r="B67" s="152"/>
      <c r="C67" s="153"/>
      <c r="D67" s="154" t="s">
        <v>3073</v>
      </c>
      <c r="E67" s="155"/>
      <c r="F67" s="155"/>
      <c r="G67" s="155"/>
      <c r="H67" s="155"/>
      <c r="I67" s="156"/>
      <c r="J67" s="157">
        <f>J98</f>
        <v>15904</v>
      </c>
      <c r="K67" s="158"/>
      <c r="L67" s="153"/>
    </row>
    <row r="68" spans="2:12" s="9" customFormat="1" ht="19.95" customHeight="1" hidden="1">
      <c r="B68" s="152"/>
      <c r="C68" s="153"/>
      <c r="D68" s="154" t="s">
        <v>2462</v>
      </c>
      <c r="E68" s="155"/>
      <c r="F68" s="155"/>
      <c r="G68" s="155"/>
      <c r="H68" s="155"/>
      <c r="I68" s="156"/>
      <c r="J68" s="157">
        <f>J101</f>
        <v>39580</v>
      </c>
      <c r="K68" s="158"/>
      <c r="L68" s="153"/>
    </row>
    <row r="69" spans="2:12" s="1" customFormat="1" ht="21.75" customHeight="1" hidden="1">
      <c r="B69" s="37"/>
      <c r="C69" s="38"/>
      <c r="D69" s="38"/>
      <c r="E69" s="38"/>
      <c r="F69" s="38"/>
      <c r="G69" s="38"/>
      <c r="H69" s="38"/>
      <c r="I69" s="114"/>
      <c r="J69" s="38"/>
      <c r="K69" s="41"/>
      <c r="L69" s="247"/>
    </row>
    <row r="70" spans="2:12" s="1" customFormat="1" ht="6.9" customHeight="1" hidden="1">
      <c r="B70" s="51"/>
      <c r="C70" s="52"/>
      <c r="D70" s="52"/>
      <c r="E70" s="52"/>
      <c r="F70" s="52"/>
      <c r="G70" s="52"/>
      <c r="H70" s="52"/>
      <c r="I70" s="135"/>
      <c r="J70" s="52"/>
      <c r="K70" s="53"/>
      <c r="L70" s="247"/>
    </row>
    <row r="71" ht="13.5" hidden="1"/>
    <row r="72" ht="13.5" hidden="1"/>
    <row r="73" ht="13.5" hidden="1"/>
    <row r="74" spans="2:13" s="1" customFormat="1" ht="6.9" customHeight="1">
      <c r="B74" s="54"/>
      <c r="C74" s="55"/>
      <c r="D74" s="55"/>
      <c r="E74" s="55"/>
      <c r="F74" s="55"/>
      <c r="G74" s="55"/>
      <c r="H74" s="55"/>
      <c r="I74" s="138"/>
      <c r="J74" s="55"/>
      <c r="K74" s="55"/>
      <c r="L74" s="247"/>
      <c r="M74" s="56"/>
    </row>
    <row r="75" spans="2:13" s="1" customFormat="1" ht="36.9" customHeight="1">
      <c r="B75" s="37"/>
      <c r="C75" s="57" t="s">
        <v>322</v>
      </c>
      <c r="D75" s="58"/>
      <c r="E75" s="58"/>
      <c r="F75" s="58"/>
      <c r="G75" s="58"/>
      <c r="H75" s="58"/>
      <c r="I75" s="159"/>
      <c r="J75" s="58"/>
      <c r="K75" s="58"/>
      <c r="L75" s="251"/>
      <c r="M75" s="56"/>
    </row>
    <row r="76" spans="2:13" s="1" customFormat="1" ht="6.9" customHeight="1">
      <c r="B76" s="37"/>
      <c r="C76" s="58"/>
      <c r="D76" s="58"/>
      <c r="E76" s="58"/>
      <c r="F76" s="58"/>
      <c r="G76" s="58"/>
      <c r="H76" s="58"/>
      <c r="I76" s="159"/>
      <c r="J76" s="58"/>
      <c r="K76" s="58"/>
      <c r="L76" s="251"/>
      <c r="M76" s="56"/>
    </row>
    <row r="77" spans="2:13" s="1" customFormat="1" ht="14.4" customHeight="1">
      <c r="B77" s="37"/>
      <c r="C77" s="60" t="s">
        <v>16</v>
      </c>
      <c r="D77" s="58"/>
      <c r="E77" s="58"/>
      <c r="F77" s="58"/>
      <c r="G77" s="58"/>
      <c r="H77" s="58"/>
      <c r="I77" s="159"/>
      <c r="J77" s="58"/>
      <c r="K77" s="58"/>
      <c r="L77" s="251"/>
      <c r="M77" s="56"/>
    </row>
    <row r="78" spans="2:13" s="1" customFormat="1" ht="22.5" customHeight="1">
      <c r="B78" s="37"/>
      <c r="C78" s="58"/>
      <c r="D78" s="58"/>
      <c r="E78" s="392" t="s">
        <v>17</v>
      </c>
      <c r="F78" s="391"/>
      <c r="G78" s="391"/>
      <c r="H78" s="391"/>
      <c r="I78" s="159"/>
      <c r="J78" s="58"/>
      <c r="K78" s="58"/>
      <c r="L78" s="251"/>
      <c r="M78" s="56"/>
    </row>
    <row r="79" spans="2:13" ht="13.2">
      <c r="B79" s="23"/>
      <c r="C79" s="60" t="s">
        <v>217</v>
      </c>
      <c r="D79" s="160"/>
      <c r="E79" s="160"/>
      <c r="F79" s="160"/>
      <c r="G79" s="160"/>
      <c r="H79" s="160"/>
      <c r="J79" s="160"/>
      <c r="K79" s="160"/>
      <c r="L79" s="258"/>
      <c r="M79" s="161"/>
    </row>
    <row r="80" spans="2:13" ht="22.5" customHeight="1">
      <c r="B80" s="23"/>
      <c r="C80" s="160"/>
      <c r="D80" s="160"/>
      <c r="E80" s="392" t="s">
        <v>219</v>
      </c>
      <c r="F80" s="393"/>
      <c r="G80" s="393"/>
      <c r="H80" s="393"/>
      <c r="J80" s="160"/>
      <c r="K80" s="160"/>
      <c r="L80" s="258"/>
      <c r="M80" s="161"/>
    </row>
    <row r="81" spans="2:13" ht="13.2">
      <c r="B81" s="23"/>
      <c r="C81" s="60" t="s">
        <v>221</v>
      </c>
      <c r="D81" s="160"/>
      <c r="E81" s="160"/>
      <c r="F81" s="160"/>
      <c r="G81" s="160"/>
      <c r="H81" s="160"/>
      <c r="J81" s="160"/>
      <c r="K81" s="160"/>
      <c r="L81" s="258"/>
      <c r="M81" s="161"/>
    </row>
    <row r="82" spans="2:13" s="1" customFormat="1" ht="22.5" customHeight="1">
      <c r="B82" s="37"/>
      <c r="C82" s="58"/>
      <c r="D82" s="58"/>
      <c r="E82" s="390" t="s">
        <v>2877</v>
      </c>
      <c r="F82" s="391"/>
      <c r="G82" s="391"/>
      <c r="H82" s="391"/>
      <c r="I82" s="159"/>
      <c r="J82" s="58"/>
      <c r="K82" s="58"/>
      <c r="L82" s="251"/>
      <c r="M82" s="56"/>
    </row>
    <row r="83" spans="2:13" s="1" customFormat="1" ht="14.4" customHeight="1">
      <c r="B83" s="37"/>
      <c r="C83" s="60" t="s">
        <v>225</v>
      </c>
      <c r="D83" s="58"/>
      <c r="E83" s="58"/>
      <c r="F83" s="58"/>
      <c r="G83" s="58"/>
      <c r="H83" s="58"/>
      <c r="I83" s="159"/>
      <c r="J83" s="58"/>
      <c r="K83" s="58"/>
      <c r="L83" s="251"/>
      <c r="M83" s="56"/>
    </row>
    <row r="84" spans="2:13" s="1" customFormat="1" ht="23.25" customHeight="1">
      <c r="B84" s="37"/>
      <c r="C84" s="58"/>
      <c r="D84" s="58"/>
      <c r="E84" s="394" t="str">
        <f>E13</f>
        <v>PS 10.3 - Přenos dat</v>
      </c>
      <c r="F84" s="391"/>
      <c r="G84" s="391"/>
      <c r="H84" s="391"/>
      <c r="I84" s="159"/>
      <c r="J84" s="58"/>
      <c r="K84" s="58"/>
      <c r="L84" s="251"/>
      <c r="M84" s="56"/>
    </row>
    <row r="85" spans="2:13" s="1" customFormat="1" ht="6.9" customHeight="1">
      <c r="B85" s="37"/>
      <c r="C85" s="58"/>
      <c r="D85" s="58"/>
      <c r="E85" s="58"/>
      <c r="F85" s="58"/>
      <c r="G85" s="58"/>
      <c r="H85" s="58"/>
      <c r="I85" s="159"/>
      <c r="J85" s="58"/>
      <c r="K85" s="58"/>
      <c r="L85" s="251"/>
      <c r="M85" s="56"/>
    </row>
    <row r="86" spans="2:13" s="1" customFormat="1" ht="18" customHeight="1">
      <c r="B86" s="37"/>
      <c r="C86" s="60" t="s">
        <v>24</v>
      </c>
      <c r="D86" s="58"/>
      <c r="E86" s="58"/>
      <c r="F86" s="162" t="str">
        <f>F16</f>
        <v>HRANICE - DRAHOTUŠE</v>
      </c>
      <c r="G86" s="58"/>
      <c r="H86" s="58"/>
      <c r="I86" s="163" t="s">
        <v>26</v>
      </c>
      <c r="J86" s="67" t="str">
        <f>IF(J16="","",J16)</f>
        <v>6.4.2016</v>
      </c>
      <c r="K86" s="58"/>
      <c r="L86" s="251"/>
      <c r="M86" s="56"/>
    </row>
    <row r="87" spans="2:13" s="1" customFormat="1" ht="6.9" customHeight="1">
      <c r="B87" s="37"/>
      <c r="C87" s="58"/>
      <c r="D87" s="58"/>
      <c r="E87" s="58"/>
      <c r="F87" s="58"/>
      <c r="G87" s="58"/>
      <c r="H87" s="58"/>
      <c r="I87" s="159"/>
      <c r="J87" s="58"/>
      <c r="K87" s="58"/>
      <c r="L87" s="251"/>
      <c r="M87" s="56"/>
    </row>
    <row r="88" spans="2:13" s="1" customFormat="1" ht="13.2">
      <c r="B88" s="37"/>
      <c r="C88" s="60" t="s">
        <v>32</v>
      </c>
      <c r="D88" s="58"/>
      <c r="E88" s="58"/>
      <c r="F88" s="162" t="str">
        <f>E19</f>
        <v>VODOVODY A KANALIZACE PŘEROV a.s.</v>
      </c>
      <c r="G88" s="58"/>
      <c r="H88" s="58"/>
      <c r="I88" s="163" t="s">
        <v>38</v>
      </c>
      <c r="J88" s="162" t="str">
        <f>E25</f>
        <v>JV PROJEKT VH s.r.o., BRNO</v>
      </c>
      <c r="K88" s="58"/>
      <c r="L88" s="251"/>
      <c r="M88" s="56"/>
    </row>
    <row r="89" spans="2:13" s="1" customFormat="1" ht="14.4" customHeight="1">
      <c r="B89" s="37"/>
      <c r="C89" s="60" t="s">
        <v>37</v>
      </c>
      <c r="D89" s="58"/>
      <c r="E89" s="58"/>
      <c r="F89" s="162" t="s">
        <v>6577</v>
      </c>
      <c r="G89" s="58"/>
      <c r="H89" s="58"/>
      <c r="I89" s="159"/>
      <c r="J89" s="58"/>
      <c r="K89" s="58"/>
      <c r="L89" s="251"/>
      <c r="M89" s="56"/>
    </row>
    <row r="90" spans="2:13" s="1" customFormat="1" ht="10.35" customHeight="1">
      <c r="B90" s="37"/>
      <c r="C90" s="58"/>
      <c r="D90" s="58"/>
      <c r="E90" s="58"/>
      <c r="F90" s="58"/>
      <c r="G90" s="58"/>
      <c r="H90" s="58"/>
      <c r="I90" s="159"/>
      <c r="J90" s="58"/>
      <c r="K90" s="58"/>
      <c r="L90" s="251"/>
      <c r="M90" s="56"/>
    </row>
    <row r="91" spans="2:21" s="10" customFormat="1" ht="29.25" customHeight="1">
      <c r="B91" s="164"/>
      <c r="C91" s="165" t="s">
        <v>323</v>
      </c>
      <c r="D91" s="166" t="s">
        <v>60</v>
      </c>
      <c r="E91" s="166" t="s">
        <v>57</v>
      </c>
      <c r="F91" s="166" t="s">
        <v>324</v>
      </c>
      <c r="G91" s="166" t="s">
        <v>325</v>
      </c>
      <c r="H91" s="166" t="s">
        <v>326</v>
      </c>
      <c r="I91" s="167" t="s">
        <v>327</v>
      </c>
      <c r="J91" s="166" t="s">
        <v>283</v>
      </c>
      <c r="K91" s="168" t="s">
        <v>328</v>
      </c>
      <c r="L91" s="369"/>
      <c r="M91" s="169"/>
      <c r="N91" s="75" t="s">
        <v>329</v>
      </c>
      <c r="O91" s="76" t="s">
        <v>46</v>
      </c>
      <c r="P91" s="76" t="s">
        <v>330</v>
      </c>
      <c r="Q91" s="76" t="s">
        <v>331</v>
      </c>
      <c r="R91" s="76" t="s">
        <v>332</v>
      </c>
      <c r="S91" s="76" t="s">
        <v>333</v>
      </c>
      <c r="T91" s="76" t="s">
        <v>334</v>
      </c>
      <c r="U91" s="77" t="s">
        <v>335</v>
      </c>
    </row>
    <row r="92" spans="2:64" s="1" customFormat="1" ht="29.25" customHeight="1">
      <c r="B92" s="37"/>
      <c r="C92" s="81" t="s">
        <v>285</v>
      </c>
      <c r="D92" s="58"/>
      <c r="E92" s="58"/>
      <c r="F92" s="58"/>
      <c r="G92" s="58"/>
      <c r="H92" s="58"/>
      <c r="I92" s="159"/>
      <c r="J92" s="170">
        <f>J93</f>
        <v>56380</v>
      </c>
      <c r="K92" s="58"/>
      <c r="L92" s="251"/>
      <c r="M92" s="56"/>
      <c r="N92" s="78"/>
      <c r="O92" s="79"/>
      <c r="P92" s="79"/>
      <c r="Q92" s="171">
        <f>Q93</f>
        <v>0</v>
      </c>
      <c r="R92" s="79"/>
      <c r="S92" s="171">
        <f>S93</f>
        <v>0</v>
      </c>
      <c r="T92" s="79"/>
      <c r="U92" s="172">
        <f>U93</f>
        <v>0</v>
      </c>
      <c r="AU92" s="19" t="s">
        <v>74</v>
      </c>
      <c r="AV92" s="19" t="s">
        <v>286</v>
      </c>
      <c r="BL92" s="173">
        <f>BL93</f>
        <v>56380</v>
      </c>
    </row>
    <row r="93" spans="2:64" s="11" customFormat="1" ht="37.35" customHeight="1">
      <c r="B93" s="174"/>
      <c r="C93" s="175"/>
      <c r="D93" s="176" t="s">
        <v>74</v>
      </c>
      <c r="E93" s="177" t="s">
        <v>2464</v>
      </c>
      <c r="F93" s="177" t="s">
        <v>85</v>
      </c>
      <c r="G93" s="175"/>
      <c r="H93" s="175"/>
      <c r="I93" s="178"/>
      <c r="J93" s="179">
        <f>J94+J98+J101</f>
        <v>56380</v>
      </c>
      <c r="K93" s="175"/>
      <c r="L93" s="175"/>
      <c r="M93" s="180"/>
      <c r="N93" s="181"/>
      <c r="O93" s="182"/>
      <c r="P93" s="182"/>
      <c r="Q93" s="183">
        <f>Q94+Q98+Q101</f>
        <v>0</v>
      </c>
      <c r="R93" s="182"/>
      <c r="S93" s="183">
        <f>S94+S98+S101</f>
        <v>0</v>
      </c>
      <c r="T93" s="182"/>
      <c r="U93" s="184">
        <f>U94+U98+U101</f>
        <v>0</v>
      </c>
      <c r="AS93" s="185" t="s">
        <v>90</v>
      </c>
      <c r="AU93" s="186" t="s">
        <v>74</v>
      </c>
      <c r="AV93" s="186" t="s">
        <v>75</v>
      </c>
      <c r="AZ93" s="185" t="s">
        <v>338</v>
      </c>
      <c r="BL93" s="187">
        <f>BL94+BL98+BL101</f>
        <v>56380</v>
      </c>
    </row>
    <row r="94" spans="2:64" s="11" customFormat="1" ht="29.85" customHeight="1" outlineLevel="1">
      <c r="B94" s="174"/>
      <c r="C94" s="175"/>
      <c r="D94" s="188" t="s">
        <v>74</v>
      </c>
      <c r="E94" s="189" t="s">
        <v>2465</v>
      </c>
      <c r="F94" s="189" t="s">
        <v>2473</v>
      </c>
      <c r="G94" s="175"/>
      <c r="H94" s="175"/>
      <c r="I94" s="268"/>
      <c r="J94" s="190">
        <f>SUM(J95:J97)</f>
        <v>896</v>
      </c>
      <c r="K94" s="175"/>
      <c r="L94" s="175"/>
      <c r="M94" s="180"/>
      <c r="N94" s="181"/>
      <c r="O94" s="182"/>
      <c r="P94" s="182"/>
      <c r="Q94" s="183">
        <f>SUM(Q95:Q97)</f>
        <v>0</v>
      </c>
      <c r="R94" s="182"/>
      <c r="S94" s="183">
        <f>SUM(S95:S97)</f>
        <v>0</v>
      </c>
      <c r="T94" s="182"/>
      <c r="U94" s="184">
        <f>SUM(U95:U97)</f>
        <v>0</v>
      </c>
      <c r="AS94" s="185" t="s">
        <v>90</v>
      </c>
      <c r="AU94" s="186" t="s">
        <v>74</v>
      </c>
      <c r="AV94" s="186" t="s">
        <v>23</v>
      </c>
      <c r="AZ94" s="185" t="s">
        <v>338</v>
      </c>
      <c r="BL94" s="187">
        <f>SUM(BL95:BL97)</f>
        <v>896</v>
      </c>
    </row>
    <row r="95" spans="2:66" s="1" customFormat="1" ht="22.5" customHeight="1" outlineLevel="2">
      <c r="B95" s="37"/>
      <c r="C95" s="217" t="s">
        <v>83</v>
      </c>
      <c r="D95" s="217" t="s">
        <v>441</v>
      </c>
      <c r="E95" s="218" t="s">
        <v>3074</v>
      </c>
      <c r="F95" s="219" t="s">
        <v>3075</v>
      </c>
      <c r="G95" s="220" t="s">
        <v>1130</v>
      </c>
      <c r="H95" s="221">
        <v>1</v>
      </c>
      <c r="I95" s="270">
        <v>630</v>
      </c>
      <c r="J95" s="222">
        <f>ROUND(I95*H95,2)</f>
        <v>630</v>
      </c>
      <c r="K95" s="219" t="s">
        <v>34</v>
      </c>
      <c r="L95" s="266"/>
      <c r="M95" s="223"/>
      <c r="N95" s="224" t="s">
        <v>34</v>
      </c>
      <c r="O95" s="225" t="s">
        <v>47</v>
      </c>
      <c r="P95" s="38"/>
      <c r="Q95" s="200">
        <f>P95*H95</f>
        <v>0</v>
      </c>
      <c r="R95" s="200">
        <v>0</v>
      </c>
      <c r="S95" s="200">
        <f>R95*H95</f>
        <v>0</v>
      </c>
      <c r="T95" s="200">
        <v>0</v>
      </c>
      <c r="U95" s="201">
        <f>T95*H95</f>
        <v>0</v>
      </c>
      <c r="AS95" s="19" t="s">
        <v>1596</v>
      </c>
      <c r="AU95" s="19" t="s">
        <v>441</v>
      </c>
      <c r="AV95" s="19" t="s">
        <v>83</v>
      </c>
      <c r="AZ95" s="19" t="s">
        <v>338</v>
      </c>
      <c r="BF95" s="202">
        <f>IF(O95="základní",J95,0)</f>
        <v>630</v>
      </c>
      <c r="BG95" s="202">
        <f>IF(O95="snížená",J95,0)</f>
        <v>0</v>
      </c>
      <c r="BH95" s="202">
        <f>IF(O95="zákl. přenesená",J95,0)</f>
        <v>0</v>
      </c>
      <c r="BI95" s="202">
        <f>IF(O95="sníž. přenesená",J95,0)</f>
        <v>0</v>
      </c>
      <c r="BJ95" s="202">
        <f>IF(O95="nulová",J95,0)</f>
        <v>0</v>
      </c>
      <c r="BK95" s="19" t="s">
        <v>23</v>
      </c>
      <c r="BL95" s="202">
        <f>ROUND(I95*H95,2)</f>
        <v>630</v>
      </c>
      <c r="BM95" s="19" t="s">
        <v>592</v>
      </c>
      <c r="BN95" s="19" t="s">
        <v>3076</v>
      </c>
    </row>
    <row r="96" spans="2:66" s="1" customFormat="1" ht="22.5" customHeight="1" outlineLevel="2">
      <c r="B96" s="37"/>
      <c r="C96" s="217" t="s">
        <v>347</v>
      </c>
      <c r="D96" s="217" t="s">
        <v>441</v>
      </c>
      <c r="E96" s="218" t="s">
        <v>3077</v>
      </c>
      <c r="F96" s="219" t="s">
        <v>3078</v>
      </c>
      <c r="G96" s="220" t="s">
        <v>2481</v>
      </c>
      <c r="H96" s="221">
        <v>1</v>
      </c>
      <c r="I96" s="270">
        <v>240</v>
      </c>
      <c r="J96" s="222">
        <f>ROUND(I96*H96,2)</f>
        <v>240</v>
      </c>
      <c r="K96" s="219" t="s">
        <v>34</v>
      </c>
      <c r="L96" s="266"/>
      <c r="M96" s="223"/>
      <c r="N96" s="224" t="s">
        <v>34</v>
      </c>
      <c r="O96" s="225" t="s">
        <v>47</v>
      </c>
      <c r="P96" s="38"/>
      <c r="Q96" s="200">
        <f>P96*H96</f>
        <v>0</v>
      </c>
      <c r="R96" s="200">
        <v>0</v>
      </c>
      <c r="S96" s="200">
        <f>R96*H96</f>
        <v>0</v>
      </c>
      <c r="T96" s="200">
        <v>0</v>
      </c>
      <c r="U96" s="201">
        <f>T96*H96</f>
        <v>0</v>
      </c>
      <c r="AS96" s="19" t="s">
        <v>1596</v>
      </c>
      <c r="AU96" s="19" t="s">
        <v>441</v>
      </c>
      <c r="AV96" s="19" t="s">
        <v>83</v>
      </c>
      <c r="AZ96" s="19" t="s">
        <v>338</v>
      </c>
      <c r="BF96" s="202">
        <f>IF(O96="základní",J96,0)</f>
        <v>240</v>
      </c>
      <c r="BG96" s="202">
        <f>IF(O96="snížená",J96,0)</f>
        <v>0</v>
      </c>
      <c r="BH96" s="202">
        <f>IF(O96="zákl. přenesená",J96,0)</f>
        <v>0</v>
      </c>
      <c r="BI96" s="202">
        <f>IF(O96="sníž. přenesená",J96,0)</f>
        <v>0</v>
      </c>
      <c r="BJ96" s="202">
        <f>IF(O96="nulová",J96,0)</f>
        <v>0</v>
      </c>
      <c r="BK96" s="19" t="s">
        <v>23</v>
      </c>
      <c r="BL96" s="202">
        <f>ROUND(I96*H96,2)</f>
        <v>240</v>
      </c>
      <c r="BM96" s="19" t="s">
        <v>592</v>
      </c>
      <c r="BN96" s="19" t="s">
        <v>3079</v>
      </c>
    </row>
    <row r="97" spans="2:66" s="1" customFormat="1" ht="22.5" customHeight="1" outlineLevel="2">
      <c r="B97" s="37"/>
      <c r="C97" s="217" t="s">
        <v>368</v>
      </c>
      <c r="D97" s="217" t="s">
        <v>441</v>
      </c>
      <c r="E97" s="218" t="s">
        <v>3080</v>
      </c>
      <c r="F97" s="219" t="s">
        <v>2482</v>
      </c>
      <c r="G97" s="220" t="s">
        <v>2483</v>
      </c>
      <c r="H97" s="221">
        <v>1</v>
      </c>
      <c r="I97" s="270">
        <v>26</v>
      </c>
      <c r="J97" s="222">
        <f>ROUND(I97*H97,2)</f>
        <v>26</v>
      </c>
      <c r="K97" s="219" t="s">
        <v>34</v>
      </c>
      <c r="L97" s="266"/>
      <c r="M97" s="223"/>
      <c r="N97" s="224" t="s">
        <v>34</v>
      </c>
      <c r="O97" s="225" t="s">
        <v>47</v>
      </c>
      <c r="P97" s="38"/>
      <c r="Q97" s="200">
        <f>P97*H97</f>
        <v>0</v>
      </c>
      <c r="R97" s="200">
        <v>0</v>
      </c>
      <c r="S97" s="200">
        <f>R97*H97</f>
        <v>0</v>
      </c>
      <c r="T97" s="200">
        <v>0</v>
      </c>
      <c r="U97" s="201">
        <f>T97*H97</f>
        <v>0</v>
      </c>
      <c r="AS97" s="19" t="s">
        <v>1596</v>
      </c>
      <c r="AU97" s="19" t="s">
        <v>441</v>
      </c>
      <c r="AV97" s="19" t="s">
        <v>83</v>
      </c>
      <c r="AZ97" s="19" t="s">
        <v>338</v>
      </c>
      <c r="BF97" s="202">
        <f>IF(O97="základní",J97,0)</f>
        <v>26</v>
      </c>
      <c r="BG97" s="202">
        <f>IF(O97="snížená",J97,0)</f>
        <v>0</v>
      </c>
      <c r="BH97" s="202">
        <f>IF(O97="zákl. přenesená",J97,0)</f>
        <v>0</v>
      </c>
      <c r="BI97" s="202">
        <f>IF(O97="sníž. přenesená",J97,0)</f>
        <v>0</v>
      </c>
      <c r="BJ97" s="202">
        <f>IF(O97="nulová",J97,0)</f>
        <v>0</v>
      </c>
      <c r="BK97" s="19" t="s">
        <v>23</v>
      </c>
      <c r="BL97" s="202">
        <f>ROUND(I97*H97,2)</f>
        <v>26</v>
      </c>
      <c r="BM97" s="19" t="s">
        <v>592</v>
      </c>
      <c r="BN97" s="19" t="s">
        <v>3081</v>
      </c>
    </row>
    <row r="98" spans="2:64" s="11" customFormat="1" ht="29.85" customHeight="1" outlineLevel="1">
      <c r="B98" s="174"/>
      <c r="C98" s="175"/>
      <c r="D98" s="188" t="s">
        <v>74</v>
      </c>
      <c r="E98" s="189" t="s">
        <v>2472</v>
      </c>
      <c r="F98" s="189" t="s">
        <v>3082</v>
      </c>
      <c r="G98" s="175"/>
      <c r="H98" s="175"/>
      <c r="I98" s="268"/>
      <c r="J98" s="190">
        <f>SUM(J99:J100)</f>
        <v>15904</v>
      </c>
      <c r="K98" s="175"/>
      <c r="L98" s="175"/>
      <c r="M98" s="180"/>
      <c r="N98" s="181"/>
      <c r="O98" s="182"/>
      <c r="P98" s="182"/>
      <c r="Q98" s="183">
        <f>SUM(Q99:Q100)</f>
        <v>0</v>
      </c>
      <c r="R98" s="182"/>
      <c r="S98" s="183">
        <f>SUM(S99:S100)</f>
        <v>0</v>
      </c>
      <c r="T98" s="182"/>
      <c r="U98" s="184">
        <f>SUM(U99:U100)</f>
        <v>0</v>
      </c>
      <c r="AS98" s="185" t="s">
        <v>90</v>
      </c>
      <c r="AU98" s="186" t="s">
        <v>74</v>
      </c>
      <c r="AV98" s="186" t="s">
        <v>23</v>
      </c>
      <c r="AZ98" s="185" t="s">
        <v>338</v>
      </c>
      <c r="BL98" s="187">
        <f>SUM(BL99:BL100)</f>
        <v>15904</v>
      </c>
    </row>
    <row r="99" spans="2:66" s="1" customFormat="1" ht="31.5" customHeight="1" outlineLevel="2">
      <c r="B99" s="37"/>
      <c r="C99" s="217" t="s">
        <v>373</v>
      </c>
      <c r="D99" s="217" t="s">
        <v>441</v>
      </c>
      <c r="E99" s="218" t="s">
        <v>3083</v>
      </c>
      <c r="F99" s="219" t="s">
        <v>3084</v>
      </c>
      <c r="G99" s="220" t="s">
        <v>1130</v>
      </c>
      <c r="H99" s="221">
        <v>1</v>
      </c>
      <c r="I99" s="270">
        <v>15700</v>
      </c>
      <c r="J99" s="222">
        <f>ROUND(I99*H99,2)</f>
        <v>15700</v>
      </c>
      <c r="K99" s="219" t="s">
        <v>34</v>
      </c>
      <c r="L99" s="266"/>
      <c r="M99" s="223"/>
      <c r="N99" s="224" t="s">
        <v>34</v>
      </c>
      <c r="O99" s="225" t="s">
        <v>47</v>
      </c>
      <c r="P99" s="38"/>
      <c r="Q99" s="200">
        <f>P99*H99</f>
        <v>0</v>
      </c>
      <c r="R99" s="200">
        <v>0</v>
      </c>
      <c r="S99" s="200">
        <f>R99*H99</f>
        <v>0</v>
      </c>
      <c r="T99" s="200">
        <v>0</v>
      </c>
      <c r="U99" s="201">
        <f>T99*H99</f>
        <v>0</v>
      </c>
      <c r="AS99" s="19" t="s">
        <v>1596</v>
      </c>
      <c r="AU99" s="19" t="s">
        <v>441</v>
      </c>
      <c r="AV99" s="19" t="s">
        <v>83</v>
      </c>
      <c r="AZ99" s="19" t="s">
        <v>338</v>
      </c>
      <c r="BF99" s="202">
        <f>IF(O99="základní",J99,0)</f>
        <v>15700</v>
      </c>
      <c r="BG99" s="202">
        <f>IF(O99="snížená",J99,0)</f>
        <v>0</v>
      </c>
      <c r="BH99" s="202">
        <f>IF(O99="zákl. přenesená",J99,0)</f>
        <v>0</v>
      </c>
      <c r="BI99" s="202">
        <f>IF(O99="sníž. přenesená",J99,0)</f>
        <v>0</v>
      </c>
      <c r="BJ99" s="202">
        <f>IF(O99="nulová",J99,0)</f>
        <v>0</v>
      </c>
      <c r="BK99" s="19" t="s">
        <v>23</v>
      </c>
      <c r="BL99" s="202">
        <f>ROUND(I99*H99,2)</f>
        <v>15700</v>
      </c>
      <c r="BM99" s="19" t="s">
        <v>592</v>
      </c>
      <c r="BN99" s="19" t="s">
        <v>3085</v>
      </c>
    </row>
    <row r="100" spans="2:66" s="1" customFormat="1" ht="22.5" customHeight="1" outlineLevel="2">
      <c r="B100" s="37"/>
      <c r="C100" s="217" t="s">
        <v>378</v>
      </c>
      <c r="D100" s="217" t="s">
        <v>441</v>
      </c>
      <c r="E100" s="218" t="s">
        <v>3086</v>
      </c>
      <c r="F100" s="219" t="s">
        <v>3087</v>
      </c>
      <c r="G100" s="220" t="s">
        <v>2481</v>
      </c>
      <c r="H100" s="221">
        <v>1</v>
      </c>
      <c r="I100" s="270">
        <v>204</v>
      </c>
      <c r="J100" s="222">
        <f>ROUND(I100*H100,2)</f>
        <v>204</v>
      </c>
      <c r="K100" s="219" t="s">
        <v>34</v>
      </c>
      <c r="L100" s="266"/>
      <c r="M100" s="223"/>
      <c r="N100" s="224" t="s">
        <v>34</v>
      </c>
      <c r="O100" s="225" t="s">
        <v>47</v>
      </c>
      <c r="P100" s="38"/>
      <c r="Q100" s="200">
        <f>P100*H100</f>
        <v>0</v>
      </c>
      <c r="R100" s="200">
        <v>0</v>
      </c>
      <c r="S100" s="200">
        <f>R100*H100</f>
        <v>0</v>
      </c>
      <c r="T100" s="200">
        <v>0</v>
      </c>
      <c r="U100" s="201">
        <f>T100*H100</f>
        <v>0</v>
      </c>
      <c r="AS100" s="19" t="s">
        <v>1596</v>
      </c>
      <c r="AU100" s="19" t="s">
        <v>441</v>
      </c>
      <c r="AV100" s="19" t="s">
        <v>83</v>
      </c>
      <c r="AZ100" s="19" t="s">
        <v>338</v>
      </c>
      <c r="BF100" s="202">
        <f>IF(O100="základní",J100,0)</f>
        <v>204</v>
      </c>
      <c r="BG100" s="202">
        <f>IF(O100="snížená",J100,0)</f>
        <v>0</v>
      </c>
      <c r="BH100" s="202">
        <f>IF(O100="zákl. přenesená",J100,0)</f>
        <v>0</v>
      </c>
      <c r="BI100" s="202">
        <f>IF(O100="sníž. přenesená",J100,0)</f>
        <v>0</v>
      </c>
      <c r="BJ100" s="202">
        <f>IF(O100="nulová",J100,0)</f>
        <v>0</v>
      </c>
      <c r="BK100" s="19" t="s">
        <v>23</v>
      </c>
      <c r="BL100" s="202">
        <f>ROUND(I100*H100,2)</f>
        <v>204</v>
      </c>
      <c r="BM100" s="19" t="s">
        <v>592</v>
      </c>
      <c r="BN100" s="19" t="s">
        <v>3088</v>
      </c>
    </row>
    <row r="101" spans="2:64" s="11" customFormat="1" ht="29.85" customHeight="1" outlineLevel="1">
      <c r="B101" s="174"/>
      <c r="C101" s="175"/>
      <c r="D101" s="188" t="s">
        <v>74</v>
      </c>
      <c r="E101" s="189" t="s">
        <v>2484</v>
      </c>
      <c r="F101" s="189" t="s">
        <v>2485</v>
      </c>
      <c r="G101" s="175"/>
      <c r="H101" s="175"/>
      <c r="I101" s="268"/>
      <c r="J101" s="190">
        <f>SUM(J102:J106)</f>
        <v>39580</v>
      </c>
      <c r="K101" s="175"/>
      <c r="L101" s="175"/>
      <c r="M101" s="180"/>
      <c r="N101" s="181"/>
      <c r="O101" s="182"/>
      <c r="P101" s="182"/>
      <c r="Q101" s="183">
        <f>SUM(Q102:Q106)</f>
        <v>0</v>
      </c>
      <c r="R101" s="182"/>
      <c r="S101" s="183">
        <f>SUM(S102:S106)</f>
        <v>0</v>
      </c>
      <c r="T101" s="182"/>
      <c r="U101" s="184">
        <f>SUM(U102:U106)</f>
        <v>0</v>
      </c>
      <c r="AS101" s="185" t="s">
        <v>90</v>
      </c>
      <c r="AU101" s="186" t="s">
        <v>74</v>
      </c>
      <c r="AV101" s="186" t="s">
        <v>23</v>
      </c>
      <c r="AZ101" s="185" t="s">
        <v>338</v>
      </c>
      <c r="BL101" s="187">
        <f>SUM(BL102:BL106)</f>
        <v>39580</v>
      </c>
    </row>
    <row r="102" spans="2:66" s="1" customFormat="1" ht="22.5" customHeight="1" outlineLevel="2">
      <c r="B102" s="37"/>
      <c r="C102" s="191" t="s">
        <v>382</v>
      </c>
      <c r="D102" s="191" t="s">
        <v>342</v>
      </c>
      <c r="E102" s="192" t="s">
        <v>83</v>
      </c>
      <c r="F102" s="193" t="s">
        <v>3053</v>
      </c>
      <c r="G102" s="194" t="s">
        <v>2481</v>
      </c>
      <c r="H102" s="195">
        <v>1</v>
      </c>
      <c r="I102" s="269">
        <v>4480</v>
      </c>
      <c r="J102" s="197">
        <f>ROUND(I102*H102,2)</f>
        <v>4480</v>
      </c>
      <c r="K102" s="193" t="s">
        <v>34</v>
      </c>
      <c r="L102" s="265"/>
      <c r="M102" s="56"/>
      <c r="N102" s="198" t="s">
        <v>34</v>
      </c>
      <c r="O102" s="199" t="s">
        <v>47</v>
      </c>
      <c r="P102" s="38"/>
      <c r="Q102" s="200">
        <f>P102*H102</f>
        <v>0</v>
      </c>
      <c r="R102" s="200">
        <v>0</v>
      </c>
      <c r="S102" s="200">
        <f>R102*H102</f>
        <v>0</v>
      </c>
      <c r="T102" s="200">
        <v>0</v>
      </c>
      <c r="U102" s="201">
        <f>T102*H102</f>
        <v>0</v>
      </c>
      <c r="AS102" s="19" t="s">
        <v>592</v>
      </c>
      <c r="AU102" s="19" t="s">
        <v>342</v>
      </c>
      <c r="AV102" s="19" t="s">
        <v>83</v>
      </c>
      <c r="AZ102" s="19" t="s">
        <v>338</v>
      </c>
      <c r="BF102" s="202">
        <f>IF(O102="základní",J102,0)</f>
        <v>4480</v>
      </c>
      <c r="BG102" s="202">
        <f>IF(O102="snížená",J102,0)</f>
        <v>0</v>
      </c>
      <c r="BH102" s="202">
        <f>IF(O102="zákl. přenesená",J102,0)</f>
        <v>0</v>
      </c>
      <c r="BI102" s="202">
        <f>IF(O102="sníž. přenesená",J102,0)</f>
        <v>0</v>
      </c>
      <c r="BJ102" s="202">
        <f>IF(O102="nulová",J102,0)</f>
        <v>0</v>
      </c>
      <c r="BK102" s="19" t="s">
        <v>23</v>
      </c>
      <c r="BL102" s="202">
        <f>ROUND(I102*H102,2)</f>
        <v>4480</v>
      </c>
      <c r="BM102" s="19" t="s">
        <v>592</v>
      </c>
      <c r="BN102" s="19" t="s">
        <v>3089</v>
      </c>
    </row>
    <row r="103" spans="2:66" s="1" customFormat="1" ht="22.5" customHeight="1" outlineLevel="2">
      <c r="B103" s="37"/>
      <c r="C103" s="191" t="s">
        <v>387</v>
      </c>
      <c r="D103" s="191" t="s">
        <v>342</v>
      </c>
      <c r="E103" s="192" t="s">
        <v>90</v>
      </c>
      <c r="F103" s="193" t="s">
        <v>3090</v>
      </c>
      <c r="G103" s="194" t="s">
        <v>2481</v>
      </c>
      <c r="H103" s="195">
        <v>1</v>
      </c>
      <c r="I103" s="269">
        <v>17920</v>
      </c>
      <c r="J103" s="197">
        <f>ROUND(I103*H103,2)</f>
        <v>17920</v>
      </c>
      <c r="K103" s="193" t="s">
        <v>34</v>
      </c>
      <c r="L103" s="265"/>
      <c r="M103" s="56"/>
      <c r="N103" s="198" t="s">
        <v>34</v>
      </c>
      <c r="O103" s="199" t="s">
        <v>47</v>
      </c>
      <c r="P103" s="38"/>
      <c r="Q103" s="200">
        <f>P103*H103</f>
        <v>0</v>
      </c>
      <c r="R103" s="200">
        <v>0</v>
      </c>
      <c r="S103" s="200">
        <f>R103*H103</f>
        <v>0</v>
      </c>
      <c r="T103" s="200">
        <v>0</v>
      </c>
      <c r="U103" s="201">
        <f>T103*H103</f>
        <v>0</v>
      </c>
      <c r="AS103" s="19" t="s">
        <v>592</v>
      </c>
      <c r="AU103" s="19" t="s">
        <v>342</v>
      </c>
      <c r="AV103" s="19" t="s">
        <v>83</v>
      </c>
      <c r="AZ103" s="19" t="s">
        <v>338</v>
      </c>
      <c r="BF103" s="202">
        <f>IF(O103="základní",J103,0)</f>
        <v>17920</v>
      </c>
      <c r="BG103" s="202">
        <f>IF(O103="snížená",J103,0)</f>
        <v>0</v>
      </c>
      <c r="BH103" s="202">
        <f>IF(O103="zákl. přenesená",J103,0)</f>
        <v>0</v>
      </c>
      <c r="BI103" s="202">
        <f>IF(O103="sníž. přenesená",J103,0)</f>
        <v>0</v>
      </c>
      <c r="BJ103" s="202">
        <f>IF(O103="nulová",J103,0)</f>
        <v>0</v>
      </c>
      <c r="BK103" s="19" t="s">
        <v>23</v>
      </c>
      <c r="BL103" s="202">
        <f>ROUND(I103*H103,2)</f>
        <v>17920</v>
      </c>
      <c r="BM103" s="19" t="s">
        <v>592</v>
      </c>
      <c r="BN103" s="19" t="s">
        <v>3091</v>
      </c>
    </row>
    <row r="104" spans="2:66" s="1" customFormat="1" ht="22.5" customHeight="1" outlineLevel="2">
      <c r="B104" s="37"/>
      <c r="C104" s="191" t="s">
        <v>28</v>
      </c>
      <c r="D104" s="191" t="s">
        <v>342</v>
      </c>
      <c r="E104" s="192" t="s">
        <v>347</v>
      </c>
      <c r="F104" s="193" t="s">
        <v>3092</v>
      </c>
      <c r="G104" s="194" t="s">
        <v>2481</v>
      </c>
      <c r="H104" s="195">
        <v>1</v>
      </c>
      <c r="I104" s="269">
        <v>13440</v>
      </c>
      <c r="J104" s="197">
        <f>ROUND(I104*H104,2)</f>
        <v>13440</v>
      </c>
      <c r="K104" s="193" t="s">
        <v>34</v>
      </c>
      <c r="L104" s="265"/>
      <c r="M104" s="56"/>
      <c r="N104" s="198" t="s">
        <v>34</v>
      </c>
      <c r="O104" s="199" t="s">
        <v>47</v>
      </c>
      <c r="P104" s="38"/>
      <c r="Q104" s="200">
        <f>P104*H104</f>
        <v>0</v>
      </c>
      <c r="R104" s="200">
        <v>0</v>
      </c>
      <c r="S104" s="200">
        <f>R104*H104</f>
        <v>0</v>
      </c>
      <c r="T104" s="200">
        <v>0</v>
      </c>
      <c r="U104" s="201">
        <f>T104*H104</f>
        <v>0</v>
      </c>
      <c r="AS104" s="19" t="s">
        <v>592</v>
      </c>
      <c r="AU104" s="19" t="s">
        <v>342</v>
      </c>
      <c r="AV104" s="19" t="s">
        <v>83</v>
      </c>
      <c r="AZ104" s="19" t="s">
        <v>338</v>
      </c>
      <c r="BF104" s="202">
        <f>IF(O104="základní",J104,0)</f>
        <v>13440</v>
      </c>
      <c r="BG104" s="202">
        <f>IF(O104="snížená",J104,0)</f>
        <v>0</v>
      </c>
      <c r="BH104" s="202">
        <f>IF(O104="zákl. přenesená",J104,0)</f>
        <v>0</v>
      </c>
      <c r="BI104" s="202">
        <f>IF(O104="sníž. přenesená",J104,0)</f>
        <v>0</v>
      </c>
      <c r="BJ104" s="202">
        <f>IF(O104="nulová",J104,0)</f>
        <v>0</v>
      </c>
      <c r="BK104" s="19" t="s">
        <v>23</v>
      </c>
      <c r="BL104" s="202">
        <f>ROUND(I104*H104,2)</f>
        <v>13440</v>
      </c>
      <c r="BM104" s="19" t="s">
        <v>592</v>
      </c>
      <c r="BN104" s="19" t="s">
        <v>3093</v>
      </c>
    </row>
    <row r="105" spans="2:66" s="1" customFormat="1" ht="22.5" customHeight="1" outlineLevel="2">
      <c r="B105" s="37"/>
      <c r="C105" s="191" t="s">
        <v>340</v>
      </c>
      <c r="D105" s="191" t="s">
        <v>342</v>
      </c>
      <c r="E105" s="192" t="s">
        <v>368</v>
      </c>
      <c r="F105" s="193" t="s">
        <v>2488</v>
      </c>
      <c r="G105" s="194" t="s">
        <v>2481</v>
      </c>
      <c r="H105" s="195">
        <v>1</v>
      </c>
      <c r="I105" s="269">
        <v>1500</v>
      </c>
      <c r="J105" s="197">
        <f>ROUND(I105*H105,2)</f>
        <v>1500</v>
      </c>
      <c r="K105" s="193" t="s">
        <v>34</v>
      </c>
      <c r="L105" s="265"/>
      <c r="M105" s="56"/>
      <c r="N105" s="198" t="s">
        <v>34</v>
      </c>
      <c r="O105" s="199" t="s">
        <v>47</v>
      </c>
      <c r="P105" s="38"/>
      <c r="Q105" s="200">
        <f>P105*H105</f>
        <v>0</v>
      </c>
      <c r="R105" s="200">
        <v>0</v>
      </c>
      <c r="S105" s="200">
        <f>R105*H105</f>
        <v>0</v>
      </c>
      <c r="T105" s="200">
        <v>0</v>
      </c>
      <c r="U105" s="201">
        <f>T105*H105</f>
        <v>0</v>
      </c>
      <c r="AS105" s="19" t="s">
        <v>592</v>
      </c>
      <c r="AU105" s="19" t="s">
        <v>342</v>
      </c>
      <c r="AV105" s="19" t="s">
        <v>83</v>
      </c>
      <c r="AZ105" s="19" t="s">
        <v>338</v>
      </c>
      <c r="BF105" s="202">
        <f>IF(O105="základní",J105,0)</f>
        <v>1500</v>
      </c>
      <c r="BG105" s="202">
        <f>IF(O105="snížená",J105,0)</f>
        <v>0</v>
      </c>
      <c r="BH105" s="202">
        <f>IF(O105="zákl. přenesená",J105,0)</f>
        <v>0</v>
      </c>
      <c r="BI105" s="202">
        <f>IF(O105="sníž. přenesená",J105,0)</f>
        <v>0</v>
      </c>
      <c r="BJ105" s="202">
        <f>IF(O105="nulová",J105,0)</f>
        <v>0</v>
      </c>
      <c r="BK105" s="19" t="s">
        <v>23</v>
      </c>
      <c r="BL105" s="202">
        <f>ROUND(I105*H105,2)</f>
        <v>1500</v>
      </c>
      <c r="BM105" s="19" t="s">
        <v>592</v>
      </c>
      <c r="BN105" s="19" t="s">
        <v>3094</v>
      </c>
    </row>
    <row r="106" spans="2:66" s="1" customFormat="1" ht="22.5" customHeight="1" outlineLevel="2">
      <c r="B106" s="37"/>
      <c r="C106" s="191" t="s">
        <v>397</v>
      </c>
      <c r="D106" s="191" t="s">
        <v>342</v>
      </c>
      <c r="E106" s="192" t="s">
        <v>373</v>
      </c>
      <c r="F106" s="193" t="s">
        <v>2490</v>
      </c>
      <c r="G106" s="194" t="s">
        <v>2481</v>
      </c>
      <c r="H106" s="195">
        <v>1</v>
      </c>
      <c r="I106" s="269">
        <v>2240</v>
      </c>
      <c r="J106" s="197">
        <f>ROUND(I106*H106,2)</f>
        <v>2240</v>
      </c>
      <c r="K106" s="193" t="s">
        <v>34</v>
      </c>
      <c r="L106" s="265"/>
      <c r="M106" s="56"/>
      <c r="N106" s="198" t="s">
        <v>34</v>
      </c>
      <c r="O106" s="226" t="s">
        <v>47</v>
      </c>
      <c r="P106" s="227"/>
      <c r="Q106" s="228">
        <f>P106*H106</f>
        <v>0</v>
      </c>
      <c r="R106" s="228">
        <v>0</v>
      </c>
      <c r="S106" s="228">
        <f>R106*H106</f>
        <v>0</v>
      </c>
      <c r="T106" s="228">
        <v>0</v>
      </c>
      <c r="U106" s="229">
        <f>T106*H106</f>
        <v>0</v>
      </c>
      <c r="AS106" s="19" t="s">
        <v>592</v>
      </c>
      <c r="AU106" s="19" t="s">
        <v>342</v>
      </c>
      <c r="AV106" s="19" t="s">
        <v>83</v>
      </c>
      <c r="AZ106" s="19" t="s">
        <v>338</v>
      </c>
      <c r="BF106" s="202">
        <f>IF(O106="základní",J106,0)</f>
        <v>2240</v>
      </c>
      <c r="BG106" s="202">
        <f>IF(O106="snížená",J106,0)</f>
        <v>0</v>
      </c>
      <c r="BH106" s="202">
        <f>IF(O106="zákl. přenesená",J106,0)</f>
        <v>0</v>
      </c>
      <c r="BI106" s="202">
        <f>IF(O106="sníž. přenesená",J106,0)</f>
        <v>0</v>
      </c>
      <c r="BJ106" s="202">
        <f>IF(O106="nulová",J106,0)</f>
        <v>0</v>
      </c>
      <c r="BK106" s="19" t="s">
        <v>23</v>
      </c>
      <c r="BL106" s="202">
        <f>ROUND(I106*H106,2)</f>
        <v>2240</v>
      </c>
      <c r="BM106" s="19" t="s">
        <v>592</v>
      </c>
      <c r="BN106" s="19" t="s">
        <v>3095</v>
      </c>
    </row>
    <row r="107" spans="2:13" s="1" customFormat="1" ht="6.9" customHeight="1">
      <c r="B107" s="51"/>
      <c r="C107" s="52"/>
      <c r="D107" s="52"/>
      <c r="E107" s="52"/>
      <c r="F107" s="52"/>
      <c r="G107" s="52"/>
      <c r="H107" s="52"/>
      <c r="I107" s="271"/>
      <c r="J107" s="52"/>
      <c r="K107" s="52"/>
      <c r="L107" s="247"/>
      <c r="M107" s="56"/>
    </row>
    <row r="108" ht="13.5">
      <c r="I108" s="272"/>
    </row>
  </sheetData>
  <sheetProtection formatColumns="0" formatRows="0" sort="0" autoFilter="0"/>
  <autoFilter ref="C91:K91"/>
  <mergeCells count="15">
    <mergeCell ref="E82:H82"/>
    <mergeCell ref="E80:H80"/>
    <mergeCell ref="E84:H84"/>
    <mergeCell ref="G1:H1"/>
    <mergeCell ref="M2:W2"/>
    <mergeCell ref="E49:H49"/>
    <mergeCell ref="E53:H53"/>
    <mergeCell ref="E51:H51"/>
    <mergeCell ref="E55:H55"/>
    <mergeCell ref="E78:H78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M1:W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U1095"/>
  <sheetViews>
    <sheetView showGridLines="0" workbookViewId="0" topLeftCell="A1">
      <pane ySplit="1" topLeftCell="A87" activePane="bottomLeft" state="frozen"/>
      <selection pane="bottomLeft" activeCell="A87" sqref="A87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0" customWidth="1"/>
  </cols>
  <sheetData>
    <row r="1" spans="1:21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353"/>
      <c r="M1" s="17"/>
      <c r="N1" s="17"/>
      <c r="O1" s="17"/>
      <c r="P1" s="17"/>
      <c r="Q1" s="17"/>
      <c r="R1" s="17"/>
      <c r="S1" s="17"/>
      <c r="T1" s="17"/>
      <c r="U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298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298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298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298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298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298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298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298"/>
    </row>
    <row r="11" spans="2:12" s="1" customFormat="1" ht="22.5" customHeight="1" hidden="1">
      <c r="B11" s="302"/>
      <c r="C11" s="260"/>
      <c r="D11" s="260"/>
      <c r="E11" s="383" t="s">
        <v>3100</v>
      </c>
      <c r="F11" s="375"/>
      <c r="G11" s="375"/>
      <c r="H11" s="375"/>
      <c r="I11" s="114"/>
      <c r="J11" s="260"/>
      <c r="K11" s="41"/>
      <c r="L11" s="309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9"/>
    </row>
    <row r="13" spans="2:12" s="1" customFormat="1" ht="36.9" customHeight="1" hidden="1">
      <c r="B13" s="302"/>
      <c r="C13" s="260"/>
      <c r="D13" s="260"/>
      <c r="E13" s="385" t="s">
        <v>3101</v>
      </c>
      <c r="F13" s="375"/>
      <c r="G13" s="375"/>
      <c r="H13" s="375"/>
      <c r="I13" s="114"/>
      <c r="J13" s="260"/>
      <c r="K13" s="41"/>
      <c r="L13" s="309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9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9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9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9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9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9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9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9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9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9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9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9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9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9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54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9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9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ROUND(J105,2)</f>
        <v>10954267.84</v>
      </c>
      <c r="K31" s="41"/>
      <c r="L31" s="309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9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9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9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9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9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9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9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9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9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9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9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9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9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9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298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298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298"/>
    </row>
    <row r="53" spans="2:12" s="1" customFormat="1" ht="22.5" customHeight="1" hidden="1">
      <c r="B53" s="302"/>
      <c r="C53" s="260"/>
      <c r="D53" s="260"/>
      <c r="E53" s="383" t="s">
        <v>3100</v>
      </c>
      <c r="F53" s="375"/>
      <c r="G53" s="375"/>
      <c r="H53" s="375"/>
      <c r="I53" s="114"/>
      <c r="J53" s="260"/>
      <c r="K53" s="41"/>
      <c r="L53" s="309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9"/>
    </row>
    <row r="55" spans="2:12" s="1" customFormat="1" ht="23.25" customHeight="1" hidden="1">
      <c r="B55" s="302"/>
      <c r="C55" s="260"/>
      <c r="D55" s="260"/>
      <c r="E55" s="385" t="str">
        <f>E13</f>
        <v>SO 20.1 - Retenční nádrž RN1B</v>
      </c>
      <c r="F55" s="375"/>
      <c r="G55" s="375"/>
      <c r="H55" s="375"/>
      <c r="I55" s="114"/>
      <c r="J55" s="260"/>
      <c r="K55" s="41"/>
      <c r="L55" s="309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9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9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9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9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9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9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9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9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J105</f>
        <v>10954267.84</v>
      </c>
      <c r="K64" s="41"/>
      <c r="L64" s="309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J106</f>
        <v>10931363.44</v>
      </c>
      <c r="K65" s="151"/>
      <c r="L65" s="355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J107</f>
        <v>6869309.55</v>
      </c>
      <c r="K66" s="158"/>
      <c r="L66" s="356"/>
    </row>
    <row r="67" spans="2:12" s="9" customFormat="1" ht="14.85" customHeight="1" hidden="1">
      <c r="B67" s="312"/>
      <c r="C67" s="153"/>
      <c r="D67" s="154" t="s">
        <v>292</v>
      </c>
      <c r="E67" s="155"/>
      <c r="F67" s="155"/>
      <c r="G67" s="155"/>
      <c r="H67" s="155"/>
      <c r="I67" s="156"/>
      <c r="J67" s="157">
        <f>J108</f>
        <v>169721.50999999998</v>
      </c>
      <c r="K67" s="158"/>
      <c r="L67" s="356"/>
    </row>
    <row r="68" spans="2:12" s="9" customFormat="1" ht="14.85" customHeight="1" hidden="1">
      <c r="B68" s="312"/>
      <c r="C68" s="153"/>
      <c r="D68" s="154" t="s">
        <v>294</v>
      </c>
      <c r="E68" s="155"/>
      <c r="F68" s="155"/>
      <c r="G68" s="155"/>
      <c r="H68" s="155"/>
      <c r="I68" s="156"/>
      <c r="J68" s="157">
        <f>J157</f>
        <v>1129637.2300000002</v>
      </c>
      <c r="K68" s="158"/>
      <c r="L68" s="356"/>
    </row>
    <row r="69" spans="2:12" s="9" customFormat="1" ht="14.85" customHeight="1" hidden="1">
      <c r="B69" s="312"/>
      <c r="C69" s="153"/>
      <c r="D69" s="154" t="s">
        <v>296</v>
      </c>
      <c r="E69" s="155"/>
      <c r="F69" s="155"/>
      <c r="G69" s="155"/>
      <c r="H69" s="155"/>
      <c r="I69" s="156"/>
      <c r="J69" s="157">
        <f>J377</f>
        <v>5569950.81</v>
      </c>
      <c r="K69" s="158"/>
      <c r="L69" s="356"/>
    </row>
    <row r="70" spans="2:12" s="9" customFormat="1" ht="19.95" customHeight="1" hidden="1">
      <c r="B70" s="312"/>
      <c r="C70" s="153"/>
      <c r="D70" s="154" t="s">
        <v>298</v>
      </c>
      <c r="E70" s="155"/>
      <c r="F70" s="155"/>
      <c r="G70" s="155"/>
      <c r="H70" s="155"/>
      <c r="I70" s="156"/>
      <c r="J70" s="157">
        <f>J542</f>
        <v>176852.22999999992</v>
      </c>
      <c r="K70" s="158"/>
      <c r="L70" s="356"/>
    </row>
    <row r="71" spans="2:12" s="9" customFormat="1" ht="19.95" customHeight="1" hidden="1">
      <c r="B71" s="312"/>
      <c r="C71" s="153"/>
      <c r="D71" s="154" t="s">
        <v>300</v>
      </c>
      <c r="E71" s="155"/>
      <c r="F71" s="155"/>
      <c r="G71" s="155"/>
      <c r="H71" s="155"/>
      <c r="I71" s="156"/>
      <c r="J71" s="157">
        <f>J599</f>
        <v>2115233.75</v>
      </c>
      <c r="K71" s="158"/>
      <c r="L71" s="356"/>
    </row>
    <row r="72" spans="2:12" s="9" customFormat="1" ht="19.95" customHeight="1" hidden="1">
      <c r="B72" s="312"/>
      <c r="C72" s="153"/>
      <c r="D72" s="154" t="s">
        <v>302</v>
      </c>
      <c r="E72" s="155"/>
      <c r="F72" s="155"/>
      <c r="G72" s="155"/>
      <c r="H72" s="155"/>
      <c r="I72" s="156"/>
      <c r="J72" s="157">
        <f>J713</f>
        <v>414578.17</v>
      </c>
      <c r="K72" s="158"/>
      <c r="L72" s="356"/>
    </row>
    <row r="73" spans="2:12" s="9" customFormat="1" ht="19.95" customHeight="1" hidden="1">
      <c r="B73" s="312"/>
      <c r="C73" s="153"/>
      <c r="D73" s="154" t="s">
        <v>304</v>
      </c>
      <c r="E73" s="155"/>
      <c r="F73" s="155"/>
      <c r="G73" s="155"/>
      <c r="H73" s="155"/>
      <c r="I73" s="156"/>
      <c r="J73" s="157">
        <f>J820</f>
        <v>274515.52999999997</v>
      </c>
      <c r="K73" s="158"/>
      <c r="L73" s="356"/>
    </row>
    <row r="74" spans="2:12" s="9" customFormat="1" ht="19.95" customHeight="1" hidden="1">
      <c r="B74" s="312"/>
      <c r="C74" s="153"/>
      <c r="D74" s="154" t="s">
        <v>306</v>
      </c>
      <c r="E74" s="155"/>
      <c r="F74" s="155"/>
      <c r="G74" s="155"/>
      <c r="H74" s="155"/>
      <c r="I74" s="156"/>
      <c r="J74" s="157">
        <f>J832</f>
        <v>2006.4</v>
      </c>
      <c r="K74" s="158"/>
      <c r="L74" s="356"/>
    </row>
    <row r="75" spans="2:12" s="9" customFormat="1" ht="19.95" customHeight="1" hidden="1">
      <c r="B75" s="312"/>
      <c r="C75" s="153"/>
      <c r="D75" s="154" t="s">
        <v>308</v>
      </c>
      <c r="E75" s="155"/>
      <c r="F75" s="155"/>
      <c r="G75" s="155"/>
      <c r="H75" s="155"/>
      <c r="I75" s="156"/>
      <c r="J75" s="157">
        <f>J837</f>
        <v>829973.5600000006</v>
      </c>
      <c r="K75" s="158"/>
      <c r="L75" s="356"/>
    </row>
    <row r="76" spans="2:12" s="9" customFormat="1" ht="19.95" customHeight="1" hidden="1">
      <c r="B76" s="312"/>
      <c r="C76" s="153"/>
      <c r="D76" s="154" t="s">
        <v>310</v>
      </c>
      <c r="E76" s="155"/>
      <c r="F76" s="155"/>
      <c r="G76" s="155"/>
      <c r="H76" s="155"/>
      <c r="I76" s="156"/>
      <c r="J76" s="157">
        <f>J1058</f>
        <v>207608.96</v>
      </c>
      <c r="K76" s="158"/>
      <c r="L76" s="356"/>
    </row>
    <row r="77" spans="2:12" s="9" customFormat="1" ht="19.95" customHeight="1" hidden="1">
      <c r="B77" s="312"/>
      <c r="C77" s="153"/>
      <c r="D77" s="154" t="s">
        <v>312</v>
      </c>
      <c r="E77" s="155"/>
      <c r="F77" s="155"/>
      <c r="G77" s="155"/>
      <c r="H77" s="155"/>
      <c r="I77" s="156"/>
      <c r="J77" s="157">
        <f>J1084</f>
        <v>41285.29</v>
      </c>
      <c r="K77" s="158"/>
      <c r="L77" s="356"/>
    </row>
    <row r="78" spans="2:12" s="8" customFormat="1" ht="24.9" customHeight="1" hidden="1">
      <c r="B78" s="310"/>
      <c r="C78" s="146"/>
      <c r="D78" s="147" t="s">
        <v>314</v>
      </c>
      <c r="E78" s="148"/>
      <c r="F78" s="148"/>
      <c r="G78" s="148"/>
      <c r="H78" s="148"/>
      <c r="I78" s="149"/>
      <c r="J78" s="150">
        <f>J1086</f>
        <v>1504.8</v>
      </c>
      <c r="K78" s="151"/>
      <c r="L78" s="355"/>
    </row>
    <row r="79" spans="2:12" s="9" customFormat="1" ht="19.95" customHeight="1" hidden="1">
      <c r="B79" s="312"/>
      <c r="C79" s="153"/>
      <c r="D79" s="154" t="s">
        <v>318</v>
      </c>
      <c r="E79" s="155"/>
      <c r="F79" s="155"/>
      <c r="G79" s="155"/>
      <c r="H79" s="155"/>
      <c r="I79" s="156"/>
      <c r="J79" s="157">
        <f>J1087</f>
        <v>1504.8</v>
      </c>
      <c r="K79" s="158"/>
      <c r="L79" s="356"/>
    </row>
    <row r="80" spans="2:12" s="8" customFormat="1" ht="24.9" customHeight="1" hidden="1">
      <c r="B80" s="310"/>
      <c r="C80" s="146"/>
      <c r="D80" s="147" t="s">
        <v>319</v>
      </c>
      <c r="E80" s="148"/>
      <c r="F80" s="148"/>
      <c r="G80" s="148"/>
      <c r="H80" s="148"/>
      <c r="I80" s="149"/>
      <c r="J80" s="150">
        <f>J1089</f>
        <v>21399.6</v>
      </c>
      <c r="K80" s="151"/>
      <c r="L80" s="355"/>
    </row>
    <row r="81" spans="2:12" s="9" customFormat="1" ht="19.95" customHeight="1" hidden="1">
      <c r="B81" s="312"/>
      <c r="C81" s="153"/>
      <c r="D81" s="154" t="s">
        <v>320</v>
      </c>
      <c r="E81" s="155"/>
      <c r="F81" s="155"/>
      <c r="G81" s="155"/>
      <c r="H81" s="155"/>
      <c r="I81" s="156"/>
      <c r="J81" s="157">
        <f>J1090</f>
        <v>21399.6</v>
      </c>
      <c r="K81" s="158"/>
      <c r="L81" s="356"/>
    </row>
    <row r="82" spans="2:12" s="1" customFormat="1" ht="21.75" customHeight="1" hidden="1">
      <c r="B82" s="302"/>
      <c r="C82" s="260"/>
      <c r="D82" s="260"/>
      <c r="E82" s="260"/>
      <c r="F82" s="260"/>
      <c r="G82" s="260"/>
      <c r="H82" s="260"/>
      <c r="I82" s="114"/>
      <c r="J82" s="260"/>
      <c r="K82" s="41"/>
      <c r="L82" s="309"/>
    </row>
    <row r="83" spans="2:12" s="1" customFormat="1" ht="6.9" customHeight="1" hidden="1">
      <c r="B83" s="307"/>
      <c r="C83" s="52"/>
      <c r="D83" s="52"/>
      <c r="E83" s="52"/>
      <c r="F83" s="52"/>
      <c r="G83" s="52"/>
      <c r="H83" s="52"/>
      <c r="I83" s="135"/>
      <c r="J83" s="52"/>
      <c r="K83" s="53"/>
      <c r="L83" s="309"/>
    </row>
    <row r="84" spans="2:12" ht="13.5" hidden="1">
      <c r="B84" s="296"/>
      <c r="C84" s="297"/>
      <c r="D84" s="297"/>
      <c r="E84" s="297"/>
      <c r="F84" s="297"/>
      <c r="G84" s="297"/>
      <c r="H84" s="297"/>
      <c r="I84" s="113"/>
      <c r="J84" s="297"/>
      <c r="K84" s="297"/>
      <c r="L84" s="298"/>
    </row>
    <row r="85" spans="2:12" ht="13.5" hidden="1">
      <c r="B85" s="296"/>
      <c r="C85" s="297"/>
      <c r="D85" s="297"/>
      <c r="E85" s="297"/>
      <c r="F85" s="297"/>
      <c r="G85" s="297"/>
      <c r="H85" s="297"/>
      <c r="I85" s="113"/>
      <c r="J85" s="297"/>
      <c r="K85" s="297"/>
      <c r="L85" s="298"/>
    </row>
    <row r="86" spans="2:12" ht="13.5" hidden="1">
      <c r="B86" s="296"/>
      <c r="C86" s="297"/>
      <c r="D86" s="297"/>
      <c r="E86" s="297"/>
      <c r="F86" s="297"/>
      <c r="G86" s="297"/>
      <c r="H86" s="297"/>
      <c r="I86" s="113"/>
      <c r="J86" s="297"/>
      <c r="K86" s="297"/>
      <c r="L86" s="298"/>
    </row>
    <row r="87" spans="2:12" s="1" customFormat="1" ht="6.9" customHeight="1">
      <c r="B87" s="314"/>
      <c r="C87" s="55"/>
      <c r="D87" s="55"/>
      <c r="E87" s="55"/>
      <c r="F87" s="55"/>
      <c r="G87" s="55"/>
      <c r="H87" s="55"/>
      <c r="I87" s="138"/>
      <c r="J87" s="55"/>
      <c r="K87" s="55"/>
      <c r="L87" s="309"/>
    </row>
    <row r="88" spans="2:12" s="1" customFormat="1" ht="36.9" customHeight="1">
      <c r="B88" s="302"/>
      <c r="C88" s="25" t="s">
        <v>322</v>
      </c>
      <c r="D88" s="260"/>
      <c r="E88" s="260"/>
      <c r="F88" s="260"/>
      <c r="G88" s="260"/>
      <c r="H88" s="260"/>
      <c r="I88" s="114"/>
      <c r="J88" s="260"/>
      <c r="K88" s="260"/>
      <c r="L88" s="309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9"/>
    </row>
    <row r="90" spans="2:12" s="1" customFormat="1" ht="14.4" customHeight="1">
      <c r="B90" s="302"/>
      <c r="C90" s="32" t="s">
        <v>16</v>
      </c>
      <c r="D90" s="260"/>
      <c r="E90" s="260"/>
      <c r="F90" s="260"/>
      <c r="G90" s="260"/>
      <c r="H90" s="260"/>
      <c r="I90" s="114"/>
      <c r="J90" s="260"/>
      <c r="K90" s="260"/>
      <c r="L90" s="309"/>
    </row>
    <row r="91" spans="2:12" s="1" customFormat="1" ht="22.5" customHeight="1">
      <c r="B91" s="302"/>
      <c r="C91" s="260"/>
      <c r="D91" s="260"/>
      <c r="E91" s="384" t="s">
        <v>17</v>
      </c>
      <c r="F91" s="375"/>
      <c r="G91" s="375"/>
      <c r="H91" s="375"/>
      <c r="I91" s="114"/>
      <c r="J91" s="260"/>
      <c r="K91" s="260"/>
      <c r="L91" s="309"/>
    </row>
    <row r="92" spans="2:12" ht="13.2">
      <c r="B92" s="301"/>
      <c r="C92" s="32" t="s">
        <v>217</v>
      </c>
      <c r="D92" s="262"/>
      <c r="E92" s="262"/>
      <c r="F92" s="262"/>
      <c r="G92" s="262"/>
      <c r="H92" s="262"/>
      <c r="I92" s="113"/>
      <c r="J92" s="262"/>
      <c r="K92" s="262"/>
      <c r="L92" s="298"/>
    </row>
    <row r="93" spans="2:12" ht="22.5" customHeight="1">
      <c r="B93" s="301"/>
      <c r="C93" s="262"/>
      <c r="D93" s="262"/>
      <c r="E93" s="384" t="s">
        <v>219</v>
      </c>
      <c r="F93" s="382"/>
      <c r="G93" s="382"/>
      <c r="H93" s="382"/>
      <c r="I93" s="113"/>
      <c r="J93" s="262"/>
      <c r="K93" s="262"/>
      <c r="L93" s="298"/>
    </row>
    <row r="94" spans="2:12" ht="13.2">
      <c r="B94" s="301"/>
      <c r="C94" s="32" t="s">
        <v>221</v>
      </c>
      <c r="D94" s="262"/>
      <c r="E94" s="262"/>
      <c r="F94" s="262"/>
      <c r="G94" s="262"/>
      <c r="H94" s="262"/>
      <c r="I94" s="113"/>
      <c r="J94" s="262"/>
      <c r="K94" s="262"/>
      <c r="L94" s="298"/>
    </row>
    <row r="95" spans="2:12" s="1" customFormat="1" ht="22.5" customHeight="1">
      <c r="B95" s="302"/>
      <c r="C95" s="260"/>
      <c r="D95" s="260"/>
      <c r="E95" s="383" t="s">
        <v>3100</v>
      </c>
      <c r="F95" s="375"/>
      <c r="G95" s="375"/>
      <c r="H95" s="375"/>
      <c r="I95" s="114"/>
      <c r="J95" s="260"/>
      <c r="K95" s="260"/>
      <c r="L95" s="309"/>
    </row>
    <row r="96" spans="2:12" s="1" customFormat="1" ht="14.4" customHeight="1">
      <c r="B96" s="302"/>
      <c r="C96" s="32" t="s">
        <v>225</v>
      </c>
      <c r="D96" s="260"/>
      <c r="E96" s="260"/>
      <c r="F96" s="260"/>
      <c r="G96" s="260"/>
      <c r="H96" s="260"/>
      <c r="I96" s="114"/>
      <c r="J96" s="260"/>
      <c r="K96" s="260"/>
      <c r="L96" s="309"/>
    </row>
    <row r="97" spans="2:12" s="1" customFormat="1" ht="23.25" customHeight="1">
      <c r="B97" s="302"/>
      <c r="C97" s="260"/>
      <c r="D97" s="260"/>
      <c r="E97" s="385" t="str">
        <f>E13</f>
        <v>SO 20.1 - Retenční nádrž RN1B</v>
      </c>
      <c r="F97" s="375"/>
      <c r="G97" s="375"/>
      <c r="H97" s="375"/>
      <c r="I97" s="114"/>
      <c r="J97" s="260"/>
      <c r="K97" s="260"/>
      <c r="L97" s="309"/>
    </row>
    <row r="98" spans="2:12" s="1" customFormat="1" ht="6.9" customHeight="1">
      <c r="B98" s="302"/>
      <c r="C98" s="260"/>
      <c r="D98" s="260"/>
      <c r="E98" s="260"/>
      <c r="F98" s="260"/>
      <c r="G98" s="260"/>
      <c r="H98" s="260"/>
      <c r="I98" s="114"/>
      <c r="J98" s="260"/>
      <c r="K98" s="260"/>
      <c r="L98" s="309"/>
    </row>
    <row r="99" spans="2:12" s="1" customFormat="1" ht="18" customHeight="1">
      <c r="B99" s="302"/>
      <c r="C99" s="32" t="s">
        <v>24</v>
      </c>
      <c r="D99" s="260"/>
      <c r="E99" s="260"/>
      <c r="F99" s="30" t="str">
        <f>F16</f>
        <v>HRANICE - DRAHOTUŠE</v>
      </c>
      <c r="G99" s="260"/>
      <c r="H99" s="260"/>
      <c r="I99" s="115" t="s">
        <v>26</v>
      </c>
      <c r="J99" s="116" t="str">
        <f>IF(J16="","",J16)</f>
        <v>6.4.2016</v>
      </c>
      <c r="K99" s="260"/>
      <c r="L99" s="309"/>
    </row>
    <row r="100" spans="2:12" s="1" customFormat="1" ht="6.9" customHeight="1">
      <c r="B100" s="302"/>
      <c r="C100" s="260"/>
      <c r="D100" s="260"/>
      <c r="E100" s="260"/>
      <c r="F100" s="260"/>
      <c r="G100" s="260"/>
      <c r="H100" s="260"/>
      <c r="I100" s="114"/>
      <c r="J100" s="260"/>
      <c r="K100" s="260"/>
      <c r="L100" s="309"/>
    </row>
    <row r="101" spans="2:12" s="1" customFormat="1" ht="13.2">
      <c r="B101" s="302"/>
      <c r="C101" s="32" t="s">
        <v>32</v>
      </c>
      <c r="D101" s="260"/>
      <c r="E101" s="260"/>
      <c r="F101" s="30" t="str">
        <f>E19</f>
        <v>VODOVODY A KANALIZACE PŘEROV a.s.</v>
      </c>
      <c r="G101" s="260"/>
      <c r="H101" s="260"/>
      <c r="I101" s="115" t="s">
        <v>38</v>
      </c>
      <c r="J101" s="30" t="str">
        <f>E25</f>
        <v>JV PROJEKT VH s.r.o., BRNO</v>
      </c>
      <c r="K101" s="260"/>
      <c r="L101" s="309"/>
    </row>
    <row r="102" spans="2:12" s="1" customFormat="1" ht="14.4" customHeight="1">
      <c r="B102" s="302"/>
      <c r="C102" s="32" t="s">
        <v>37</v>
      </c>
      <c r="D102" s="260"/>
      <c r="E102" s="260"/>
      <c r="F102" s="30" t="s">
        <v>6577</v>
      </c>
      <c r="G102" s="260"/>
      <c r="H102" s="260"/>
      <c r="I102" s="114"/>
      <c r="J102" s="260"/>
      <c r="K102" s="260"/>
      <c r="L102" s="309"/>
    </row>
    <row r="103" spans="2:12" s="1" customFormat="1" ht="10.35" customHeight="1">
      <c r="B103" s="302"/>
      <c r="C103" s="260"/>
      <c r="D103" s="260"/>
      <c r="E103" s="260"/>
      <c r="F103" s="260"/>
      <c r="G103" s="260"/>
      <c r="H103" s="260"/>
      <c r="I103" s="114"/>
      <c r="J103" s="260"/>
      <c r="K103" s="260"/>
      <c r="L103" s="309"/>
    </row>
    <row r="104" spans="2:12" s="10" customFormat="1" ht="29.25" customHeight="1">
      <c r="B104" s="315"/>
      <c r="C104" s="165" t="s">
        <v>323</v>
      </c>
      <c r="D104" s="166" t="s">
        <v>60</v>
      </c>
      <c r="E104" s="166" t="s">
        <v>57</v>
      </c>
      <c r="F104" s="166" t="s">
        <v>324</v>
      </c>
      <c r="G104" s="166" t="s">
        <v>325</v>
      </c>
      <c r="H104" s="166" t="s">
        <v>326</v>
      </c>
      <c r="I104" s="167" t="s">
        <v>327</v>
      </c>
      <c r="J104" s="166" t="s">
        <v>283</v>
      </c>
      <c r="K104" s="168" t="s">
        <v>328</v>
      </c>
      <c r="L104" s="357"/>
    </row>
    <row r="105" spans="2:12" s="1" customFormat="1" ht="29.25" customHeight="1">
      <c r="B105" s="302"/>
      <c r="C105" s="316" t="s">
        <v>285</v>
      </c>
      <c r="D105" s="260"/>
      <c r="E105" s="260"/>
      <c r="F105" s="260"/>
      <c r="G105" s="260"/>
      <c r="H105" s="260"/>
      <c r="I105" s="349"/>
      <c r="J105" s="317">
        <f>J106+J1086+J1089</f>
        <v>10954267.84</v>
      </c>
      <c r="K105" s="260"/>
      <c r="L105" s="309"/>
    </row>
    <row r="106" spans="2:12" s="11" customFormat="1" ht="37.35" customHeight="1">
      <c r="B106" s="318"/>
      <c r="C106" s="182"/>
      <c r="D106" s="188" t="s">
        <v>74</v>
      </c>
      <c r="E106" s="231" t="s">
        <v>336</v>
      </c>
      <c r="F106" s="231" t="s">
        <v>337</v>
      </c>
      <c r="G106" s="182"/>
      <c r="H106" s="182"/>
      <c r="I106" s="321"/>
      <c r="J106" s="232">
        <f>J107+J542+J599+J713+J820+J832+J837+J1058+J1084</f>
        <v>10931363.44</v>
      </c>
      <c r="K106" s="182"/>
      <c r="L106" s="358"/>
    </row>
    <row r="107" spans="2:12" s="11" customFormat="1" ht="22.35" customHeight="1" outlineLevel="1" collapsed="1">
      <c r="B107" s="318"/>
      <c r="C107" s="182"/>
      <c r="D107" s="188" t="s">
        <v>74</v>
      </c>
      <c r="E107" s="189" t="s">
        <v>23</v>
      </c>
      <c r="F107" s="189" t="s">
        <v>339</v>
      </c>
      <c r="G107" s="182"/>
      <c r="H107" s="182"/>
      <c r="I107" s="321"/>
      <c r="J107" s="190">
        <f>J108+J157+J377</f>
        <v>6869309.55</v>
      </c>
      <c r="K107" s="182"/>
      <c r="L107" s="358"/>
    </row>
    <row r="108" spans="2:12" s="11" customFormat="1" ht="22.35" customHeight="1" outlineLevel="1">
      <c r="B108" s="318"/>
      <c r="C108" s="182"/>
      <c r="D108" s="188" t="s">
        <v>74</v>
      </c>
      <c r="E108" s="189" t="s">
        <v>340</v>
      </c>
      <c r="F108" s="189" t="s">
        <v>341</v>
      </c>
      <c r="G108" s="182"/>
      <c r="H108" s="182"/>
      <c r="I108" s="321"/>
      <c r="J108" s="190">
        <f>SUM(J109:J155)</f>
        <v>169721.50999999998</v>
      </c>
      <c r="K108" s="182"/>
      <c r="L108" s="358"/>
    </row>
    <row r="109" spans="2:12" s="1" customFormat="1" ht="22.5" customHeight="1" outlineLevel="2" collapsed="1">
      <c r="B109" s="302"/>
      <c r="C109" s="191" t="s">
        <v>23</v>
      </c>
      <c r="D109" s="191" t="s">
        <v>342</v>
      </c>
      <c r="E109" s="192" t="s">
        <v>360</v>
      </c>
      <c r="F109" s="193" t="s">
        <v>361</v>
      </c>
      <c r="G109" s="194" t="s">
        <v>345</v>
      </c>
      <c r="H109" s="195">
        <v>14.156</v>
      </c>
      <c r="I109" s="269">
        <v>250.8</v>
      </c>
      <c r="J109" s="197">
        <f>ROUND(I109*H109,2)</f>
        <v>3550.32</v>
      </c>
      <c r="K109" s="193" t="s">
        <v>346</v>
      </c>
      <c r="L109" s="309"/>
    </row>
    <row r="110" spans="2:12" s="12" customFormat="1" ht="13.5" hidden="1" outlineLevel="3">
      <c r="B110" s="342"/>
      <c r="C110" s="203"/>
      <c r="D110" s="206" t="s">
        <v>348</v>
      </c>
      <c r="E110" s="343" t="s">
        <v>34</v>
      </c>
      <c r="F110" s="344" t="s">
        <v>349</v>
      </c>
      <c r="G110" s="203"/>
      <c r="H110" s="345" t="s">
        <v>34</v>
      </c>
      <c r="I110" s="346" t="s">
        <v>34</v>
      </c>
      <c r="J110" s="203"/>
      <c r="K110" s="203"/>
      <c r="L110" s="359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3118</v>
      </c>
      <c r="G111" s="204"/>
      <c r="H111" s="212">
        <v>31.2</v>
      </c>
      <c r="I111" s="332" t="s">
        <v>34</v>
      </c>
      <c r="J111" s="204"/>
      <c r="K111" s="204"/>
      <c r="L111" s="360"/>
    </row>
    <row r="112" spans="2:12" s="15" customFormat="1" ht="13.5" hidden="1" outlineLevel="3">
      <c r="B112" s="339"/>
      <c r="C112" s="213"/>
      <c r="D112" s="206" t="s">
        <v>348</v>
      </c>
      <c r="E112" s="214" t="s">
        <v>3114</v>
      </c>
      <c r="F112" s="215" t="s">
        <v>363</v>
      </c>
      <c r="G112" s="213"/>
      <c r="H112" s="216">
        <v>31.2</v>
      </c>
      <c r="I112" s="340" t="s">
        <v>34</v>
      </c>
      <c r="J112" s="213"/>
      <c r="K112" s="213"/>
      <c r="L112" s="361"/>
    </row>
    <row r="113" spans="2:12" s="12" customFormat="1" ht="13.5" hidden="1" outlineLevel="3">
      <c r="B113" s="342"/>
      <c r="C113" s="203"/>
      <c r="D113" s="206" t="s">
        <v>348</v>
      </c>
      <c r="E113" s="343" t="s">
        <v>34</v>
      </c>
      <c r="F113" s="344" t="s">
        <v>3119</v>
      </c>
      <c r="G113" s="203"/>
      <c r="H113" s="345" t="s">
        <v>34</v>
      </c>
      <c r="I113" s="346" t="s">
        <v>34</v>
      </c>
      <c r="J113" s="203"/>
      <c r="K113" s="203"/>
      <c r="L113" s="359"/>
    </row>
    <row r="114" spans="2:12" s="13" customFormat="1" ht="13.5" hidden="1" outlineLevel="3">
      <c r="B114" s="331"/>
      <c r="C114" s="204"/>
      <c r="D114" s="206" t="s">
        <v>348</v>
      </c>
      <c r="E114" s="210" t="s">
        <v>34</v>
      </c>
      <c r="F114" s="211" t="s">
        <v>3120</v>
      </c>
      <c r="G114" s="204"/>
      <c r="H114" s="212">
        <v>-0.543</v>
      </c>
      <c r="I114" s="332" t="s">
        <v>34</v>
      </c>
      <c r="J114" s="204"/>
      <c r="K114" s="204"/>
      <c r="L114" s="360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3121</v>
      </c>
      <c r="G115" s="204"/>
      <c r="H115" s="212">
        <v>-2.346</v>
      </c>
      <c r="I115" s="332" t="s">
        <v>34</v>
      </c>
      <c r="J115" s="204"/>
      <c r="K115" s="204"/>
      <c r="L115" s="360"/>
    </row>
    <row r="116" spans="2:12" s="14" customFormat="1" ht="13.5" hidden="1" outlineLevel="3">
      <c r="B116" s="335"/>
      <c r="C116" s="205"/>
      <c r="D116" s="206" t="s">
        <v>348</v>
      </c>
      <c r="E116" s="207" t="s">
        <v>3113</v>
      </c>
      <c r="F116" s="208" t="s">
        <v>352</v>
      </c>
      <c r="G116" s="205"/>
      <c r="H116" s="209">
        <v>28.311</v>
      </c>
      <c r="I116" s="336" t="s">
        <v>34</v>
      </c>
      <c r="J116" s="205"/>
      <c r="K116" s="205"/>
      <c r="L116" s="362"/>
    </row>
    <row r="117" spans="2:12" s="12" customFormat="1" ht="13.5" hidden="1" outlineLevel="3">
      <c r="B117" s="342"/>
      <c r="C117" s="203"/>
      <c r="D117" s="206" t="s">
        <v>348</v>
      </c>
      <c r="E117" s="343" t="s">
        <v>34</v>
      </c>
      <c r="F117" s="344" t="s">
        <v>371</v>
      </c>
      <c r="G117" s="203"/>
      <c r="H117" s="345" t="s">
        <v>34</v>
      </c>
      <c r="I117" s="346" t="s">
        <v>34</v>
      </c>
      <c r="J117" s="203"/>
      <c r="K117" s="203"/>
      <c r="L117" s="359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11" t="s">
        <v>3122</v>
      </c>
      <c r="G118" s="204"/>
      <c r="H118" s="212">
        <v>14.156</v>
      </c>
      <c r="I118" s="332" t="s">
        <v>34</v>
      </c>
      <c r="J118" s="204"/>
      <c r="K118" s="204"/>
      <c r="L118" s="360"/>
    </row>
    <row r="119" spans="2:12" s="1" customFormat="1" ht="22.5" customHeight="1" outlineLevel="2" collapsed="1">
      <c r="B119" s="302"/>
      <c r="C119" s="191" t="s">
        <v>83</v>
      </c>
      <c r="D119" s="191" t="s">
        <v>342</v>
      </c>
      <c r="E119" s="192" t="s">
        <v>369</v>
      </c>
      <c r="F119" s="193" t="s">
        <v>370</v>
      </c>
      <c r="G119" s="194" t="s">
        <v>345</v>
      </c>
      <c r="H119" s="195">
        <v>4.247</v>
      </c>
      <c r="I119" s="269">
        <v>12.4</v>
      </c>
      <c r="J119" s="197">
        <f>ROUND(I119*H119,2)</f>
        <v>52.66</v>
      </c>
      <c r="K119" s="193" t="s">
        <v>346</v>
      </c>
      <c r="L119" s="309"/>
    </row>
    <row r="120" spans="2:12" s="12" customFormat="1" ht="13.5" hidden="1" outlineLevel="3">
      <c r="B120" s="342"/>
      <c r="C120" s="203"/>
      <c r="D120" s="206" t="s">
        <v>348</v>
      </c>
      <c r="E120" s="343" t="s">
        <v>34</v>
      </c>
      <c r="F120" s="344" t="s">
        <v>376</v>
      </c>
      <c r="G120" s="203"/>
      <c r="H120" s="345" t="s">
        <v>34</v>
      </c>
      <c r="I120" s="346" t="s">
        <v>34</v>
      </c>
      <c r="J120" s="203"/>
      <c r="K120" s="203"/>
      <c r="L120" s="359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3123</v>
      </c>
      <c r="G121" s="204"/>
      <c r="H121" s="212">
        <v>4.247</v>
      </c>
      <c r="I121" s="332" t="s">
        <v>34</v>
      </c>
      <c r="J121" s="204"/>
      <c r="K121" s="204"/>
      <c r="L121" s="360"/>
    </row>
    <row r="122" spans="2:12" s="1" customFormat="1" ht="22.5" customHeight="1" outlineLevel="2" collapsed="1">
      <c r="B122" s="302"/>
      <c r="C122" s="191" t="s">
        <v>90</v>
      </c>
      <c r="D122" s="191" t="s">
        <v>342</v>
      </c>
      <c r="E122" s="192" t="s">
        <v>374</v>
      </c>
      <c r="F122" s="193" t="s">
        <v>375</v>
      </c>
      <c r="G122" s="194" t="s">
        <v>345</v>
      </c>
      <c r="H122" s="195">
        <v>12.74</v>
      </c>
      <c r="I122" s="269">
        <v>250.8</v>
      </c>
      <c r="J122" s="197">
        <f>ROUND(I122*H122,2)</f>
        <v>3195.19</v>
      </c>
      <c r="K122" s="193" t="s">
        <v>346</v>
      </c>
      <c r="L122" s="309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44" t="s">
        <v>1007</v>
      </c>
      <c r="G123" s="203"/>
      <c r="H123" s="345" t="s">
        <v>34</v>
      </c>
      <c r="I123" s="346" t="s">
        <v>34</v>
      </c>
      <c r="J123" s="203"/>
      <c r="K123" s="203"/>
      <c r="L123" s="359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3124</v>
      </c>
      <c r="G124" s="204"/>
      <c r="H124" s="212">
        <v>12.74</v>
      </c>
      <c r="I124" s="332" t="s">
        <v>34</v>
      </c>
      <c r="J124" s="204"/>
      <c r="K124" s="204"/>
      <c r="L124" s="360"/>
    </row>
    <row r="125" spans="2:12" s="1" customFormat="1" ht="22.5" customHeight="1" outlineLevel="2" collapsed="1">
      <c r="B125" s="302"/>
      <c r="C125" s="191" t="s">
        <v>347</v>
      </c>
      <c r="D125" s="191" t="s">
        <v>342</v>
      </c>
      <c r="E125" s="192" t="s">
        <v>379</v>
      </c>
      <c r="F125" s="193" t="s">
        <v>380</v>
      </c>
      <c r="G125" s="194" t="s">
        <v>345</v>
      </c>
      <c r="H125" s="195">
        <v>3.822</v>
      </c>
      <c r="I125" s="269">
        <v>12.4</v>
      </c>
      <c r="J125" s="197">
        <f>ROUND(I125*H125,2)</f>
        <v>47.39</v>
      </c>
      <c r="K125" s="193" t="s">
        <v>346</v>
      </c>
      <c r="L125" s="309"/>
    </row>
    <row r="126" spans="2:12" s="12" customFormat="1" ht="13.5" hidden="1" outlineLevel="3">
      <c r="B126" s="342"/>
      <c r="C126" s="203"/>
      <c r="D126" s="206" t="s">
        <v>348</v>
      </c>
      <c r="E126" s="343" t="s">
        <v>34</v>
      </c>
      <c r="F126" s="344" t="s">
        <v>376</v>
      </c>
      <c r="G126" s="203"/>
      <c r="H126" s="345" t="s">
        <v>34</v>
      </c>
      <c r="I126" s="346" t="s">
        <v>34</v>
      </c>
      <c r="J126" s="203"/>
      <c r="K126" s="203"/>
      <c r="L126" s="359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3125</v>
      </c>
      <c r="G127" s="204"/>
      <c r="H127" s="212">
        <v>3.822</v>
      </c>
      <c r="I127" s="332" t="s">
        <v>34</v>
      </c>
      <c r="J127" s="204"/>
      <c r="K127" s="204"/>
      <c r="L127" s="360"/>
    </row>
    <row r="128" spans="2:12" s="1" customFormat="1" ht="22.5" customHeight="1" outlineLevel="2" collapsed="1">
      <c r="B128" s="302"/>
      <c r="C128" s="191" t="s">
        <v>368</v>
      </c>
      <c r="D128" s="191" t="s">
        <v>342</v>
      </c>
      <c r="E128" s="192" t="s">
        <v>383</v>
      </c>
      <c r="F128" s="193" t="s">
        <v>384</v>
      </c>
      <c r="G128" s="194" t="s">
        <v>345</v>
      </c>
      <c r="H128" s="195">
        <v>1.416</v>
      </c>
      <c r="I128" s="269">
        <v>585.1</v>
      </c>
      <c r="J128" s="197">
        <f>ROUND(I128*H128,2)</f>
        <v>828.5</v>
      </c>
      <c r="K128" s="193" t="s">
        <v>346</v>
      </c>
      <c r="L128" s="309"/>
    </row>
    <row r="129" spans="2:12" s="12" customFormat="1" ht="13.5" hidden="1" outlineLevel="3">
      <c r="B129" s="342"/>
      <c r="C129" s="203"/>
      <c r="D129" s="206" t="s">
        <v>348</v>
      </c>
      <c r="E129" s="343" t="s">
        <v>34</v>
      </c>
      <c r="F129" s="344" t="s">
        <v>3126</v>
      </c>
      <c r="G129" s="203"/>
      <c r="H129" s="345" t="s">
        <v>34</v>
      </c>
      <c r="I129" s="346" t="s">
        <v>34</v>
      </c>
      <c r="J129" s="203"/>
      <c r="K129" s="203"/>
      <c r="L129" s="359"/>
    </row>
    <row r="130" spans="2:12" s="13" customFormat="1" ht="13.5" hidden="1" outlineLevel="3">
      <c r="B130" s="331"/>
      <c r="C130" s="204"/>
      <c r="D130" s="206" t="s">
        <v>348</v>
      </c>
      <c r="E130" s="210" t="s">
        <v>34</v>
      </c>
      <c r="F130" s="211" t="s">
        <v>3127</v>
      </c>
      <c r="G130" s="204"/>
      <c r="H130" s="212">
        <v>1.416</v>
      </c>
      <c r="I130" s="332" t="s">
        <v>34</v>
      </c>
      <c r="J130" s="204"/>
      <c r="K130" s="204"/>
      <c r="L130" s="360"/>
    </row>
    <row r="131" spans="2:12" s="1" customFormat="1" ht="22.5" customHeight="1" outlineLevel="2" collapsed="1">
      <c r="B131" s="302"/>
      <c r="C131" s="191" t="s">
        <v>373</v>
      </c>
      <c r="D131" s="191" t="s">
        <v>342</v>
      </c>
      <c r="E131" s="192" t="s">
        <v>646</v>
      </c>
      <c r="F131" s="193" t="s">
        <v>647</v>
      </c>
      <c r="G131" s="194" t="s">
        <v>390</v>
      </c>
      <c r="H131" s="195">
        <v>68.8</v>
      </c>
      <c r="I131" s="269">
        <v>585.1</v>
      </c>
      <c r="J131" s="197">
        <f>ROUND(I131*H131,2)</f>
        <v>40254.88</v>
      </c>
      <c r="K131" s="193" t="s">
        <v>346</v>
      </c>
      <c r="L131" s="309"/>
    </row>
    <row r="132" spans="2:12" s="13" customFormat="1" ht="13.5" hidden="1" outlineLevel="3">
      <c r="B132" s="331"/>
      <c r="C132" s="204"/>
      <c r="D132" s="206" t="s">
        <v>348</v>
      </c>
      <c r="E132" s="210" t="s">
        <v>34</v>
      </c>
      <c r="F132" s="211" t="s">
        <v>3128</v>
      </c>
      <c r="G132" s="204"/>
      <c r="H132" s="212">
        <v>68.8</v>
      </c>
      <c r="I132" s="332" t="s">
        <v>34</v>
      </c>
      <c r="J132" s="204"/>
      <c r="K132" s="204"/>
      <c r="L132" s="360"/>
    </row>
    <row r="133" spans="2:12" s="1" customFormat="1" ht="22.5" customHeight="1" outlineLevel="2">
      <c r="B133" s="302"/>
      <c r="C133" s="191" t="s">
        <v>378</v>
      </c>
      <c r="D133" s="191" t="s">
        <v>342</v>
      </c>
      <c r="E133" s="192" t="s">
        <v>653</v>
      </c>
      <c r="F133" s="193" t="s">
        <v>654</v>
      </c>
      <c r="G133" s="194" t="s">
        <v>390</v>
      </c>
      <c r="H133" s="195">
        <v>68.8</v>
      </c>
      <c r="I133" s="269">
        <v>111.5</v>
      </c>
      <c r="J133" s="197">
        <f>ROUND(I133*H133,2)</f>
        <v>7671.2</v>
      </c>
      <c r="K133" s="193" t="s">
        <v>346</v>
      </c>
      <c r="L133" s="309"/>
    </row>
    <row r="134" spans="2:12" s="1" customFormat="1" ht="22.5" customHeight="1" outlineLevel="2" collapsed="1">
      <c r="B134" s="302"/>
      <c r="C134" s="191" t="s">
        <v>382</v>
      </c>
      <c r="D134" s="191" t="s">
        <v>342</v>
      </c>
      <c r="E134" s="192" t="s">
        <v>400</v>
      </c>
      <c r="F134" s="193" t="s">
        <v>401</v>
      </c>
      <c r="G134" s="194" t="s">
        <v>345</v>
      </c>
      <c r="H134" s="195">
        <v>31.2</v>
      </c>
      <c r="I134" s="269">
        <v>75.2</v>
      </c>
      <c r="J134" s="197">
        <f>ROUND(I134*H134,2)</f>
        <v>2346.24</v>
      </c>
      <c r="K134" s="193" t="s">
        <v>346</v>
      </c>
      <c r="L134" s="309"/>
    </row>
    <row r="135" spans="2:12" s="12" customFormat="1" ht="13.5" hidden="1" outlineLevel="3">
      <c r="B135" s="342"/>
      <c r="C135" s="203"/>
      <c r="D135" s="206" t="s">
        <v>348</v>
      </c>
      <c r="E135" s="343" t="s">
        <v>34</v>
      </c>
      <c r="F135" s="344" t="s">
        <v>3129</v>
      </c>
      <c r="G135" s="203"/>
      <c r="H135" s="345" t="s">
        <v>34</v>
      </c>
      <c r="I135" s="346" t="s">
        <v>34</v>
      </c>
      <c r="J135" s="203"/>
      <c r="K135" s="203"/>
      <c r="L135" s="359"/>
    </row>
    <row r="136" spans="2:12" s="13" customFormat="1" ht="13.5" hidden="1" outlineLevel="3">
      <c r="B136" s="331"/>
      <c r="C136" s="204"/>
      <c r="D136" s="206" t="s">
        <v>348</v>
      </c>
      <c r="E136" s="210" t="s">
        <v>34</v>
      </c>
      <c r="F136" s="211" t="s">
        <v>3114</v>
      </c>
      <c r="G136" s="204"/>
      <c r="H136" s="212">
        <v>31.2</v>
      </c>
      <c r="I136" s="332" t="s">
        <v>34</v>
      </c>
      <c r="J136" s="204"/>
      <c r="K136" s="204"/>
      <c r="L136" s="360"/>
    </row>
    <row r="137" spans="2:12" s="1" customFormat="1" ht="31.5" customHeight="1" outlineLevel="2" collapsed="1">
      <c r="B137" s="302"/>
      <c r="C137" s="191" t="s">
        <v>387</v>
      </c>
      <c r="D137" s="191" t="s">
        <v>342</v>
      </c>
      <c r="E137" s="192" t="s">
        <v>407</v>
      </c>
      <c r="F137" s="193" t="s">
        <v>408</v>
      </c>
      <c r="G137" s="194" t="s">
        <v>390</v>
      </c>
      <c r="H137" s="195">
        <v>234</v>
      </c>
      <c r="I137" s="269">
        <v>195</v>
      </c>
      <c r="J137" s="197">
        <f>ROUND(I137*H137,2)</f>
        <v>45630</v>
      </c>
      <c r="K137" s="193" t="s">
        <v>34</v>
      </c>
      <c r="L137" s="309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409</v>
      </c>
      <c r="G138" s="204"/>
      <c r="H138" s="212">
        <v>234</v>
      </c>
      <c r="I138" s="332" t="s">
        <v>34</v>
      </c>
      <c r="J138" s="204"/>
      <c r="K138" s="204"/>
      <c r="L138" s="360"/>
    </row>
    <row r="139" spans="2:12" s="1" customFormat="1" ht="31.5" customHeight="1" outlineLevel="2" collapsed="1">
      <c r="B139" s="302"/>
      <c r="C139" s="191" t="s">
        <v>28</v>
      </c>
      <c r="D139" s="191" t="s">
        <v>342</v>
      </c>
      <c r="E139" s="192" t="s">
        <v>404</v>
      </c>
      <c r="F139" s="193" t="s">
        <v>405</v>
      </c>
      <c r="G139" s="194" t="s">
        <v>390</v>
      </c>
      <c r="H139" s="195">
        <v>394.68</v>
      </c>
      <c r="I139" s="269">
        <v>80.8</v>
      </c>
      <c r="J139" s="197">
        <f>ROUND(I139*H139,2)</f>
        <v>31890.14</v>
      </c>
      <c r="K139" s="193" t="s">
        <v>34</v>
      </c>
      <c r="L139" s="309"/>
    </row>
    <row r="140" spans="2:12" s="13" customFormat="1" ht="13.5" hidden="1" outlineLevel="3">
      <c r="B140" s="331"/>
      <c r="C140" s="204"/>
      <c r="D140" s="206" t="s">
        <v>348</v>
      </c>
      <c r="E140" s="210" t="s">
        <v>34</v>
      </c>
      <c r="F140" s="211" t="s">
        <v>406</v>
      </c>
      <c r="G140" s="204"/>
      <c r="H140" s="212">
        <v>394.68</v>
      </c>
      <c r="I140" s="332" t="s">
        <v>34</v>
      </c>
      <c r="J140" s="204"/>
      <c r="K140" s="204"/>
      <c r="L140" s="360"/>
    </row>
    <row r="141" spans="2:12" s="1" customFormat="1" ht="31.5" customHeight="1" outlineLevel="2" collapsed="1">
      <c r="B141" s="302"/>
      <c r="C141" s="191" t="s">
        <v>340</v>
      </c>
      <c r="D141" s="191" t="s">
        <v>342</v>
      </c>
      <c r="E141" s="192" t="s">
        <v>411</v>
      </c>
      <c r="F141" s="193" t="s">
        <v>412</v>
      </c>
      <c r="G141" s="194" t="s">
        <v>390</v>
      </c>
      <c r="H141" s="195">
        <v>447.14</v>
      </c>
      <c r="I141" s="269">
        <v>7</v>
      </c>
      <c r="J141" s="197">
        <f>ROUND(I141*H141,2)</f>
        <v>3129.98</v>
      </c>
      <c r="K141" s="193" t="s">
        <v>34</v>
      </c>
      <c r="L141" s="309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413</v>
      </c>
      <c r="G142" s="204"/>
      <c r="H142" s="212">
        <v>447.14</v>
      </c>
      <c r="I142" s="332" t="s">
        <v>34</v>
      </c>
      <c r="J142" s="204"/>
      <c r="K142" s="204"/>
      <c r="L142" s="360"/>
    </row>
    <row r="143" spans="2:12" s="1" customFormat="1" ht="22.5" customHeight="1" outlineLevel="2">
      <c r="B143" s="302"/>
      <c r="C143" s="191" t="s">
        <v>397</v>
      </c>
      <c r="D143" s="191" t="s">
        <v>342</v>
      </c>
      <c r="E143" s="192" t="s">
        <v>415</v>
      </c>
      <c r="F143" s="193" t="s">
        <v>416</v>
      </c>
      <c r="G143" s="194" t="s">
        <v>417</v>
      </c>
      <c r="H143" s="195">
        <v>0.134</v>
      </c>
      <c r="I143" s="269">
        <v>37.2</v>
      </c>
      <c r="J143" s="197">
        <f>ROUND(I143*H143,2)</f>
        <v>4.98</v>
      </c>
      <c r="K143" s="193" t="s">
        <v>346</v>
      </c>
      <c r="L143" s="309"/>
    </row>
    <row r="144" spans="2:12" s="1" customFormat="1" ht="22.5" customHeight="1" outlineLevel="2" collapsed="1">
      <c r="B144" s="302"/>
      <c r="C144" s="191" t="s">
        <v>271</v>
      </c>
      <c r="D144" s="191" t="s">
        <v>342</v>
      </c>
      <c r="E144" s="192" t="s">
        <v>419</v>
      </c>
      <c r="F144" s="193" t="s">
        <v>420</v>
      </c>
      <c r="G144" s="194" t="s">
        <v>417</v>
      </c>
      <c r="H144" s="195">
        <v>2.948</v>
      </c>
      <c r="I144" s="269">
        <v>6.2</v>
      </c>
      <c r="J144" s="197">
        <f>ROUND(I144*H144,2)</f>
        <v>18.28</v>
      </c>
      <c r="K144" s="193" t="s">
        <v>346</v>
      </c>
      <c r="L144" s="309"/>
    </row>
    <row r="145" spans="2:12" s="13" customFormat="1" ht="13.5" hidden="1" outlineLevel="3">
      <c r="B145" s="331"/>
      <c r="C145" s="204"/>
      <c r="D145" s="206" t="s">
        <v>348</v>
      </c>
      <c r="E145" s="204"/>
      <c r="F145" s="211" t="s">
        <v>3130</v>
      </c>
      <c r="G145" s="204"/>
      <c r="H145" s="212">
        <v>2.948</v>
      </c>
      <c r="I145" s="332" t="s">
        <v>34</v>
      </c>
      <c r="J145" s="204"/>
      <c r="K145" s="204"/>
      <c r="L145" s="360"/>
    </row>
    <row r="146" spans="2:12" s="1" customFormat="1" ht="22.5" customHeight="1" outlineLevel="2">
      <c r="B146" s="302"/>
      <c r="C146" s="191" t="s">
        <v>403</v>
      </c>
      <c r="D146" s="191" t="s">
        <v>342</v>
      </c>
      <c r="E146" s="192" t="s">
        <v>423</v>
      </c>
      <c r="F146" s="193" t="s">
        <v>424</v>
      </c>
      <c r="G146" s="194" t="s">
        <v>417</v>
      </c>
      <c r="H146" s="195">
        <v>0.134</v>
      </c>
      <c r="I146" s="269">
        <v>125.4</v>
      </c>
      <c r="J146" s="197">
        <f>ROUND(I146*H146,2)</f>
        <v>16.8</v>
      </c>
      <c r="K146" s="193" t="s">
        <v>34</v>
      </c>
      <c r="L146" s="309"/>
    </row>
    <row r="147" spans="2:12" s="1" customFormat="1" ht="22.5" customHeight="1" outlineLevel="2" collapsed="1">
      <c r="B147" s="302"/>
      <c r="C147" s="191" t="s">
        <v>8</v>
      </c>
      <c r="D147" s="191" t="s">
        <v>342</v>
      </c>
      <c r="E147" s="192" t="s">
        <v>426</v>
      </c>
      <c r="F147" s="193" t="s">
        <v>427</v>
      </c>
      <c r="G147" s="194" t="s">
        <v>390</v>
      </c>
      <c r="H147" s="195">
        <v>447.14</v>
      </c>
      <c r="I147" s="269">
        <v>34.9</v>
      </c>
      <c r="J147" s="197">
        <f>ROUND(I147*H147,2)</f>
        <v>15605.19</v>
      </c>
      <c r="K147" s="193" t="s">
        <v>346</v>
      </c>
      <c r="L147" s="309"/>
    </row>
    <row r="148" spans="2:12" s="13" customFormat="1" ht="13.5" hidden="1" outlineLevel="3">
      <c r="B148" s="331"/>
      <c r="C148" s="204"/>
      <c r="D148" s="206" t="s">
        <v>348</v>
      </c>
      <c r="E148" s="210" t="s">
        <v>34</v>
      </c>
      <c r="F148" s="211" t="s">
        <v>413</v>
      </c>
      <c r="G148" s="204"/>
      <c r="H148" s="212">
        <v>447.14</v>
      </c>
      <c r="I148" s="332" t="s">
        <v>34</v>
      </c>
      <c r="J148" s="204"/>
      <c r="K148" s="204"/>
      <c r="L148" s="360"/>
    </row>
    <row r="149" spans="2:12" s="1" customFormat="1" ht="31.5" customHeight="1" outlineLevel="2" collapsed="1">
      <c r="B149" s="302"/>
      <c r="C149" s="191" t="s">
        <v>410</v>
      </c>
      <c r="D149" s="191" t="s">
        <v>342</v>
      </c>
      <c r="E149" s="192" t="s">
        <v>437</v>
      </c>
      <c r="F149" s="193" t="s">
        <v>438</v>
      </c>
      <c r="G149" s="194" t="s">
        <v>390</v>
      </c>
      <c r="H149" s="195">
        <v>447.14</v>
      </c>
      <c r="I149" s="269">
        <v>13.9</v>
      </c>
      <c r="J149" s="197">
        <f>ROUND(I149*H149,2)</f>
        <v>6215.25</v>
      </c>
      <c r="K149" s="193" t="s">
        <v>34</v>
      </c>
      <c r="L149" s="309"/>
    </row>
    <row r="150" spans="2:12" s="12" customFormat="1" ht="13.5" hidden="1" outlineLevel="3">
      <c r="B150" s="342"/>
      <c r="C150" s="203"/>
      <c r="D150" s="206" t="s">
        <v>348</v>
      </c>
      <c r="E150" s="343" t="s">
        <v>34</v>
      </c>
      <c r="F150" s="344" t="s">
        <v>3131</v>
      </c>
      <c r="G150" s="203"/>
      <c r="H150" s="345" t="s">
        <v>34</v>
      </c>
      <c r="I150" s="346" t="s">
        <v>34</v>
      </c>
      <c r="J150" s="203"/>
      <c r="K150" s="203"/>
      <c r="L150" s="359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413</v>
      </c>
      <c r="G151" s="204"/>
      <c r="H151" s="212">
        <v>447.14</v>
      </c>
      <c r="I151" s="332" t="s">
        <v>34</v>
      </c>
      <c r="J151" s="204"/>
      <c r="K151" s="204"/>
      <c r="L151" s="360"/>
    </row>
    <row r="152" spans="2:12" s="14" customFormat="1" ht="13.5" hidden="1" outlineLevel="3">
      <c r="B152" s="335"/>
      <c r="C152" s="205"/>
      <c r="D152" s="206" t="s">
        <v>348</v>
      </c>
      <c r="E152" s="207" t="s">
        <v>3106</v>
      </c>
      <c r="F152" s="208" t="s">
        <v>352</v>
      </c>
      <c r="G152" s="205"/>
      <c r="H152" s="209">
        <v>447.14</v>
      </c>
      <c r="I152" s="336" t="s">
        <v>34</v>
      </c>
      <c r="J152" s="205"/>
      <c r="K152" s="205"/>
      <c r="L152" s="362"/>
    </row>
    <row r="153" spans="2:12" s="1" customFormat="1" ht="22.5" customHeight="1" outlineLevel="2" collapsed="1">
      <c r="B153" s="302"/>
      <c r="C153" s="217" t="s">
        <v>414</v>
      </c>
      <c r="D153" s="217" t="s">
        <v>441</v>
      </c>
      <c r="E153" s="218" t="s">
        <v>442</v>
      </c>
      <c r="F153" s="219" t="s">
        <v>443</v>
      </c>
      <c r="G153" s="220" t="s">
        <v>444</v>
      </c>
      <c r="H153" s="221">
        <v>16.119</v>
      </c>
      <c r="I153" s="270">
        <v>111.5</v>
      </c>
      <c r="J153" s="222">
        <f>ROUND(I153*H153,2)</f>
        <v>1797.27</v>
      </c>
      <c r="K153" s="219" t="s">
        <v>34</v>
      </c>
      <c r="L153" s="309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3132</v>
      </c>
      <c r="G154" s="204"/>
      <c r="H154" s="212">
        <v>16.119</v>
      </c>
      <c r="I154" s="332" t="s">
        <v>34</v>
      </c>
      <c r="J154" s="204"/>
      <c r="K154" s="204"/>
      <c r="L154" s="360"/>
    </row>
    <row r="155" spans="2:12" s="1" customFormat="1" ht="31.5" customHeight="1" outlineLevel="2" collapsed="1">
      <c r="B155" s="302"/>
      <c r="C155" s="191" t="s">
        <v>418</v>
      </c>
      <c r="D155" s="191" t="s">
        <v>342</v>
      </c>
      <c r="E155" s="192" t="s">
        <v>447</v>
      </c>
      <c r="F155" s="193" t="s">
        <v>448</v>
      </c>
      <c r="G155" s="194" t="s">
        <v>390</v>
      </c>
      <c r="H155" s="195">
        <v>447.14</v>
      </c>
      <c r="I155" s="269">
        <v>16.7</v>
      </c>
      <c r="J155" s="197">
        <f>ROUND(I155*H155,2)</f>
        <v>7467.24</v>
      </c>
      <c r="K155" s="193" t="s">
        <v>34</v>
      </c>
      <c r="L155" s="309"/>
    </row>
    <row r="156" spans="2:12" s="13" customFormat="1" ht="13.5" hidden="1" outlineLevel="3">
      <c r="B156" s="331"/>
      <c r="C156" s="204"/>
      <c r="D156" s="206" t="s">
        <v>348</v>
      </c>
      <c r="E156" s="210" t="s">
        <v>34</v>
      </c>
      <c r="F156" s="211" t="s">
        <v>3106</v>
      </c>
      <c r="G156" s="204"/>
      <c r="H156" s="212">
        <v>447.14</v>
      </c>
      <c r="I156" s="332" t="s">
        <v>34</v>
      </c>
      <c r="J156" s="204"/>
      <c r="K156" s="204"/>
      <c r="L156" s="360"/>
    </row>
    <row r="157" spans="2:12" s="11" customFormat="1" ht="22.35" customHeight="1" outlineLevel="1">
      <c r="B157" s="318"/>
      <c r="C157" s="182"/>
      <c r="D157" s="188" t="s">
        <v>74</v>
      </c>
      <c r="E157" s="189" t="s">
        <v>397</v>
      </c>
      <c r="F157" s="189" t="s">
        <v>460</v>
      </c>
      <c r="G157" s="182"/>
      <c r="H157" s="182"/>
      <c r="I157" s="321" t="s">
        <v>34</v>
      </c>
      <c r="J157" s="190">
        <f>SUM(J158:J375)</f>
        <v>1129637.2300000002</v>
      </c>
      <c r="K157" s="182"/>
      <c r="L157" s="358"/>
    </row>
    <row r="158" spans="2:12" s="1" customFormat="1" ht="31.5" customHeight="1" outlineLevel="2" collapsed="1">
      <c r="B158" s="302"/>
      <c r="C158" s="191" t="s">
        <v>422</v>
      </c>
      <c r="D158" s="191" t="s">
        <v>342</v>
      </c>
      <c r="E158" s="192" t="s">
        <v>577</v>
      </c>
      <c r="F158" s="193" t="s">
        <v>578</v>
      </c>
      <c r="G158" s="194" t="s">
        <v>579</v>
      </c>
      <c r="H158" s="195">
        <v>5460</v>
      </c>
      <c r="I158" s="269">
        <v>39</v>
      </c>
      <c r="J158" s="197">
        <f>ROUND(I158*H158,2)</f>
        <v>212940</v>
      </c>
      <c r="K158" s="193" t="s">
        <v>34</v>
      </c>
      <c r="L158" s="309"/>
    </row>
    <row r="159" spans="2:12" s="12" customFormat="1" ht="13.5" hidden="1" outlineLevel="3">
      <c r="B159" s="342"/>
      <c r="C159" s="203"/>
      <c r="D159" s="206" t="s">
        <v>348</v>
      </c>
      <c r="E159" s="343" t="s">
        <v>34</v>
      </c>
      <c r="F159" s="344" t="s">
        <v>3133</v>
      </c>
      <c r="G159" s="203"/>
      <c r="H159" s="345" t="s">
        <v>34</v>
      </c>
      <c r="I159" s="346" t="s">
        <v>34</v>
      </c>
      <c r="J159" s="203"/>
      <c r="K159" s="203"/>
      <c r="L159" s="359"/>
    </row>
    <row r="160" spans="2:12" s="12" customFormat="1" ht="13.5" hidden="1" outlineLevel="3">
      <c r="B160" s="342"/>
      <c r="C160" s="203"/>
      <c r="D160" s="206" t="s">
        <v>348</v>
      </c>
      <c r="E160" s="343" t="s">
        <v>34</v>
      </c>
      <c r="F160" s="344" t="s">
        <v>3134</v>
      </c>
      <c r="G160" s="203"/>
      <c r="H160" s="345" t="s">
        <v>34</v>
      </c>
      <c r="I160" s="346" t="s">
        <v>34</v>
      </c>
      <c r="J160" s="203"/>
      <c r="K160" s="203"/>
      <c r="L160" s="359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3135</v>
      </c>
      <c r="G161" s="204"/>
      <c r="H161" s="212">
        <v>5460</v>
      </c>
      <c r="I161" s="332" t="s">
        <v>34</v>
      </c>
      <c r="J161" s="204"/>
      <c r="K161" s="204"/>
      <c r="L161" s="360"/>
    </row>
    <row r="162" spans="2:12" s="1" customFormat="1" ht="31.5" customHeight="1" outlineLevel="2" collapsed="1">
      <c r="B162" s="302"/>
      <c r="C162" s="191" t="s">
        <v>425</v>
      </c>
      <c r="D162" s="191" t="s">
        <v>342</v>
      </c>
      <c r="E162" s="192" t="s">
        <v>582</v>
      </c>
      <c r="F162" s="193" t="s">
        <v>583</v>
      </c>
      <c r="G162" s="194" t="s">
        <v>579</v>
      </c>
      <c r="H162" s="195">
        <v>1283</v>
      </c>
      <c r="I162" s="269">
        <v>16.7</v>
      </c>
      <c r="J162" s="197">
        <f>ROUND(I162*H162,2)</f>
        <v>21426.1</v>
      </c>
      <c r="K162" s="193" t="s">
        <v>34</v>
      </c>
      <c r="L162" s="309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3136</v>
      </c>
      <c r="G163" s="204"/>
      <c r="H163" s="212">
        <v>1283</v>
      </c>
      <c r="I163" s="332" t="s">
        <v>34</v>
      </c>
      <c r="J163" s="204"/>
      <c r="K163" s="204"/>
      <c r="L163" s="360"/>
    </row>
    <row r="164" spans="2:12" s="1" customFormat="1" ht="22.5" customHeight="1" outlineLevel="2" collapsed="1">
      <c r="B164" s="302"/>
      <c r="C164" s="191" t="s">
        <v>7</v>
      </c>
      <c r="D164" s="191" t="s">
        <v>342</v>
      </c>
      <c r="E164" s="192" t="s">
        <v>3137</v>
      </c>
      <c r="F164" s="193" t="s">
        <v>3138</v>
      </c>
      <c r="G164" s="194" t="s">
        <v>579</v>
      </c>
      <c r="H164" s="195">
        <v>1283</v>
      </c>
      <c r="I164" s="269">
        <v>41.8</v>
      </c>
      <c r="J164" s="197">
        <f>ROUND(I164*H164,2)</f>
        <v>53629.4</v>
      </c>
      <c r="K164" s="193" t="s">
        <v>34</v>
      </c>
      <c r="L164" s="309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3139</v>
      </c>
      <c r="G165" s="204"/>
      <c r="H165" s="212">
        <v>1283</v>
      </c>
      <c r="I165" s="332" t="s">
        <v>34</v>
      </c>
      <c r="J165" s="204"/>
      <c r="K165" s="204"/>
      <c r="L165" s="360"/>
    </row>
    <row r="166" spans="2:12" s="1" customFormat="1" ht="22.5" customHeight="1" outlineLevel="2" collapsed="1">
      <c r="B166" s="302"/>
      <c r="C166" s="191" t="s">
        <v>431</v>
      </c>
      <c r="D166" s="191" t="s">
        <v>342</v>
      </c>
      <c r="E166" s="192" t="s">
        <v>590</v>
      </c>
      <c r="F166" s="193" t="s">
        <v>591</v>
      </c>
      <c r="G166" s="194" t="s">
        <v>390</v>
      </c>
      <c r="H166" s="195">
        <v>68.716</v>
      </c>
      <c r="I166" s="269">
        <v>25.1</v>
      </c>
      <c r="J166" s="197">
        <f>ROUND(I166*H166,2)</f>
        <v>1724.77</v>
      </c>
      <c r="K166" s="193" t="s">
        <v>34</v>
      </c>
      <c r="L166" s="309"/>
    </row>
    <row r="167" spans="2:12" s="13" customFormat="1" ht="13.5" hidden="1" outlineLevel="3">
      <c r="B167" s="331"/>
      <c r="C167" s="204"/>
      <c r="D167" s="206" t="s">
        <v>348</v>
      </c>
      <c r="E167" s="210" t="s">
        <v>34</v>
      </c>
      <c r="F167" s="211" t="s">
        <v>251</v>
      </c>
      <c r="G167" s="204"/>
      <c r="H167" s="212">
        <v>68.716</v>
      </c>
      <c r="I167" s="332" t="s">
        <v>34</v>
      </c>
      <c r="J167" s="204"/>
      <c r="K167" s="204"/>
      <c r="L167" s="360"/>
    </row>
    <row r="168" spans="2:12" s="1" customFormat="1" ht="22.5" customHeight="1" outlineLevel="2" collapsed="1">
      <c r="B168" s="302"/>
      <c r="C168" s="191" t="s">
        <v>435</v>
      </c>
      <c r="D168" s="191" t="s">
        <v>342</v>
      </c>
      <c r="E168" s="192" t="s">
        <v>343</v>
      </c>
      <c r="F168" s="193" t="s">
        <v>344</v>
      </c>
      <c r="G168" s="194" t="s">
        <v>345</v>
      </c>
      <c r="H168" s="195">
        <v>13.743</v>
      </c>
      <c r="I168" s="269">
        <v>64.1</v>
      </c>
      <c r="J168" s="197">
        <f>ROUND(I168*H168,2)</f>
        <v>880.93</v>
      </c>
      <c r="K168" s="193" t="s">
        <v>346</v>
      </c>
      <c r="L168" s="309"/>
    </row>
    <row r="169" spans="2:12" s="12" customFormat="1" ht="13.5" hidden="1" outlineLevel="3">
      <c r="B169" s="342"/>
      <c r="C169" s="203"/>
      <c r="D169" s="206" t="s">
        <v>348</v>
      </c>
      <c r="E169" s="343" t="s">
        <v>34</v>
      </c>
      <c r="F169" s="344" t="s">
        <v>3140</v>
      </c>
      <c r="G169" s="203"/>
      <c r="H169" s="345" t="s">
        <v>34</v>
      </c>
      <c r="I169" s="346" t="s">
        <v>34</v>
      </c>
      <c r="J169" s="203"/>
      <c r="K169" s="203"/>
      <c r="L169" s="359"/>
    </row>
    <row r="170" spans="2:12" s="12" customFormat="1" ht="13.5" hidden="1" outlineLevel="3">
      <c r="B170" s="342"/>
      <c r="C170" s="203"/>
      <c r="D170" s="206" t="s">
        <v>348</v>
      </c>
      <c r="E170" s="343" t="s">
        <v>34</v>
      </c>
      <c r="F170" s="344" t="s">
        <v>3141</v>
      </c>
      <c r="G170" s="203"/>
      <c r="H170" s="345" t="s">
        <v>34</v>
      </c>
      <c r="I170" s="346" t="s">
        <v>34</v>
      </c>
      <c r="J170" s="203"/>
      <c r="K170" s="203"/>
      <c r="L170" s="359"/>
    </row>
    <row r="171" spans="2:12" s="13" customFormat="1" ht="13.5" hidden="1" outlineLevel="3">
      <c r="B171" s="331"/>
      <c r="C171" s="204"/>
      <c r="D171" s="206" t="s">
        <v>348</v>
      </c>
      <c r="E171" s="210" t="s">
        <v>34</v>
      </c>
      <c r="F171" s="211" t="s">
        <v>3142</v>
      </c>
      <c r="G171" s="204"/>
      <c r="H171" s="212">
        <v>10.366</v>
      </c>
      <c r="I171" s="332" t="s">
        <v>34</v>
      </c>
      <c r="J171" s="204"/>
      <c r="K171" s="204"/>
      <c r="L171" s="360"/>
    </row>
    <row r="172" spans="2:12" s="13" customFormat="1" ht="13.5" hidden="1" outlineLevel="3">
      <c r="B172" s="331"/>
      <c r="C172" s="204"/>
      <c r="D172" s="206" t="s">
        <v>348</v>
      </c>
      <c r="E172" s="210" t="s">
        <v>34</v>
      </c>
      <c r="F172" s="211" t="s">
        <v>3143</v>
      </c>
      <c r="G172" s="204"/>
      <c r="H172" s="212">
        <v>23.864</v>
      </c>
      <c r="I172" s="332" t="s">
        <v>34</v>
      </c>
      <c r="J172" s="204"/>
      <c r="K172" s="204"/>
      <c r="L172" s="360"/>
    </row>
    <row r="173" spans="2:12" s="13" customFormat="1" ht="13.5" hidden="1" outlineLevel="3">
      <c r="B173" s="331"/>
      <c r="C173" s="204"/>
      <c r="D173" s="206" t="s">
        <v>348</v>
      </c>
      <c r="E173" s="210" t="s">
        <v>34</v>
      </c>
      <c r="F173" s="211" t="s">
        <v>3144</v>
      </c>
      <c r="G173" s="204"/>
      <c r="H173" s="212">
        <v>10.206</v>
      </c>
      <c r="I173" s="332" t="s">
        <v>34</v>
      </c>
      <c r="J173" s="204"/>
      <c r="K173" s="204"/>
      <c r="L173" s="360"/>
    </row>
    <row r="174" spans="2:12" s="12" customFormat="1" ht="13.5" hidden="1" outlineLevel="3">
      <c r="B174" s="342"/>
      <c r="C174" s="203"/>
      <c r="D174" s="206" t="s">
        <v>348</v>
      </c>
      <c r="E174" s="343" t="s">
        <v>34</v>
      </c>
      <c r="F174" s="344" t="s">
        <v>625</v>
      </c>
      <c r="G174" s="203"/>
      <c r="H174" s="345" t="s">
        <v>34</v>
      </c>
      <c r="I174" s="346" t="s">
        <v>34</v>
      </c>
      <c r="J174" s="203"/>
      <c r="K174" s="203"/>
      <c r="L174" s="359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11" t="s">
        <v>3145</v>
      </c>
      <c r="G175" s="204"/>
      <c r="H175" s="212">
        <v>6.76</v>
      </c>
      <c r="I175" s="332" t="s">
        <v>34</v>
      </c>
      <c r="J175" s="204"/>
      <c r="K175" s="204"/>
      <c r="L175" s="360"/>
    </row>
    <row r="176" spans="2:12" s="13" customFormat="1" ht="13.5" hidden="1" outlineLevel="3">
      <c r="B176" s="331"/>
      <c r="C176" s="204"/>
      <c r="D176" s="206" t="s">
        <v>348</v>
      </c>
      <c r="E176" s="210" t="s">
        <v>34</v>
      </c>
      <c r="F176" s="211" t="s">
        <v>3146</v>
      </c>
      <c r="G176" s="204"/>
      <c r="H176" s="212">
        <v>6.76</v>
      </c>
      <c r="I176" s="332" t="s">
        <v>34</v>
      </c>
      <c r="J176" s="204"/>
      <c r="K176" s="204"/>
      <c r="L176" s="360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3147</v>
      </c>
      <c r="G177" s="204"/>
      <c r="H177" s="212">
        <v>6.76</v>
      </c>
      <c r="I177" s="332" t="s">
        <v>34</v>
      </c>
      <c r="J177" s="204"/>
      <c r="K177" s="204"/>
      <c r="L177" s="360"/>
    </row>
    <row r="178" spans="2:12" s="13" customFormat="1" ht="13.5" hidden="1" outlineLevel="3">
      <c r="B178" s="331"/>
      <c r="C178" s="204"/>
      <c r="D178" s="206" t="s">
        <v>348</v>
      </c>
      <c r="E178" s="210" t="s">
        <v>34</v>
      </c>
      <c r="F178" s="211" t="s">
        <v>3148</v>
      </c>
      <c r="G178" s="204"/>
      <c r="H178" s="212">
        <v>4</v>
      </c>
      <c r="I178" s="332" t="s">
        <v>34</v>
      </c>
      <c r="J178" s="204"/>
      <c r="K178" s="204"/>
      <c r="L178" s="360"/>
    </row>
    <row r="179" spans="2:12" s="14" customFormat="1" ht="13.5" hidden="1" outlineLevel="3">
      <c r="B179" s="335"/>
      <c r="C179" s="205"/>
      <c r="D179" s="206" t="s">
        <v>348</v>
      </c>
      <c r="E179" s="207" t="s">
        <v>251</v>
      </c>
      <c r="F179" s="208" t="s">
        <v>352</v>
      </c>
      <c r="G179" s="205"/>
      <c r="H179" s="209">
        <v>68.716</v>
      </c>
      <c r="I179" s="336" t="s">
        <v>34</v>
      </c>
      <c r="J179" s="205"/>
      <c r="K179" s="205"/>
      <c r="L179" s="362"/>
    </row>
    <row r="180" spans="2:12" s="12" customFormat="1" ht="13.5" hidden="1" outlineLevel="3">
      <c r="B180" s="342"/>
      <c r="C180" s="203"/>
      <c r="D180" s="206" t="s">
        <v>348</v>
      </c>
      <c r="E180" s="343" t="s">
        <v>34</v>
      </c>
      <c r="F180" s="344" t="s">
        <v>3149</v>
      </c>
      <c r="G180" s="203"/>
      <c r="H180" s="345" t="s">
        <v>34</v>
      </c>
      <c r="I180" s="346" t="s">
        <v>34</v>
      </c>
      <c r="J180" s="203"/>
      <c r="K180" s="203"/>
      <c r="L180" s="359"/>
    </row>
    <row r="181" spans="2:12" s="13" customFormat="1" ht="13.5" hidden="1" outlineLevel="3">
      <c r="B181" s="331"/>
      <c r="C181" s="204"/>
      <c r="D181" s="206" t="s">
        <v>348</v>
      </c>
      <c r="E181" s="210" t="s">
        <v>34</v>
      </c>
      <c r="F181" s="211" t="s">
        <v>3150</v>
      </c>
      <c r="G181" s="204"/>
      <c r="H181" s="212">
        <v>13.743</v>
      </c>
      <c r="I181" s="332" t="s">
        <v>34</v>
      </c>
      <c r="J181" s="204"/>
      <c r="K181" s="204"/>
      <c r="L181" s="360"/>
    </row>
    <row r="182" spans="2:12" s="1" customFormat="1" ht="22.5" customHeight="1" outlineLevel="2" collapsed="1">
      <c r="B182" s="302"/>
      <c r="C182" s="191" t="s">
        <v>436</v>
      </c>
      <c r="D182" s="191" t="s">
        <v>342</v>
      </c>
      <c r="E182" s="192" t="s">
        <v>3151</v>
      </c>
      <c r="F182" s="193" t="s">
        <v>3152</v>
      </c>
      <c r="G182" s="194" t="s">
        <v>345</v>
      </c>
      <c r="H182" s="195">
        <v>13.743</v>
      </c>
      <c r="I182" s="269">
        <v>22.7</v>
      </c>
      <c r="J182" s="197">
        <f>ROUND(I182*H182,2)</f>
        <v>311.97</v>
      </c>
      <c r="K182" s="193" t="s">
        <v>346</v>
      </c>
      <c r="L182" s="309"/>
    </row>
    <row r="183" spans="2:12" s="13" customFormat="1" ht="13.5" hidden="1" outlineLevel="3">
      <c r="B183" s="331"/>
      <c r="C183" s="204"/>
      <c r="D183" s="206" t="s">
        <v>348</v>
      </c>
      <c r="E183" s="210" t="s">
        <v>34</v>
      </c>
      <c r="F183" s="211" t="s">
        <v>3153</v>
      </c>
      <c r="G183" s="204"/>
      <c r="H183" s="212">
        <v>13.743</v>
      </c>
      <c r="I183" s="332" t="s">
        <v>34</v>
      </c>
      <c r="J183" s="204"/>
      <c r="K183" s="204"/>
      <c r="L183" s="360"/>
    </row>
    <row r="184" spans="2:12" s="1" customFormat="1" ht="22.5" customHeight="1" outlineLevel="2" collapsed="1">
      <c r="B184" s="302"/>
      <c r="C184" s="191" t="s">
        <v>440</v>
      </c>
      <c r="D184" s="191" t="s">
        <v>342</v>
      </c>
      <c r="E184" s="192" t="s">
        <v>619</v>
      </c>
      <c r="F184" s="193" t="s">
        <v>620</v>
      </c>
      <c r="G184" s="194" t="s">
        <v>345</v>
      </c>
      <c r="H184" s="195">
        <v>144.708</v>
      </c>
      <c r="I184" s="269">
        <v>250.8</v>
      </c>
      <c r="J184" s="197">
        <f>ROUND(I184*H184,2)</f>
        <v>36292.77</v>
      </c>
      <c r="K184" s="193" t="s">
        <v>346</v>
      </c>
      <c r="L184" s="309"/>
    </row>
    <row r="185" spans="2:12" s="12" customFormat="1" ht="13.5" hidden="1" outlineLevel="3">
      <c r="B185" s="342"/>
      <c r="C185" s="203"/>
      <c r="D185" s="206" t="s">
        <v>348</v>
      </c>
      <c r="E185" s="343" t="s">
        <v>34</v>
      </c>
      <c r="F185" s="344" t="s">
        <v>548</v>
      </c>
      <c r="G185" s="203"/>
      <c r="H185" s="345" t="s">
        <v>34</v>
      </c>
      <c r="I185" s="346" t="s">
        <v>34</v>
      </c>
      <c r="J185" s="203"/>
      <c r="K185" s="203"/>
      <c r="L185" s="359"/>
    </row>
    <row r="186" spans="2:12" s="12" customFormat="1" ht="13.5" hidden="1" outlineLevel="3">
      <c r="B186" s="342"/>
      <c r="C186" s="203"/>
      <c r="D186" s="206" t="s">
        <v>348</v>
      </c>
      <c r="E186" s="343" t="s">
        <v>34</v>
      </c>
      <c r="F186" s="344" t="s">
        <v>3154</v>
      </c>
      <c r="G186" s="203"/>
      <c r="H186" s="345" t="s">
        <v>34</v>
      </c>
      <c r="I186" s="346" t="s">
        <v>34</v>
      </c>
      <c r="J186" s="203"/>
      <c r="K186" s="203"/>
      <c r="L186" s="359"/>
    </row>
    <row r="187" spans="2:12" s="13" customFormat="1" ht="13.5" hidden="1" outlineLevel="3">
      <c r="B187" s="331"/>
      <c r="C187" s="204"/>
      <c r="D187" s="206" t="s">
        <v>348</v>
      </c>
      <c r="E187" s="210" t="s">
        <v>34</v>
      </c>
      <c r="F187" s="211" t="s">
        <v>3155</v>
      </c>
      <c r="G187" s="204"/>
      <c r="H187" s="212">
        <v>22.386</v>
      </c>
      <c r="I187" s="332" t="s">
        <v>34</v>
      </c>
      <c r="J187" s="204"/>
      <c r="K187" s="204"/>
      <c r="L187" s="360"/>
    </row>
    <row r="188" spans="2:12" s="12" customFormat="1" ht="13.5" hidden="1" outlineLevel="3">
      <c r="B188" s="342"/>
      <c r="C188" s="203"/>
      <c r="D188" s="206" t="s">
        <v>348</v>
      </c>
      <c r="E188" s="343" t="s">
        <v>34</v>
      </c>
      <c r="F188" s="344" t="s">
        <v>3156</v>
      </c>
      <c r="G188" s="203"/>
      <c r="H188" s="345" t="s">
        <v>34</v>
      </c>
      <c r="I188" s="346" t="s">
        <v>34</v>
      </c>
      <c r="J188" s="203"/>
      <c r="K188" s="203"/>
      <c r="L188" s="359"/>
    </row>
    <row r="189" spans="2:12" s="13" customFormat="1" ht="13.5" hidden="1" outlineLevel="3">
      <c r="B189" s="331"/>
      <c r="C189" s="204"/>
      <c r="D189" s="206" t="s">
        <v>348</v>
      </c>
      <c r="E189" s="210" t="s">
        <v>34</v>
      </c>
      <c r="F189" s="211" t="s">
        <v>3157</v>
      </c>
      <c r="G189" s="204"/>
      <c r="H189" s="212">
        <v>27.353</v>
      </c>
      <c r="I189" s="332" t="s">
        <v>34</v>
      </c>
      <c r="J189" s="204"/>
      <c r="K189" s="204"/>
      <c r="L189" s="360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3158</v>
      </c>
      <c r="G190" s="204"/>
      <c r="H190" s="212">
        <v>72.604</v>
      </c>
      <c r="I190" s="332" t="s">
        <v>34</v>
      </c>
      <c r="J190" s="204"/>
      <c r="K190" s="204"/>
      <c r="L190" s="360"/>
    </row>
    <row r="191" spans="2:12" s="12" customFormat="1" ht="13.5" hidden="1" outlineLevel="3">
      <c r="B191" s="342"/>
      <c r="C191" s="203"/>
      <c r="D191" s="206" t="s">
        <v>348</v>
      </c>
      <c r="E191" s="343" t="s">
        <v>34</v>
      </c>
      <c r="F191" s="344" t="s">
        <v>3159</v>
      </c>
      <c r="G191" s="203"/>
      <c r="H191" s="345" t="s">
        <v>34</v>
      </c>
      <c r="I191" s="346" t="s">
        <v>34</v>
      </c>
      <c r="J191" s="203"/>
      <c r="K191" s="203"/>
      <c r="L191" s="359"/>
    </row>
    <row r="192" spans="2:12" s="13" customFormat="1" ht="13.5" hidden="1" outlineLevel="3">
      <c r="B192" s="331"/>
      <c r="C192" s="204"/>
      <c r="D192" s="206" t="s">
        <v>348</v>
      </c>
      <c r="E192" s="210" t="s">
        <v>34</v>
      </c>
      <c r="F192" s="211" t="s">
        <v>3160</v>
      </c>
      <c r="G192" s="204"/>
      <c r="H192" s="212">
        <v>49.776</v>
      </c>
      <c r="I192" s="332" t="s">
        <v>34</v>
      </c>
      <c r="J192" s="204"/>
      <c r="K192" s="204"/>
      <c r="L192" s="360"/>
    </row>
    <row r="193" spans="2:12" s="12" customFormat="1" ht="13.5" hidden="1" outlineLevel="3">
      <c r="B193" s="342"/>
      <c r="C193" s="203"/>
      <c r="D193" s="206" t="s">
        <v>348</v>
      </c>
      <c r="E193" s="343" t="s">
        <v>34</v>
      </c>
      <c r="F193" s="344" t="s">
        <v>3161</v>
      </c>
      <c r="G193" s="203"/>
      <c r="H193" s="345" t="s">
        <v>34</v>
      </c>
      <c r="I193" s="346" t="s">
        <v>34</v>
      </c>
      <c r="J193" s="203"/>
      <c r="K193" s="203"/>
      <c r="L193" s="359"/>
    </row>
    <row r="194" spans="2:12" s="13" customFormat="1" ht="13.5" hidden="1" outlineLevel="3">
      <c r="B194" s="331"/>
      <c r="C194" s="204"/>
      <c r="D194" s="206" t="s">
        <v>348</v>
      </c>
      <c r="E194" s="210" t="s">
        <v>34</v>
      </c>
      <c r="F194" s="211" t="s">
        <v>3162</v>
      </c>
      <c r="G194" s="204"/>
      <c r="H194" s="212">
        <v>40.228</v>
      </c>
      <c r="I194" s="332" t="s">
        <v>34</v>
      </c>
      <c r="J194" s="204"/>
      <c r="K194" s="204"/>
      <c r="L194" s="360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625</v>
      </c>
      <c r="G195" s="203"/>
      <c r="H195" s="345" t="s">
        <v>34</v>
      </c>
      <c r="I195" s="346" t="s">
        <v>34</v>
      </c>
      <c r="J195" s="203"/>
      <c r="K195" s="203"/>
      <c r="L195" s="359"/>
    </row>
    <row r="196" spans="2:12" s="13" customFormat="1" ht="13.5" hidden="1" outlineLevel="3">
      <c r="B196" s="331"/>
      <c r="C196" s="204"/>
      <c r="D196" s="206" t="s">
        <v>348</v>
      </c>
      <c r="E196" s="210" t="s">
        <v>34</v>
      </c>
      <c r="F196" s="211" t="s">
        <v>3163</v>
      </c>
      <c r="G196" s="204"/>
      <c r="H196" s="212">
        <v>31.164</v>
      </c>
      <c r="I196" s="332" t="s">
        <v>34</v>
      </c>
      <c r="J196" s="204"/>
      <c r="K196" s="204"/>
      <c r="L196" s="360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11" t="s">
        <v>3164</v>
      </c>
      <c r="G197" s="204"/>
      <c r="H197" s="212">
        <v>31.502</v>
      </c>
      <c r="I197" s="332" t="s">
        <v>34</v>
      </c>
      <c r="J197" s="204"/>
      <c r="K197" s="204"/>
      <c r="L197" s="360"/>
    </row>
    <row r="198" spans="2:12" s="13" customFormat="1" ht="13.5" hidden="1" outlineLevel="3">
      <c r="B198" s="331"/>
      <c r="C198" s="204"/>
      <c r="D198" s="206" t="s">
        <v>348</v>
      </c>
      <c r="E198" s="210" t="s">
        <v>34</v>
      </c>
      <c r="F198" s="211" t="s">
        <v>3165</v>
      </c>
      <c r="G198" s="204"/>
      <c r="H198" s="212">
        <v>31.569</v>
      </c>
      <c r="I198" s="332" t="s">
        <v>34</v>
      </c>
      <c r="J198" s="204"/>
      <c r="K198" s="204"/>
      <c r="L198" s="360"/>
    </row>
    <row r="199" spans="2:12" s="13" customFormat="1" ht="13.5" hidden="1" outlineLevel="3">
      <c r="B199" s="331"/>
      <c r="C199" s="204"/>
      <c r="D199" s="206" t="s">
        <v>348</v>
      </c>
      <c r="E199" s="210" t="s">
        <v>34</v>
      </c>
      <c r="F199" s="211" t="s">
        <v>3166</v>
      </c>
      <c r="G199" s="204"/>
      <c r="H199" s="212">
        <v>6.96</v>
      </c>
      <c r="I199" s="332" t="s">
        <v>34</v>
      </c>
      <c r="J199" s="204"/>
      <c r="K199" s="204"/>
      <c r="L199" s="360"/>
    </row>
    <row r="200" spans="2:12" s="13" customFormat="1" ht="13.5" hidden="1" outlineLevel="3">
      <c r="B200" s="331"/>
      <c r="C200" s="204"/>
      <c r="D200" s="206" t="s">
        <v>348</v>
      </c>
      <c r="E200" s="210" t="s">
        <v>34</v>
      </c>
      <c r="F200" s="211" t="s">
        <v>3167</v>
      </c>
      <c r="G200" s="204"/>
      <c r="H200" s="212">
        <v>1.18</v>
      </c>
      <c r="I200" s="332" t="s">
        <v>34</v>
      </c>
      <c r="J200" s="204"/>
      <c r="K200" s="204"/>
      <c r="L200" s="360"/>
    </row>
    <row r="201" spans="2:12" s="15" customFormat="1" ht="13.5" hidden="1" outlineLevel="3">
      <c r="B201" s="339"/>
      <c r="C201" s="213"/>
      <c r="D201" s="206" t="s">
        <v>348</v>
      </c>
      <c r="E201" s="214" t="s">
        <v>3112</v>
      </c>
      <c r="F201" s="215" t="s">
        <v>363</v>
      </c>
      <c r="G201" s="213"/>
      <c r="H201" s="216">
        <v>314.722</v>
      </c>
      <c r="I201" s="340" t="s">
        <v>34</v>
      </c>
      <c r="J201" s="213"/>
      <c r="K201" s="213"/>
      <c r="L201" s="361"/>
    </row>
    <row r="202" spans="2:12" s="12" customFormat="1" ht="13.5" hidden="1" outlineLevel="3">
      <c r="B202" s="342"/>
      <c r="C202" s="203"/>
      <c r="D202" s="206" t="s">
        <v>348</v>
      </c>
      <c r="E202" s="343" t="s">
        <v>34</v>
      </c>
      <c r="F202" s="344" t="s">
        <v>627</v>
      </c>
      <c r="G202" s="203"/>
      <c r="H202" s="345" t="s">
        <v>34</v>
      </c>
      <c r="I202" s="346" t="s">
        <v>34</v>
      </c>
      <c r="J202" s="203"/>
      <c r="K202" s="203"/>
      <c r="L202" s="359"/>
    </row>
    <row r="203" spans="2:12" s="13" customFormat="1" ht="13.5" hidden="1" outlineLevel="3">
      <c r="B203" s="331"/>
      <c r="C203" s="204"/>
      <c r="D203" s="206" t="s">
        <v>348</v>
      </c>
      <c r="E203" s="210" t="s">
        <v>34</v>
      </c>
      <c r="F203" s="211" t="s">
        <v>3168</v>
      </c>
      <c r="G203" s="204"/>
      <c r="H203" s="212">
        <v>-20.615</v>
      </c>
      <c r="I203" s="332" t="s">
        <v>34</v>
      </c>
      <c r="J203" s="204"/>
      <c r="K203" s="204"/>
      <c r="L203" s="360"/>
    </row>
    <row r="204" spans="2:12" s="12" customFormat="1" ht="13.5" hidden="1" outlineLevel="3">
      <c r="B204" s="342"/>
      <c r="C204" s="203"/>
      <c r="D204" s="206" t="s">
        <v>348</v>
      </c>
      <c r="E204" s="343" t="s">
        <v>34</v>
      </c>
      <c r="F204" s="344" t="s">
        <v>364</v>
      </c>
      <c r="G204" s="203"/>
      <c r="H204" s="345" t="s">
        <v>34</v>
      </c>
      <c r="I204" s="346" t="s">
        <v>34</v>
      </c>
      <c r="J204" s="203"/>
      <c r="K204" s="203"/>
      <c r="L204" s="359"/>
    </row>
    <row r="205" spans="2:12" s="13" customFormat="1" ht="13.5" hidden="1" outlineLevel="3">
      <c r="B205" s="331"/>
      <c r="C205" s="204"/>
      <c r="D205" s="206" t="s">
        <v>348</v>
      </c>
      <c r="E205" s="210" t="s">
        <v>34</v>
      </c>
      <c r="F205" s="211" t="s">
        <v>3169</v>
      </c>
      <c r="G205" s="204"/>
      <c r="H205" s="212">
        <v>-4.692</v>
      </c>
      <c r="I205" s="332" t="s">
        <v>34</v>
      </c>
      <c r="J205" s="204"/>
      <c r="K205" s="204"/>
      <c r="L205" s="360"/>
    </row>
    <row r="206" spans="2:12" s="14" customFormat="1" ht="13.5" hidden="1" outlineLevel="3">
      <c r="B206" s="335"/>
      <c r="C206" s="205"/>
      <c r="D206" s="206" t="s">
        <v>348</v>
      </c>
      <c r="E206" s="207" t="s">
        <v>3111</v>
      </c>
      <c r="F206" s="208" t="s">
        <v>352</v>
      </c>
      <c r="G206" s="205"/>
      <c r="H206" s="209">
        <v>289.415</v>
      </c>
      <c r="I206" s="336" t="s">
        <v>34</v>
      </c>
      <c r="J206" s="205"/>
      <c r="K206" s="205"/>
      <c r="L206" s="362"/>
    </row>
    <row r="207" spans="2:12" s="12" customFormat="1" ht="13.5" hidden="1" outlineLevel="3">
      <c r="B207" s="342"/>
      <c r="C207" s="203"/>
      <c r="D207" s="206" t="s">
        <v>348</v>
      </c>
      <c r="E207" s="343" t="s">
        <v>34</v>
      </c>
      <c r="F207" s="344" t="s">
        <v>371</v>
      </c>
      <c r="G207" s="203"/>
      <c r="H207" s="345" t="s">
        <v>34</v>
      </c>
      <c r="I207" s="346" t="s">
        <v>34</v>
      </c>
      <c r="J207" s="203"/>
      <c r="K207" s="203"/>
      <c r="L207" s="359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3170</v>
      </c>
      <c r="G208" s="204"/>
      <c r="H208" s="212">
        <v>144.708</v>
      </c>
      <c r="I208" s="332" t="s">
        <v>34</v>
      </c>
      <c r="J208" s="204"/>
      <c r="K208" s="204"/>
      <c r="L208" s="360"/>
    </row>
    <row r="209" spans="2:12" s="1" customFormat="1" ht="22.5" customHeight="1" outlineLevel="2" collapsed="1">
      <c r="B209" s="302"/>
      <c r="C209" s="191" t="s">
        <v>446</v>
      </c>
      <c r="D209" s="191" t="s">
        <v>342</v>
      </c>
      <c r="E209" s="192" t="s">
        <v>369</v>
      </c>
      <c r="F209" s="193" t="s">
        <v>370</v>
      </c>
      <c r="G209" s="194" t="s">
        <v>345</v>
      </c>
      <c r="H209" s="195">
        <v>43.412</v>
      </c>
      <c r="I209" s="269">
        <v>12.4</v>
      </c>
      <c r="J209" s="197">
        <f>ROUND(I209*H209,2)</f>
        <v>538.31</v>
      </c>
      <c r="K209" s="193" t="s">
        <v>346</v>
      </c>
      <c r="L209" s="309"/>
    </row>
    <row r="210" spans="2:12" s="12" customFormat="1" ht="13.5" hidden="1" outlineLevel="3">
      <c r="B210" s="342"/>
      <c r="C210" s="203"/>
      <c r="D210" s="206" t="s">
        <v>348</v>
      </c>
      <c r="E210" s="343" t="s">
        <v>34</v>
      </c>
      <c r="F210" s="344" t="s">
        <v>376</v>
      </c>
      <c r="G210" s="203"/>
      <c r="H210" s="345" t="s">
        <v>34</v>
      </c>
      <c r="I210" s="346" t="s">
        <v>34</v>
      </c>
      <c r="J210" s="203"/>
      <c r="K210" s="203"/>
      <c r="L210" s="359"/>
    </row>
    <row r="211" spans="2:12" s="13" customFormat="1" ht="13.5" hidden="1" outlineLevel="3">
      <c r="B211" s="331"/>
      <c r="C211" s="204"/>
      <c r="D211" s="206" t="s">
        <v>348</v>
      </c>
      <c r="E211" s="210" t="s">
        <v>34</v>
      </c>
      <c r="F211" s="211" t="s">
        <v>3171</v>
      </c>
      <c r="G211" s="204"/>
      <c r="H211" s="212">
        <v>43.412</v>
      </c>
      <c r="I211" s="332" t="s">
        <v>34</v>
      </c>
      <c r="J211" s="204"/>
      <c r="K211" s="204"/>
      <c r="L211" s="360"/>
    </row>
    <row r="212" spans="2:12" s="1" customFormat="1" ht="22.5" customHeight="1" outlineLevel="2" collapsed="1">
      <c r="B212" s="302"/>
      <c r="C212" s="191" t="s">
        <v>449</v>
      </c>
      <c r="D212" s="191" t="s">
        <v>342</v>
      </c>
      <c r="E212" s="192" t="s">
        <v>374</v>
      </c>
      <c r="F212" s="193" t="s">
        <v>375</v>
      </c>
      <c r="G212" s="194" t="s">
        <v>345</v>
      </c>
      <c r="H212" s="195">
        <v>130.237</v>
      </c>
      <c r="I212" s="269">
        <v>250.8</v>
      </c>
      <c r="J212" s="197">
        <f>ROUND(I212*H212,2)</f>
        <v>32663.44</v>
      </c>
      <c r="K212" s="193" t="s">
        <v>346</v>
      </c>
      <c r="L212" s="309"/>
    </row>
    <row r="213" spans="2:12" s="12" customFormat="1" ht="13.5" hidden="1" outlineLevel="3">
      <c r="B213" s="342"/>
      <c r="C213" s="203"/>
      <c r="D213" s="206" t="s">
        <v>348</v>
      </c>
      <c r="E213" s="343" t="s">
        <v>34</v>
      </c>
      <c r="F213" s="344" t="s">
        <v>1007</v>
      </c>
      <c r="G213" s="203"/>
      <c r="H213" s="345" t="s">
        <v>34</v>
      </c>
      <c r="I213" s="346" t="s">
        <v>34</v>
      </c>
      <c r="J213" s="203"/>
      <c r="K213" s="203"/>
      <c r="L213" s="359"/>
    </row>
    <row r="214" spans="2:12" s="13" customFormat="1" ht="13.5" hidden="1" outlineLevel="3">
      <c r="B214" s="331"/>
      <c r="C214" s="204"/>
      <c r="D214" s="206" t="s">
        <v>348</v>
      </c>
      <c r="E214" s="210" t="s">
        <v>34</v>
      </c>
      <c r="F214" s="211" t="s">
        <v>3172</v>
      </c>
      <c r="G214" s="204"/>
      <c r="H214" s="212">
        <v>130.237</v>
      </c>
      <c r="I214" s="332" t="s">
        <v>34</v>
      </c>
      <c r="J214" s="204"/>
      <c r="K214" s="204"/>
      <c r="L214" s="360"/>
    </row>
    <row r="215" spans="2:12" s="1" customFormat="1" ht="22.5" customHeight="1" outlineLevel="2" collapsed="1">
      <c r="B215" s="302"/>
      <c r="C215" s="191" t="s">
        <v>451</v>
      </c>
      <c r="D215" s="191" t="s">
        <v>342</v>
      </c>
      <c r="E215" s="192" t="s">
        <v>379</v>
      </c>
      <c r="F215" s="193" t="s">
        <v>380</v>
      </c>
      <c r="G215" s="194" t="s">
        <v>345</v>
      </c>
      <c r="H215" s="195">
        <v>39.071</v>
      </c>
      <c r="I215" s="269">
        <v>12.4</v>
      </c>
      <c r="J215" s="197">
        <f>ROUND(I215*H215,2)</f>
        <v>484.48</v>
      </c>
      <c r="K215" s="193" t="s">
        <v>346</v>
      </c>
      <c r="L215" s="309"/>
    </row>
    <row r="216" spans="2:12" s="12" customFormat="1" ht="13.5" hidden="1" outlineLevel="3">
      <c r="B216" s="342"/>
      <c r="C216" s="203"/>
      <c r="D216" s="206" t="s">
        <v>348</v>
      </c>
      <c r="E216" s="343" t="s">
        <v>34</v>
      </c>
      <c r="F216" s="344" t="s">
        <v>376</v>
      </c>
      <c r="G216" s="203"/>
      <c r="H216" s="345" t="s">
        <v>34</v>
      </c>
      <c r="I216" s="346" t="s">
        <v>34</v>
      </c>
      <c r="J216" s="203"/>
      <c r="K216" s="203"/>
      <c r="L216" s="359"/>
    </row>
    <row r="217" spans="2:12" s="13" customFormat="1" ht="13.5" hidden="1" outlineLevel="3">
      <c r="B217" s="331"/>
      <c r="C217" s="204"/>
      <c r="D217" s="206" t="s">
        <v>348</v>
      </c>
      <c r="E217" s="210" t="s">
        <v>34</v>
      </c>
      <c r="F217" s="211" t="s">
        <v>3173</v>
      </c>
      <c r="G217" s="204"/>
      <c r="H217" s="212">
        <v>39.071</v>
      </c>
      <c r="I217" s="332" t="s">
        <v>34</v>
      </c>
      <c r="J217" s="204"/>
      <c r="K217" s="204"/>
      <c r="L217" s="360"/>
    </row>
    <row r="218" spans="2:12" s="1" customFormat="1" ht="22.5" customHeight="1" outlineLevel="2" collapsed="1">
      <c r="B218" s="302"/>
      <c r="C218" s="191" t="s">
        <v>454</v>
      </c>
      <c r="D218" s="191" t="s">
        <v>342</v>
      </c>
      <c r="E218" s="192" t="s">
        <v>383</v>
      </c>
      <c r="F218" s="193" t="s">
        <v>384</v>
      </c>
      <c r="G218" s="194" t="s">
        <v>345</v>
      </c>
      <c r="H218" s="195">
        <v>14.471</v>
      </c>
      <c r="I218" s="269">
        <v>585.1</v>
      </c>
      <c r="J218" s="197">
        <f>ROUND(I218*H218,2)</f>
        <v>8466.98</v>
      </c>
      <c r="K218" s="193" t="s">
        <v>346</v>
      </c>
      <c r="L218" s="309"/>
    </row>
    <row r="219" spans="2:12" s="12" customFormat="1" ht="13.5" hidden="1" outlineLevel="3">
      <c r="B219" s="342"/>
      <c r="C219" s="203"/>
      <c r="D219" s="206" t="s">
        <v>348</v>
      </c>
      <c r="E219" s="343" t="s">
        <v>34</v>
      </c>
      <c r="F219" s="344" t="s">
        <v>3126</v>
      </c>
      <c r="G219" s="203"/>
      <c r="H219" s="345" t="s">
        <v>34</v>
      </c>
      <c r="I219" s="346" t="s">
        <v>34</v>
      </c>
      <c r="J219" s="203"/>
      <c r="K219" s="203"/>
      <c r="L219" s="359"/>
    </row>
    <row r="220" spans="2:12" s="13" customFormat="1" ht="13.5" hidden="1" outlineLevel="3">
      <c r="B220" s="331"/>
      <c r="C220" s="204"/>
      <c r="D220" s="206" t="s">
        <v>348</v>
      </c>
      <c r="E220" s="210" t="s">
        <v>34</v>
      </c>
      <c r="F220" s="211" t="s">
        <v>3174</v>
      </c>
      <c r="G220" s="204"/>
      <c r="H220" s="212">
        <v>14.471</v>
      </c>
      <c r="I220" s="332" t="s">
        <v>34</v>
      </c>
      <c r="J220" s="204"/>
      <c r="K220" s="204"/>
      <c r="L220" s="360"/>
    </row>
    <row r="221" spans="2:12" s="1" customFormat="1" ht="22.5" customHeight="1" outlineLevel="2" collapsed="1">
      <c r="B221" s="302"/>
      <c r="C221" s="191" t="s">
        <v>260</v>
      </c>
      <c r="D221" s="191" t="s">
        <v>342</v>
      </c>
      <c r="E221" s="192" t="s">
        <v>388</v>
      </c>
      <c r="F221" s="193" t="s">
        <v>389</v>
      </c>
      <c r="G221" s="194" t="s">
        <v>390</v>
      </c>
      <c r="H221" s="195">
        <v>265.215</v>
      </c>
      <c r="I221" s="269">
        <v>585.1</v>
      </c>
      <c r="J221" s="197">
        <f>ROUND(I221*H221,2)</f>
        <v>155177.3</v>
      </c>
      <c r="K221" s="193" t="s">
        <v>346</v>
      </c>
      <c r="L221" s="309"/>
    </row>
    <row r="222" spans="2:12" s="12" customFormat="1" ht="13.5" hidden="1" outlineLevel="3">
      <c r="B222" s="342"/>
      <c r="C222" s="203"/>
      <c r="D222" s="206" t="s">
        <v>348</v>
      </c>
      <c r="E222" s="343" t="s">
        <v>34</v>
      </c>
      <c r="F222" s="344" t="s">
        <v>548</v>
      </c>
      <c r="G222" s="203"/>
      <c r="H222" s="345" t="s">
        <v>34</v>
      </c>
      <c r="I222" s="346" t="s">
        <v>34</v>
      </c>
      <c r="J222" s="203"/>
      <c r="K222" s="203"/>
      <c r="L222" s="359"/>
    </row>
    <row r="223" spans="2:12" s="12" customFormat="1" ht="13.5" hidden="1" outlineLevel="3">
      <c r="B223" s="342"/>
      <c r="C223" s="203"/>
      <c r="D223" s="206" t="s">
        <v>348</v>
      </c>
      <c r="E223" s="343" t="s">
        <v>34</v>
      </c>
      <c r="F223" s="344" t="s">
        <v>3156</v>
      </c>
      <c r="G223" s="203"/>
      <c r="H223" s="345" t="s">
        <v>34</v>
      </c>
      <c r="I223" s="346" t="s">
        <v>34</v>
      </c>
      <c r="J223" s="203"/>
      <c r="K223" s="203"/>
      <c r="L223" s="359"/>
    </row>
    <row r="224" spans="2:12" s="13" customFormat="1" ht="13.5" hidden="1" outlineLevel="3">
      <c r="B224" s="331"/>
      <c r="C224" s="204"/>
      <c r="D224" s="206" t="s">
        <v>348</v>
      </c>
      <c r="E224" s="210" t="s">
        <v>34</v>
      </c>
      <c r="F224" s="211" t="s">
        <v>3175</v>
      </c>
      <c r="G224" s="204"/>
      <c r="H224" s="212">
        <v>35.991</v>
      </c>
      <c r="I224" s="332" t="s">
        <v>34</v>
      </c>
      <c r="J224" s="204"/>
      <c r="K224" s="204"/>
      <c r="L224" s="360"/>
    </row>
    <row r="225" spans="2:12" s="13" customFormat="1" ht="13.5" hidden="1" outlineLevel="3">
      <c r="B225" s="331"/>
      <c r="C225" s="204"/>
      <c r="D225" s="206" t="s">
        <v>348</v>
      </c>
      <c r="E225" s="210" t="s">
        <v>34</v>
      </c>
      <c r="F225" s="211" t="s">
        <v>3176</v>
      </c>
      <c r="G225" s="204"/>
      <c r="H225" s="212">
        <v>95.532</v>
      </c>
      <c r="I225" s="332" t="s">
        <v>34</v>
      </c>
      <c r="J225" s="204"/>
      <c r="K225" s="204"/>
      <c r="L225" s="360"/>
    </row>
    <row r="226" spans="2:12" s="12" customFormat="1" ht="13.5" hidden="1" outlineLevel="3">
      <c r="B226" s="342"/>
      <c r="C226" s="203"/>
      <c r="D226" s="206" t="s">
        <v>348</v>
      </c>
      <c r="E226" s="343" t="s">
        <v>34</v>
      </c>
      <c r="F226" s="344" t="s">
        <v>3159</v>
      </c>
      <c r="G226" s="203"/>
      <c r="H226" s="345" t="s">
        <v>34</v>
      </c>
      <c r="I226" s="346" t="s">
        <v>34</v>
      </c>
      <c r="J226" s="203"/>
      <c r="K226" s="203"/>
      <c r="L226" s="359"/>
    </row>
    <row r="227" spans="2:12" s="13" customFormat="1" ht="13.5" hidden="1" outlineLevel="3">
      <c r="B227" s="331"/>
      <c r="C227" s="204"/>
      <c r="D227" s="206" t="s">
        <v>348</v>
      </c>
      <c r="E227" s="210" t="s">
        <v>34</v>
      </c>
      <c r="F227" s="211" t="s">
        <v>3177</v>
      </c>
      <c r="G227" s="204"/>
      <c r="H227" s="212">
        <v>70.108</v>
      </c>
      <c r="I227" s="332" t="s">
        <v>34</v>
      </c>
      <c r="J227" s="204"/>
      <c r="K227" s="204"/>
      <c r="L227" s="360"/>
    </row>
    <row r="228" spans="2:12" s="12" customFormat="1" ht="13.5" hidden="1" outlineLevel="3">
      <c r="B228" s="342"/>
      <c r="C228" s="203"/>
      <c r="D228" s="206" t="s">
        <v>348</v>
      </c>
      <c r="E228" s="343" t="s">
        <v>34</v>
      </c>
      <c r="F228" s="344" t="s">
        <v>3161</v>
      </c>
      <c r="G228" s="203"/>
      <c r="H228" s="345" t="s">
        <v>34</v>
      </c>
      <c r="I228" s="346" t="s">
        <v>34</v>
      </c>
      <c r="J228" s="203"/>
      <c r="K228" s="203"/>
      <c r="L228" s="359"/>
    </row>
    <row r="229" spans="2:12" s="13" customFormat="1" ht="13.5" hidden="1" outlineLevel="3">
      <c r="B229" s="331"/>
      <c r="C229" s="204"/>
      <c r="D229" s="206" t="s">
        <v>348</v>
      </c>
      <c r="E229" s="210" t="s">
        <v>34</v>
      </c>
      <c r="F229" s="211" t="s">
        <v>3178</v>
      </c>
      <c r="G229" s="204"/>
      <c r="H229" s="212">
        <v>49.664</v>
      </c>
      <c r="I229" s="332" t="s">
        <v>34</v>
      </c>
      <c r="J229" s="204"/>
      <c r="K229" s="204"/>
      <c r="L229" s="360"/>
    </row>
    <row r="230" spans="2:12" s="12" customFormat="1" ht="13.5" hidden="1" outlineLevel="3">
      <c r="B230" s="342"/>
      <c r="C230" s="203"/>
      <c r="D230" s="206" t="s">
        <v>348</v>
      </c>
      <c r="E230" s="343" t="s">
        <v>34</v>
      </c>
      <c r="F230" s="344" t="s">
        <v>625</v>
      </c>
      <c r="G230" s="203"/>
      <c r="H230" s="345" t="s">
        <v>34</v>
      </c>
      <c r="I230" s="346" t="s">
        <v>34</v>
      </c>
      <c r="J230" s="203"/>
      <c r="K230" s="203"/>
      <c r="L230" s="359"/>
    </row>
    <row r="231" spans="2:12" s="13" customFormat="1" ht="13.5" hidden="1" outlineLevel="3">
      <c r="B231" s="331"/>
      <c r="C231" s="204"/>
      <c r="D231" s="206" t="s">
        <v>348</v>
      </c>
      <c r="E231" s="210" t="s">
        <v>34</v>
      </c>
      <c r="F231" s="211" t="s">
        <v>3179</v>
      </c>
      <c r="G231" s="204"/>
      <c r="H231" s="212">
        <v>13.92</v>
      </c>
      <c r="I231" s="332" t="s">
        <v>34</v>
      </c>
      <c r="J231" s="204"/>
      <c r="K231" s="204"/>
      <c r="L231" s="360"/>
    </row>
    <row r="232" spans="2:12" s="14" customFormat="1" ht="13.5" hidden="1" outlineLevel="3">
      <c r="B232" s="335"/>
      <c r="C232" s="205"/>
      <c r="D232" s="206" t="s">
        <v>348</v>
      </c>
      <c r="E232" s="207" t="s">
        <v>34</v>
      </c>
      <c r="F232" s="208" t="s">
        <v>352</v>
      </c>
      <c r="G232" s="205"/>
      <c r="H232" s="209">
        <v>265.215</v>
      </c>
      <c r="I232" s="336" t="s">
        <v>34</v>
      </c>
      <c r="J232" s="205"/>
      <c r="K232" s="205"/>
      <c r="L232" s="362"/>
    </row>
    <row r="233" spans="2:12" s="1" customFormat="1" ht="22.5" customHeight="1" outlineLevel="2">
      <c r="B233" s="302"/>
      <c r="C233" s="191" t="s">
        <v>461</v>
      </c>
      <c r="D233" s="191" t="s">
        <v>342</v>
      </c>
      <c r="E233" s="192" t="s">
        <v>392</v>
      </c>
      <c r="F233" s="193" t="s">
        <v>393</v>
      </c>
      <c r="G233" s="194" t="s">
        <v>390</v>
      </c>
      <c r="H233" s="195">
        <v>265.215</v>
      </c>
      <c r="I233" s="269">
        <v>111.5</v>
      </c>
      <c r="J233" s="197">
        <f>ROUND(I233*H233,2)</f>
        <v>29571.47</v>
      </c>
      <c r="K233" s="193" t="s">
        <v>346</v>
      </c>
      <c r="L233" s="309"/>
    </row>
    <row r="234" spans="2:12" s="1" customFormat="1" ht="22.5" customHeight="1" outlineLevel="2" collapsed="1">
      <c r="B234" s="302"/>
      <c r="C234" s="191" t="s">
        <v>465</v>
      </c>
      <c r="D234" s="191" t="s">
        <v>342</v>
      </c>
      <c r="E234" s="192" t="s">
        <v>773</v>
      </c>
      <c r="F234" s="193" t="s">
        <v>774</v>
      </c>
      <c r="G234" s="194" t="s">
        <v>390</v>
      </c>
      <c r="H234" s="195">
        <v>76.336</v>
      </c>
      <c r="I234" s="269">
        <v>1003.1</v>
      </c>
      <c r="J234" s="197">
        <f>ROUND(I234*H234,2)</f>
        <v>76572.64</v>
      </c>
      <c r="K234" s="193" t="s">
        <v>346</v>
      </c>
      <c r="L234" s="309"/>
    </row>
    <row r="235" spans="2:12" s="12" customFormat="1" ht="13.5" hidden="1" outlineLevel="3">
      <c r="B235" s="342"/>
      <c r="C235" s="203"/>
      <c r="D235" s="206" t="s">
        <v>348</v>
      </c>
      <c r="E235" s="343" t="s">
        <v>34</v>
      </c>
      <c r="F235" s="344" t="s">
        <v>625</v>
      </c>
      <c r="G235" s="203"/>
      <c r="H235" s="345" t="s">
        <v>34</v>
      </c>
      <c r="I235" s="346" t="s">
        <v>34</v>
      </c>
      <c r="J235" s="203"/>
      <c r="K235" s="203"/>
      <c r="L235" s="359"/>
    </row>
    <row r="236" spans="2:12" s="13" customFormat="1" ht="13.5" hidden="1" outlineLevel="3">
      <c r="B236" s="331"/>
      <c r="C236" s="204"/>
      <c r="D236" s="206" t="s">
        <v>348</v>
      </c>
      <c r="E236" s="210" t="s">
        <v>34</v>
      </c>
      <c r="F236" s="211" t="s">
        <v>3180</v>
      </c>
      <c r="G236" s="204"/>
      <c r="H236" s="212">
        <v>25.064</v>
      </c>
      <c r="I236" s="332" t="s">
        <v>34</v>
      </c>
      <c r="J236" s="204"/>
      <c r="K236" s="204"/>
      <c r="L236" s="360"/>
    </row>
    <row r="237" spans="2:12" s="13" customFormat="1" ht="13.5" hidden="1" outlineLevel="3">
      <c r="B237" s="331"/>
      <c r="C237" s="204"/>
      <c r="D237" s="206" t="s">
        <v>348</v>
      </c>
      <c r="E237" s="210" t="s">
        <v>34</v>
      </c>
      <c r="F237" s="211" t="s">
        <v>3181</v>
      </c>
      <c r="G237" s="204"/>
      <c r="H237" s="212">
        <v>25.584</v>
      </c>
      <c r="I237" s="332" t="s">
        <v>34</v>
      </c>
      <c r="J237" s="204"/>
      <c r="K237" s="204"/>
      <c r="L237" s="360"/>
    </row>
    <row r="238" spans="2:12" s="13" customFormat="1" ht="13.5" hidden="1" outlineLevel="3">
      <c r="B238" s="331"/>
      <c r="C238" s="204"/>
      <c r="D238" s="206" t="s">
        <v>348</v>
      </c>
      <c r="E238" s="210" t="s">
        <v>34</v>
      </c>
      <c r="F238" s="211" t="s">
        <v>3182</v>
      </c>
      <c r="G238" s="204"/>
      <c r="H238" s="212">
        <v>25.688</v>
      </c>
      <c r="I238" s="332" t="s">
        <v>34</v>
      </c>
      <c r="J238" s="204"/>
      <c r="K238" s="204"/>
      <c r="L238" s="360"/>
    </row>
    <row r="239" spans="2:12" s="14" customFormat="1" ht="13.5" hidden="1" outlineLevel="3">
      <c r="B239" s="335"/>
      <c r="C239" s="205"/>
      <c r="D239" s="206" t="s">
        <v>348</v>
      </c>
      <c r="E239" s="207" t="s">
        <v>34</v>
      </c>
      <c r="F239" s="208" t="s">
        <v>352</v>
      </c>
      <c r="G239" s="205"/>
      <c r="H239" s="209">
        <v>76.336</v>
      </c>
      <c r="I239" s="336" t="s">
        <v>34</v>
      </c>
      <c r="J239" s="205"/>
      <c r="K239" s="205"/>
      <c r="L239" s="362"/>
    </row>
    <row r="240" spans="2:12" s="1" customFormat="1" ht="22.5" customHeight="1" outlineLevel="2">
      <c r="B240" s="302"/>
      <c r="C240" s="191" t="s">
        <v>472</v>
      </c>
      <c r="D240" s="191" t="s">
        <v>342</v>
      </c>
      <c r="E240" s="192" t="s">
        <v>780</v>
      </c>
      <c r="F240" s="193" t="s">
        <v>781</v>
      </c>
      <c r="G240" s="194" t="s">
        <v>390</v>
      </c>
      <c r="H240" s="195">
        <v>76.336</v>
      </c>
      <c r="I240" s="269">
        <v>501.6</v>
      </c>
      <c r="J240" s="197">
        <f>ROUND(I240*H240,2)</f>
        <v>38290.14</v>
      </c>
      <c r="K240" s="193" t="s">
        <v>346</v>
      </c>
      <c r="L240" s="309"/>
    </row>
    <row r="241" spans="2:12" s="1" customFormat="1" ht="22.5" customHeight="1" outlineLevel="2" collapsed="1">
      <c r="B241" s="302"/>
      <c r="C241" s="191" t="s">
        <v>475</v>
      </c>
      <c r="D241" s="191" t="s">
        <v>342</v>
      </c>
      <c r="E241" s="192" t="s">
        <v>783</v>
      </c>
      <c r="F241" s="193" t="s">
        <v>784</v>
      </c>
      <c r="G241" s="194" t="s">
        <v>390</v>
      </c>
      <c r="H241" s="195">
        <v>78</v>
      </c>
      <c r="I241" s="269">
        <v>1003.1</v>
      </c>
      <c r="J241" s="197">
        <f>ROUND(I241*H241,2)</f>
        <v>78241.8</v>
      </c>
      <c r="K241" s="193" t="s">
        <v>346</v>
      </c>
      <c r="L241" s="309"/>
    </row>
    <row r="242" spans="2:12" s="12" customFormat="1" ht="13.5" hidden="1" outlineLevel="3">
      <c r="B242" s="342"/>
      <c r="C242" s="203"/>
      <c r="D242" s="206" t="s">
        <v>348</v>
      </c>
      <c r="E242" s="343" t="s">
        <v>34</v>
      </c>
      <c r="F242" s="344" t="s">
        <v>625</v>
      </c>
      <c r="G242" s="203"/>
      <c r="H242" s="345" t="s">
        <v>34</v>
      </c>
      <c r="I242" s="346" t="s">
        <v>34</v>
      </c>
      <c r="J242" s="203"/>
      <c r="K242" s="203"/>
      <c r="L242" s="359"/>
    </row>
    <row r="243" spans="2:12" s="13" customFormat="1" ht="13.5" hidden="1" outlineLevel="3">
      <c r="B243" s="331"/>
      <c r="C243" s="204"/>
      <c r="D243" s="206" t="s">
        <v>348</v>
      </c>
      <c r="E243" s="210" t="s">
        <v>34</v>
      </c>
      <c r="F243" s="211" t="s">
        <v>3183</v>
      </c>
      <c r="G243" s="204"/>
      <c r="H243" s="212">
        <v>26</v>
      </c>
      <c r="I243" s="332" t="s">
        <v>34</v>
      </c>
      <c r="J243" s="204"/>
      <c r="K243" s="204"/>
      <c r="L243" s="360"/>
    </row>
    <row r="244" spans="2:12" s="13" customFormat="1" ht="13.5" hidden="1" outlineLevel="3">
      <c r="B244" s="331"/>
      <c r="C244" s="204"/>
      <c r="D244" s="206" t="s">
        <v>348</v>
      </c>
      <c r="E244" s="210" t="s">
        <v>34</v>
      </c>
      <c r="F244" s="211" t="s">
        <v>3184</v>
      </c>
      <c r="G244" s="204"/>
      <c r="H244" s="212">
        <v>26</v>
      </c>
      <c r="I244" s="332" t="s">
        <v>34</v>
      </c>
      <c r="J244" s="204"/>
      <c r="K244" s="204"/>
      <c r="L244" s="360"/>
    </row>
    <row r="245" spans="2:12" s="13" customFormat="1" ht="13.5" hidden="1" outlineLevel="3">
      <c r="B245" s="331"/>
      <c r="C245" s="204"/>
      <c r="D245" s="206" t="s">
        <v>348</v>
      </c>
      <c r="E245" s="210" t="s">
        <v>34</v>
      </c>
      <c r="F245" s="211" t="s">
        <v>3185</v>
      </c>
      <c r="G245" s="204"/>
      <c r="H245" s="212">
        <v>26</v>
      </c>
      <c r="I245" s="332" t="s">
        <v>34</v>
      </c>
      <c r="J245" s="204"/>
      <c r="K245" s="204"/>
      <c r="L245" s="360"/>
    </row>
    <row r="246" spans="2:12" s="14" customFormat="1" ht="13.5" hidden="1" outlineLevel="3">
      <c r="B246" s="335"/>
      <c r="C246" s="205"/>
      <c r="D246" s="206" t="s">
        <v>348</v>
      </c>
      <c r="E246" s="207" t="s">
        <v>34</v>
      </c>
      <c r="F246" s="208" t="s">
        <v>352</v>
      </c>
      <c r="G246" s="205"/>
      <c r="H246" s="209">
        <v>78</v>
      </c>
      <c r="I246" s="336" t="s">
        <v>34</v>
      </c>
      <c r="J246" s="205"/>
      <c r="K246" s="205"/>
      <c r="L246" s="362"/>
    </row>
    <row r="247" spans="2:12" s="1" customFormat="1" ht="22.5" customHeight="1" outlineLevel="2" collapsed="1">
      <c r="B247" s="302"/>
      <c r="C247" s="191" t="s">
        <v>478</v>
      </c>
      <c r="D247" s="191" t="s">
        <v>342</v>
      </c>
      <c r="E247" s="192" t="s">
        <v>790</v>
      </c>
      <c r="F247" s="193" t="s">
        <v>791</v>
      </c>
      <c r="G247" s="194" t="s">
        <v>444</v>
      </c>
      <c r="H247" s="195">
        <v>4717.2</v>
      </c>
      <c r="I247" s="269">
        <v>20.9</v>
      </c>
      <c r="J247" s="197">
        <f>ROUND(I247*H247,2)</f>
        <v>98589.48</v>
      </c>
      <c r="K247" s="193" t="s">
        <v>346</v>
      </c>
      <c r="L247" s="309"/>
    </row>
    <row r="248" spans="2:12" s="13" customFormat="1" ht="13.5" hidden="1" outlineLevel="3">
      <c r="B248" s="331"/>
      <c r="C248" s="204"/>
      <c r="D248" s="206" t="s">
        <v>348</v>
      </c>
      <c r="E248" s="210" t="s">
        <v>277</v>
      </c>
      <c r="F248" s="211" t="s">
        <v>3186</v>
      </c>
      <c r="G248" s="204"/>
      <c r="H248" s="212">
        <v>4355.28</v>
      </c>
      <c r="I248" s="332" t="s">
        <v>34</v>
      </c>
      <c r="J248" s="204"/>
      <c r="K248" s="204"/>
      <c r="L248" s="360"/>
    </row>
    <row r="249" spans="2:12" s="13" customFormat="1" ht="13.5" hidden="1" outlineLevel="3">
      <c r="B249" s="331"/>
      <c r="C249" s="204"/>
      <c r="D249" s="206" t="s">
        <v>348</v>
      </c>
      <c r="E249" s="210" t="s">
        <v>796</v>
      </c>
      <c r="F249" s="211" t="s">
        <v>3187</v>
      </c>
      <c r="G249" s="204"/>
      <c r="H249" s="212">
        <v>361.92</v>
      </c>
      <c r="I249" s="332" t="s">
        <v>34</v>
      </c>
      <c r="J249" s="204"/>
      <c r="K249" s="204"/>
      <c r="L249" s="360"/>
    </row>
    <row r="250" spans="2:12" s="14" customFormat="1" ht="13.5" hidden="1" outlineLevel="3">
      <c r="B250" s="335"/>
      <c r="C250" s="205"/>
      <c r="D250" s="206" t="s">
        <v>348</v>
      </c>
      <c r="E250" s="207" t="s">
        <v>798</v>
      </c>
      <c r="F250" s="208" t="s">
        <v>352</v>
      </c>
      <c r="G250" s="205"/>
      <c r="H250" s="209">
        <v>4717.2</v>
      </c>
      <c r="I250" s="336" t="s">
        <v>34</v>
      </c>
      <c r="J250" s="205"/>
      <c r="K250" s="205"/>
      <c r="L250" s="362"/>
    </row>
    <row r="251" spans="2:12" s="1" customFormat="1" ht="22.5" customHeight="1" outlineLevel="2" collapsed="1">
      <c r="B251" s="302"/>
      <c r="C251" s="217" t="s">
        <v>482</v>
      </c>
      <c r="D251" s="217" t="s">
        <v>441</v>
      </c>
      <c r="E251" s="218" t="s">
        <v>2571</v>
      </c>
      <c r="F251" s="219" t="s">
        <v>2572</v>
      </c>
      <c r="G251" s="220" t="s">
        <v>417</v>
      </c>
      <c r="H251" s="221">
        <v>2.243</v>
      </c>
      <c r="I251" s="270">
        <v>24000</v>
      </c>
      <c r="J251" s="222">
        <f>ROUND(I251*H251,2)</f>
        <v>53832</v>
      </c>
      <c r="K251" s="219" t="s">
        <v>346</v>
      </c>
      <c r="L251" s="309"/>
    </row>
    <row r="252" spans="2:12" s="13" customFormat="1" ht="13.5" hidden="1" outlineLevel="3">
      <c r="B252" s="331"/>
      <c r="C252" s="204"/>
      <c r="D252" s="206" t="s">
        <v>348</v>
      </c>
      <c r="E252" s="210" t="s">
        <v>34</v>
      </c>
      <c r="F252" s="211" t="s">
        <v>2573</v>
      </c>
      <c r="G252" s="204"/>
      <c r="H252" s="212">
        <v>2.243</v>
      </c>
      <c r="I252" s="332" t="s">
        <v>34</v>
      </c>
      <c r="J252" s="204"/>
      <c r="K252" s="204"/>
      <c r="L252" s="360"/>
    </row>
    <row r="253" spans="2:12" s="1" customFormat="1" ht="22.5" customHeight="1" outlineLevel="2" collapsed="1">
      <c r="B253" s="302"/>
      <c r="C253" s="217" t="s">
        <v>483</v>
      </c>
      <c r="D253" s="217" t="s">
        <v>441</v>
      </c>
      <c r="E253" s="218" t="s">
        <v>2574</v>
      </c>
      <c r="F253" s="219" t="s">
        <v>2575</v>
      </c>
      <c r="G253" s="220" t="s">
        <v>417</v>
      </c>
      <c r="H253" s="221">
        <v>2.243</v>
      </c>
      <c r="I253" s="270">
        <v>8000</v>
      </c>
      <c r="J253" s="222">
        <f>ROUND(I253*H253,2)</f>
        <v>17944</v>
      </c>
      <c r="K253" s="219" t="s">
        <v>34</v>
      </c>
      <c r="L253" s="309"/>
    </row>
    <row r="254" spans="2:12" s="13" customFormat="1" ht="13.5" hidden="1" outlineLevel="3">
      <c r="B254" s="331"/>
      <c r="C254" s="204"/>
      <c r="D254" s="206" t="s">
        <v>348</v>
      </c>
      <c r="E254" s="210" t="s">
        <v>34</v>
      </c>
      <c r="F254" s="211" t="s">
        <v>2576</v>
      </c>
      <c r="G254" s="204"/>
      <c r="H254" s="212">
        <v>2.243</v>
      </c>
      <c r="I254" s="332" t="s">
        <v>34</v>
      </c>
      <c r="J254" s="204"/>
      <c r="K254" s="204"/>
      <c r="L254" s="360"/>
    </row>
    <row r="255" spans="2:12" s="1" customFormat="1" ht="22.5" customHeight="1" outlineLevel="2" collapsed="1">
      <c r="B255" s="302"/>
      <c r="C255" s="217" t="s">
        <v>488</v>
      </c>
      <c r="D255" s="217" t="s">
        <v>441</v>
      </c>
      <c r="E255" s="218" t="s">
        <v>821</v>
      </c>
      <c r="F255" s="219" t="s">
        <v>822</v>
      </c>
      <c r="G255" s="220" t="s">
        <v>417</v>
      </c>
      <c r="H255" s="221">
        <v>0.186</v>
      </c>
      <c r="I255" s="270">
        <v>24000</v>
      </c>
      <c r="J255" s="222">
        <f>ROUND(I255*H255,2)</f>
        <v>4464</v>
      </c>
      <c r="K255" s="219" t="s">
        <v>346</v>
      </c>
      <c r="L255" s="309"/>
    </row>
    <row r="256" spans="2:12" s="13" customFormat="1" ht="13.5" hidden="1" outlineLevel="3">
      <c r="B256" s="331"/>
      <c r="C256" s="204"/>
      <c r="D256" s="206" t="s">
        <v>348</v>
      </c>
      <c r="E256" s="210" t="s">
        <v>34</v>
      </c>
      <c r="F256" s="211" t="s">
        <v>2577</v>
      </c>
      <c r="G256" s="204"/>
      <c r="H256" s="212">
        <v>0.186</v>
      </c>
      <c r="I256" s="332" t="s">
        <v>34</v>
      </c>
      <c r="J256" s="204"/>
      <c r="K256" s="204"/>
      <c r="L256" s="360"/>
    </row>
    <row r="257" spans="2:12" s="1" customFormat="1" ht="22.5" customHeight="1" outlineLevel="2" collapsed="1">
      <c r="B257" s="302"/>
      <c r="C257" s="217" t="s">
        <v>494</v>
      </c>
      <c r="D257" s="217" t="s">
        <v>441</v>
      </c>
      <c r="E257" s="218" t="s">
        <v>830</v>
      </c>
      <c r="F257" s="219" t="s">
        <v>831</v>
      </c>
      <c r="G257" s="220" t="s">
        <v>417</v>
      </c>
      <c r="H257" s="221">
        <v>0.186</v>
      </c>
      <c r="I257" s="270">
        <v>8000</v>
      </c>
      <c r="J257" s="222">
        <f>ROUND(I257*H257,2)</f>
        <v>1488</v>
      </c>
      <c r="K257" s="219" t="s">
        <v>34</v>
      </c>
      <c r="L257" s="309"/>
    </row>
    <row r="258" spans="2:12" s="13" customFormat="1" ht="13.5" hidden="1" outlineLevel="3">
      <c r="B258" s="331"/>
      <c r="C258" s="204"/>
      <c r="D258" s="206" t="s">
        <v>348</v>
      </c>
      <c r="E258" s="210" t="s">
        <v>34</v>
      </c>
      <c r="F258" s="211" t="s">
        <v>2578</v>
      </c>
      <c r="G258" s="204"/>
      <c r="H258" s="212">
        <v>0.186</v>
      </c>
      <c r="I258" s="332" t="s">
        <v>34</v>
      </c>
      <c r="J258" s="204"/>
      <c r="K258" s="204"/>
      <c r="L258" s="360"/>
    </row>
    <row r="259" spans="2:12" s="1" customFormat="1" ht="22.5" customHeight="1" outlineLevel="2" collapsed="1">
      <c r="B259" s="302"/>
      <c r="C259" s="191" t="s">
        <v>500</v>
      </c>
      <c r="D259" s="191" t="s">
        <v>342</v>
      </c>
      <c r="E259" s="192" t="s">
        <v>838</v>
      </c>
      <c r="F259" s="193" t="s">
        <v>839</v>
      </c>
      <c r="G259" s="194" t="s">
        <v>444</v>
      </c>
      <c r="H259" s="195">
        <v>2358.6</v>
      </c>
      <c r="I259" s="269">
        <v>20.9</v>
      </c>
      <c r="J259" s="197">
        <f>ROUND(I259*H259,2)</f>
        <v>49294.74</v>
      </c>
      <c r="K259" s="193" t="s">
        <v>346</v>
      </c>
      <c r="L259" s="309"/>
    </row>
    <row r="260" spans="2:12" s="13" customFormat="1" ht="13.5" hidden="1" outlineLevel="3">
      <c r="B260" s="331"/>
      <c r="C260" s="204"/>
      <c r="D260" s="206" t="s">
        <v>348</v>
      </c>
      <c r="E260" s="210" t="s">
        <v>34</v>
      </c>
      <c r="F260" s="211" t="s">
        <v>3188</v>
      </c>
      <c r="G260" s="204"/>
      <c r="H260" s="212">
        <v>2358.6</v>
      </c>
      <c r="I260" s="332" t="s">
        <v>34</v>
      </c>
      <c r="J260" s="204"/>
      <c r="K260" s="204"/>
      <c r="L260" s="360"/>
    </row>
    <row r="261" spans="2:12" s="1" customFormat="1" ht="22.5" customHeight="1" outlineLevel="2" collapsed="1">
      <c r="B261" s="302"/>
      <c r="C261" s="191" t="s">
        <v>507</v>
      </c>
      <c r="D261" s="191" t="s">
        <v>342</v>
      </c>
      <c r="E261" s="192" t="s">
        <v>394</v>
      </c>
      <c r="F261" s="193" t="s">
        <v>395</v>
      </c>
      <c r="G261" s="194" t="s">
        <v>345</v>
      </c>
      <c r="H261" s="195">
        <v>164.967</v>
      </c>
      <c r="I261" s="269">
        <v>36.1</v>
      </c>
      <c r="J261" s="197">
        <f>ROUND(I261*H261,2)</f>
        <v>5955.31</v>
      </c>
      <c r="K261" s="193" t="s">
        <v>346</v>
      </c>
      <c r="L261" s="309"/>
    </row>
    <row r="262" spans="2:12" s="12" customFormat="1" ht="13.5" hidden="1" outlineLevel="3">
      <c r="B262" s="342"/>
      <c r="C262" s="203"/>
      <c r="D262" s="206" t="s">
        <v>348</v>
      </c>
      <c r="E262" s="343" t="s">
        <v>34</v>
      </c>
      <c r="F262" s="344" t="s">
        <v>547</v>
      </c>
      <c r="G262" s="203"/>
      <c r="H262" s="345" t="s">
        <v>34</v>
      </c>
      <c r="I262" s="346" t="s">
        <v>34</v>
      </c>
      <c r="J262" s="203"/>
      <c r="K262" s="203"/>
      <c r="L262" s="359"/>
    </row>
    <row r="263" spans="2:12" s="13" customFormat="1" ht="13.5" hidden="1" outlineLevel="3">
      <c r="B263" s="331"/>
      <c r="C263" s="204"/>
      <c r="D263" s="206" t="s">
        <v>348</v>
      </c>
      <c r="E263" s="210" t="s">
        <v>34</v>
      </c>
      <c r="F263" s="211" t="s">
        <v>3189</v>
      </c>
      <c r="G263" s="204"/>
      <c r="H263" s="212">
        <v>164.967</v>
      </c>
      <c r="I263" s="332" t="s">
        <v>34</v>
      </c>
      <c r="J263" s="204"/>
      <c r="K263" s="204"/>
      <c r="L263" s="360"/>
    </row>
    <row r="264" spans="2:12" s="1" customFormat="1" ht="22.5" customHeight="1" outlineLevel="2" collapsed="1">
      <c r="B264" s="302"/>
      <c r="C264" s="191" t="s">
        <v>510</v>
      </c>
      <c r="D264" s="191" t="s">
        <v>342</v>
      </c>
      <c r="E264" s="192" t="s">
        <v>398</v>
      </c>
      <c r="F264" s="193" t="s">
        <v>399</v>
      </c>
      <c r="G264" s="194" t="s">
        <v>345</v>
      </c>
      <c r="H264" s="195">
        <v>8.682</v>
      </c>
      <c r="I264" s="269">
        <v>72.2</v>
      </c>
      <c r="J264" s="197">
        <f>ROUND(I264*H264,2)</f>
        <v>626.84</v>
      </c>
      <c r="K264" s="193" t="s">
        <v>346</v>
      </c>
      <c r="L264" s="309"/>
    </row>
    <row r="265" spans="2:12" s="12" customFormat="1" ht="13.5" hidden="1" outlineLevel="3">
      <c r="B265" s="342"/>
      <c r="C265" s="203"/>
      <c r="D265" s="206" t="s">
        <v>348</v>
      </c>
      <c r="E265" s="343" t="s">
        <v>34</v>
      </c>
      <c r="F265" s="344" t="s">
        <v>547</v>
      </c>
      <c r="G265" s="203"/>
      <c r="H265" s="345" t="s">
        <v>34</v>
      </c>
      <c r="I265" s="346" t="s">
        <v>34</v>
      </c>
      <c r="J265" s="203"/>
      <c r="K265" s="203"/>
      <c r="L265" s="359"/>
    </row>
    <row r="266" spans="2:12" s="13" customFormat="1" ht="13.5" hidden="1" outlineLevel="3">
      <c r="B266" s="331"/>
      <c r="C266" s="204"/>
      <c r="D266" s="206" t="s">
        <v>348</v>
      </c>
      <c r="E266" s="210" t="s">
        <v>34</v>
      </c>
      <c r="F266" s="211" t="s">
        <v>3190</v>
      </c>
      <c r="G266" s="204"/>
      <c r="H266" s="212">
        <v>8.682</v>
      </c>
      <c r="I266" s="332" t="s">
        <v>34</v>
      </c>
      <c r="J266" s="204"/>
      <c r="K266" s="204"/>
      <c r="L266" s="360"/>
    </row>
    <row r="267" spans="2:12" s="1" customFormat="1" ht="22.5" customHeight="1" outlineLevel="2" collapsed="1">
      <c r="B267" s="302"/>
      <c r="C267" s="191" t="s">
        <v>514</v>
      </c>
      <c r="D267" s="191" t="s">
        <v>342</v>
      </c>
      <c r="E267" s="192" t="s">
        <v>3151</v>
      </c>
      <c r="F267" s="193" t="s">
        <v>3152</v>
      </c>
      <c r="G267" s="194" t="s">
        <v>345</v>
      </c>
      <c r="H267" s="195">
        <v>175.232</v>
      </c>
      <c r="I267" s="269">
        <v>22.7</v>
      </c>
      <c r="J267" s="197">
        <f>ROUND(I267*H267,2)</f>
        <v>3977.77</v>
      </c>
      <c r="K267" s="193" t="s">
        <v>346</v>
      </c>
      <c r="L267" s="309"/>
    </row>
    <row r="268" spans="2:12" s="12" customFormat="1" ht="13.5" hidden="1" outlineLevel="3">
      <c r="B268" s="342"/>
      <c r="C268" s="203"/>
      <c r="D268" s="206" t="s">
        <v>348</v>
      </c>
      <c r="E268" s="343" t="s">
        <v>34</v>
      </c>
      <c r="F268" s="344" t="s">
        <v>3191</v>
      </c>
      <c r="G268" s="203"/>
      <c r="H268" s="345" t="s">
        <v>34</v>
      </c>
      <c r="I268" s="346" t="s">
        <v>34</v>
      </c>
      <c r="J268" s="203"/>
      <c r="K268" s="203"/>
      <c r="L268" s="359"/>
    </row>
    <row r="269" spans="2:12" s="13" customFormat="1" ht="13.5" hidden="1" outlineLevel="3">
      <c r="B269" s="331"/>
      <c r="C269" s="204"/>
      <c r="D269" s="206" t="s">
        <v>348</v>
      </c>
      <c r="E269" s="210" t="s">
        <v>34</v>
      </c>
      <c r="F269" s="211" t="s">
        <v>3116</v>
      </c>
      <c r="G269" s="204"/>
      <c r="H269" s="212">
        <v>175.232</v>
      </c>
      <c r="I269" s="332" t="s">
        <v>34</v>
      </c>
      <c r="J269" s="204"/>
      <c r="K269" s="204"/>
      <c r="L269" s="360"/>
    </row>
    <row r="270" spans="2:12" s="1" customFormat="1" ht="22.5" customHeight="1" outlineLevel="2" collapsed="1">
      <c r="B270" s="302"/>
      <c r="C270" s="191" t="s">
        <v>515</v>
      </c>
      <c r="D270" s="191" t="s">
        <v>342</v>
      </c>
      <c r="E270" s="192" t="s">
        <v>941</v>
      </c>
      <c r="F270" s="193" t="s">
        <v>942</v>
      </c>
      <c r="G270" s="194" t="s">
        <v>345</v>
      </c>
      <c r="H270" s="195">
        <v>4.524</v>
      </c>
      <c r="I270" s="269">
        <v>36.1</v>
      </c>
      <c r="J270" s="197">
        <f>ROUND(I270*H270,2)</f>
        <v>163.32</v>
      </c>
      <c r="K270" s="193" t="s">
        <v>346</v>
      </c>
      <c r="L270" s="309"/>
    </row>
    <row r="271" spans="2:12" s="13" customFormat="1" ht="13.5" hidden="1" outlineLevel="3">
      <c r="B271" s="331"/>
      <c r="C271" s="204"/>
      <c r="D271" s="206" t="s">
        <v>348</v>
      </c>
      <c r="E271" s="210" t="s">
        <v>34</v>
      </c>
      <c r="F271" s="211" t="s">
        <v>853</v>
      </c>
      <c r="G271" s="204"/>
      <c r="H271" s="212">
        <v>4.524</v>
      </c>
      <c r="I271" s="332" t="s">
        <v>34</v>
      </c>
      <c r="J271" s="204"/>
      <c r="K271" s="204"/>
      <c r="L271" s="360"/>
    </row>
    <row r="272" spans="2:12" s="1" customFormat="1" ht="22.5" customHeight="1" outlineLevel="2" collapsed="1">
      <c r="B272" s="302"/>
      <c r="C272" s="191" t="s">
        <v>520</v>
      </c>
      <c r="D272" s="191" t="s">
        <v>342</v>
      </c>
      <c r="E272" s="192" t="s">
        <v>452</v>
      </c>
      <c r="F272" s="193" t="s">
        <v>453</v>
      </c>
      <c r="G272" s="194" t="s">
        <v>345</v>
      </c>
      <c r="H272" s="195">
        <v>116.556</v>
      </c>
      <c r="I272" s="269">
        <v>181.1</v>
      </c>
      <c r="J272" s="197">
        <f>ROUND(I272*H272,2)</f>
        <v>21108.29</v>
      </c>
      <c r="K272" s="193" t="s">
        <v>346</v>
      </c>
      <c r="L272" s="309"/>
    </row>
    <row r="273" spans="2:12" s="12" customFormat="1" ht="13.5" hidden="1" outlineLevel="3">
      <c r="B273" s="342"/>
      <c r="C273" s="203"/>
      <c r="D273" s="206" t="s">
        <v>348</v>
      </c>
      <c r="E273" s="343" t="s">
        <v>34</v>
      </c>
      <c r="F273" s="344" t="s">
        <v>1087</v>
      </c>
      <c r="G273" s="203"/>
      <c r="H273" s="345" t="s">
        <v>34</v>
      </c>
      <c r="I273" s="346" t="s">
        <v>34</v>
      </c>
      <c r="J273" s="203"/>
      <c r="K273" s="203"/>
      <c r="L273" s="359"/>
    </row>
    <row r="274" spans="2:12" s="13" customFormat="1" ht="13.5" hidden="1" outlineLevel="3">
      <c r="B274" s="331"/>
      <c r="C274" s="204"/>
      <c r="D274" s="206" t="s">
        <v>348</v>
      </c>
      <c r="E274" s="210" t="s">
        <v>34</v>
      </c>
      <c r="F274" s="211" t="s">
        <v>1084</v>
      </c>
      <c r="G274" s="204"/>
      <c r="H274" s="212">
        <v>4.524</v>
      </c>
      <c r="I274" s="332" t="s">
        <v>34</v>
      </c>
      <c r="J274" s="204"/>
      <c r="K274" s="204"/>
      <c r="L274" s="360"/>
    </row>
    <row r="275" spans="2:12" s="13" customFormat="1" ht="13.5" hidden="1" outlineLevel="3">
      <c r="B275" s="331"/>
      <c r="C275" s="204"/>
      <c r="D275" s="206" t="s">
        <v>348</v>
      </c>
      <c r="E275" s="210" t="s">
        <v>34</v>
      </c>
      <c r="F275" s="211" t="s">
        <v>3192</v>
      </c>
      <c r="G275" s="204"/>
      <c r="H275" s="212">
        <v>289.415</v>
      </c>
      <c r="I275" s="332" t="s">
        <v>34</v>
      </c>
      <c r="J275" s="204"/>
      <c r="K275" s="204"/>
      <c r="L275" s="360"/>
    </row>
    <row r="276" spans="2:12" s="13" customFormat="1" ht="13.5" hidden="1" outlineLevel="3">
      <c r="B276" s="331"/>
      <c r="C276" s="204"/>
      <c r="D276" s="206" t="s">
        <v>348</v>
      </c>
      <c r="E276" s="210" t="s">
        <v>34</v>
      </c>
      <c r="F276" s="211" t="s">
        <v>3193</v>
      </c>
      <c r="G276" s="204"/>
      <c r="H276" s="212">
        <v>6.872</v>
      </c>
      <c r="I276" s="332" t="s">
        <v>34</v>
      </c>
      <c r="J276" s="204"/>
      <c r="K276" s="204"/>
      <c r="L276" s="360"/>
    </row>
    <row r="277" spans="2:12" s="12" customFormat="1" ht="13.5" hidden="1" outlineLevel="3">
      <c r="B277" s="342"/>
      <c r="C277" s="203"/>
      <c r="D277" s="206" t="s">
        <v>348</v>
      </c>
      <c r="E277" s="343" t="s">
        <v>34</v>
      </c>
      <c r="F277" s="344" t="s">
        <v>3194</v>
      </c>
      <c r="G277" s="203"/>
      <c r="H277" s="345" t="s">
        <v>34</v>
      </c>
      <c r="I277" s="346" t="s">
        <v>34</v>
      </c>
      <c r="J277" s="203"/>
      <c r="K277" s="203"/>
      <c r="L277" s="359"/>
    </row>
    <row r="278" spans="2:12" s="13" customFormat="1" ht="13.5" hidden="1" outlineLevel="3">
      <c r="B278" s="331"/>
      <c r="C278" s="204"/>
      <c r="D278" s="206" t="s">
        <v>348</v>
      </c>
      <c r="E278" s="210" t="s">
        <v>34</v>
      </c>
      <c r="F278" s="211" t="s">
        <v>3195</v>
      </c>
      <c r="G278" s="204"/>
      <c r="H278" s="212">
        <v>-175.232</v>
      </c>
      <c r="I278" s="332" t="s">
        <v>34</v>
      </c>
      <c r="J278" s="204"/>
      <c r="K278" s="204"/>
      <c r="L278" s="360"/>
    </row>
    <row r="279" spans="2:12" s="12" customFormat="1" ht="13.5" hidden="1" outlineLevel="3">
      <c r="B279" s="342"/>
      <c r="C279" s="203"/>
      <c r="D279" s="206" t="s">
        <v>348</v>
      </c>
      <c r="E279" s="343" t="s">
        <v>34</v>
      </c>
      <c r="F279" s="344" t="s">
        <v>3196</v>
      </c>
      <c r="G279" s="203"/>
      <c r="H279" s="345" t="s">
        <v>34</v>
      </c>
      <c r="I279" s="346" t="s">
        <v>34</v>
      </c>
      <c r="J279" s="203"/>
      <c r="K279" s="203"/>
      <c r="L279" s="359"/>
    </row>
    <row r="280" spans="2:12" s="13" customFormat="1" ht="13.5" hidden="1" outlineLevel="3">
      <c r="B280" s="331"/>
      <c r="C280" s="204"/>
      <c r="D280" s="206" t="s">
        <v>348</v>
      </c>
      <c r="E280" s="210" t="s">
        <v>34</v>
      </c>
      <c r="F280" s="211" t="s">
        <v>3197</v>
      </c>
      <c r="G280" s="204"/>
      <c r="H280" s="212">
        <v>-2.889</v>
      </c>
      <c r="I280" s="332" t="s">
        <v>34</v>
      </c>
      <c r="J280" s="204"/>
      <c r="K280" s="204"/>
      <c r="L280" s="360"/>
    </row>
    <row r="281" spans="2:12" s="14" customFormat="1" ht="13.5" hidden="1" outlineLevel="3">
      <c r="B281" s="335"/>
      <c r="C281" s="205"/>
      <c r="D281" s="206" t="s">
        <v>348</v>
      </c>
      <c r="E281" s="207" t="s">
        <v>3102</v>
      </c>
      <c r="F281" s="208" t="s">
        <v>352</v>
      </c>
      <c r="G281" s="205"/>
      <c r="H281" s="209">
        <v>122.69</v>
      </c>
      <c r="I281" s="336" t="s">
        <v>34</v>
      </c>
      <c r="J281" s="205"/>
      <c r="K281" s="205"/>
      <c r="L281" s="362"/>
    </row>
    <row r="282" spans="2:12" s="12" customFormat="1" ht="13.5" hidden="1" outlineLevel="3">
      <c r="B282" s="342"/>
      <c r="C282" s="203"/>
      <c r="D282" s="206" t="s">
        <v>348</v>
      </c>
      <c r="E282" s="343" t="s">
        <v>34</v>
      </c>
      <c r="F282" s="344" t="s">
        <v>1583</v>
      </c>
      <c r="G282" s="203"/>
      <c r="H282" s="345" t="s">
        <v>34</v>
      </c>
      <c r="I282" s="346" t="s">
        <v>34</v>
      </c>
      <c r="J282" s="203"/>
      <c r="K282" s="203"/>
      <c r="L282" s="359"/>
    </row>
    <row r="283" spans="2:12" s="13" customFormat="1" ht="13.5" hidden="1" outlineLevel="3">
      <c r="B283" s="331"/>
      <c r="C283" s="204"/>
      <c r="D283" s="206" t="s">
        <v>348</v>
      </c>
      <c r="E283" s="210" t="s">
        <v>34</v>
      </c>
      <c r="F283" s="211" t="s">
        <v>3198</v>
      </c>
      <c r="G283" s="204"/>
      <c r="H283" s="212">
        <v>116.556</v>
      </c>
      <c r="I283" s="332" t="s">
        <v>34</v>
      </c>
      <c r="J283" s="204"/>
      <c r="K283" s="204"/>
      <c r="L283" s="360"/>
    </row>
    <row r="284" spans="2:12" s="1" customFormat="1" ht="31.5" customHeight="1" outlineLevel="2" collapsed="1">
      <c r="B284" s="302"/>
      <c r="C284" s="191" t="s">
        <v>524</v>
      </c>
      <c r="D284" s="191" t="s">
        <v>342</v>
      </c>
      <c r="E284" s="192" t="s">
        <v>455</v>
      </c>
      <c r="F284" s="193" t="s">
        <v>456</v>
      </c>
      <c r="G284" s="194" t="s">
        <v>345</v>
      </c>
      <c r="H284" s="195">
        <v>1515.228</v>
      </c>
      <c r="I284" s="269">
        <v>6.2</v>
      </c>
      <c r="J284" s="197">
        <f>ROUND(I284*H284,2)</f>
        <v>9394.41</v>
      </c>
      <c r="K284" s="193" t="s">
        <v>346</v>
      </c>
      <c r="L284" s="309"/>
    </row>
    <row r="285" spans="2:12" s="13" customFormat="1" ht="13.5" hidden="1" outlineLevel="3">
      <c r="B285" s="331"/>
      <c r="C285" s="204"/>
      <c r="D285" s="206" t="s">
        <v>348</v>
      </c>
      <c r="E285" s="204"/>
      <c r="F285" s="211" t="s">
        <v>3199</v>
      </c>
      <c r="G285" s="204"/>
      <c r="H285" s="212">
        <v>1515.228</v>
      </c>
      <c r="I285" s="332" t="s">
        <v>34</v>
      </c>
      <c r="J285" s="204"/>
      <c r="K285" s="204"/>
      <c r="L285" s="360"/>
    </row>
    <row r="286" spans="2:12" s="1" customFormat="1" ht="22.5" customHeight="1" outlineLevel="2" collapsed="1">
      <c r="B286" s="302"/>
      <c r="C286" s="191" t="s">
        <v>527</v>
      </c>
      <c r="D286" s="191" t="s">
        <v>342</v>
      </c>
      <c r="E286" s="192" t="s">
        <v>476</v>
      </c>
      <c r="F286" s="193" t="s">
        <v>477</v>
      </c>
      <c r="G286" s="194" t="s">
        <v>345</v>
      </c>
      <c r="H286" s="195">
        <v>6.135</v>
      </c>
      <c r="I286" s="269">
        <v>181.1</v>
      </c>
      <c r="J286" s="197">
        <f>ROUND(I286*H286,2)</f>
        <v>1111.05</v>
      </c>
      <c r="K286" s="193" t="s">
        <v>346</v>
      </c>
      <c r="L286" s="309"/>
    </row>
    <row r="287" spans="2:12" s="12" customFormat="1" ht="13.5" hidden="1" outlineLevel="3">
      <c r="B287" s="342"/>
      <c r="C287" s="203"/>
      <c r="D287" s="206" t="s">
        <v>348</v>
      </c>
      <c r="E287" s="343" t="s">
        <v>34</v>
      </c>
      <c r="F287" s="344" t="s">
        <v>1568</v>
      </c>
      <c r="G287" s="203"/>
      <c r="H287" s="345" t="s">
        <v>34</v>
      </c>
      <c r="I287" s="346" t="s">
        <v>34</v>
      </c>
      <c r="J287" s="203"/>
      <c r="K287" s="203"/>
      <c r="L287" s="359"/>
    </row>
    <row r="288" spans="2:12" s="13" customFormat="1" ht="13.5" hidden="1" outlineLevel="3">
      <c r="B288" s="331"/>
      <c r="C288" s="204"/>
      <c r="D288" s="206" t="s">
        <v>348</v>
      </c>
      <c r="E288" s="210" t="s">
        <v>34</v>
      </c>
      <c r="F288" s="211" t="s">
        <v>3200</v>
      </c>
      <c r="G288" s="204"/>
      <c r="H288" s="212">
        <v>6.135</v>
      </c>
      <c r="I288" s="332" t="s">
        <v>34</v>
      </c>
      <c r="J288" s="204"/>
      <c r="K288" s="204"/>
      <c r="L288" s="360"/>
    </row>
    <row r="289" spans="2:12" s="1" customFormat="1" ht="31.5" customHeight="1" outlineLevel="2" collapsed="1">
      <c r="B289" s="302"/>
      <c r="C289" s="191" t="s">
        <v>531</v>
      </c>
      <c r="D289" s="191" t="s">
        <v>342</v>
      </c>
      <c r="E289" s="192" t="s">
        <v>479</v>
      </c>
      <c r="F289" s="193" t="s">
        <v>480</v>
      </c>
      <c r="G289" s="194" t="s">
        <v>345</v>
      </c>
      <c r="H289" s="195">
        <v>79.755</v>
      </c>
      <c r="I289" s="269">
        <v>6.2</v>
      </c>
      <c r="J289" s="197">
        <f>ROUND(I289*H289,2)</f>
        <v>494.48</v>
      </c>
      <c r="K289" s="193" t="s">
        <v>346</v>
      </c>
      <c r="L289" s="309"/>
    </row>
    <row r="290" spans="2:12" s="13" customFormat="1" ht="13.5" hidden="1" outlineLevel="3">
      <c r="B290" s="331"/>
      <c r="C290" s="204"/>
      <c r="D290" s="206" t="s">
        <v>348</v>
      </c>
      <c r="E290" s="204"/>
      <c r="F290" s="211" t="s">
        <v>3201</v>
      </c>
      <c r="G290" s="204"/>
      <c r="H290" s="212">
        <v>79.755</v>
      </c>
      <c r="I290" s="332" t="s">
        <v>34</v>
      </c>
      <c r="J290" s="204"/>
      <c r="K290" s="204"/>
      <c r="L290" s="360"/>
    </row>
    <row r="291" spans="2:12" s="1" customFormat="1" ht="22.5" customHeight="1" outlineLevel="2" collapsed="1">
      <c r="B291" s="302"/>
      <c r="C291" s="191" t="s">
        <v>536</v>
      </c>
      <c r="D291" s="191" t="s">
        <v>342</v>
      </c>
      <c r="E291" s="192" t="s">
        <v>3202</v>
      </c>
      <c r="F291" s="193" t="s">
        <v>3203</v>
      </c>
      <c r="G291" s="194" t="s">
        <v>345</v>
      </c>
      <c r="H291" s="195">
        <v>122.69</v>
      </c>
      <c r="I291" s="269">
        <v>167.2</v>
      </c>
      <c r="J291" s="197">
        <f>ROUND(I291*H291,2)</f>
        <v>20513.77</v>
      </c>
      <c r="K291" s="193" t="s">
        <v>34</v>
      </c>
      <c r="L291" s="309"/>
    </row>
    <row r="292" spans="2:12" s="13" customFormat="1" ht="13.5" hidden="1" outlineLevel="3">
      <c r="B292" s="331"/>
      <c r="C292" s="204"/>
      <c r="D292" s="206" t="s">
        <v>348</v>
      </c>
      <c r="E292" s="210" t="s">
        <v>34</v>
      </c>
      <c r="F292" s="211" t="s">
        <v>3102</v>
      </c>
      <c r="G292" s="204"/>
      <c r="H292" s="212">
        <v>122.69</v>
      </c>
      <c r="I292" s="332" t="s">
        <v>34</v>
      </c>
      <c r="J292" s="204"/>
      <c r="K292" s="204"/>
      <c r="L292" s="360"/>
    </row>
    <row r="293" spans="2:12" s="1" customFormat="1" ht="22.5" customHeight="1" outlineLevel="2" collapsed="1">
      <c r="B293" s="302"/>
      <c r="C293" s="191" t="s">
        <v>540</v>
      </c>
      <c r="D293" s="191" t="s">
        <v>342</v>
      </c>
      <c r="E293" s="192" t="s">
        <v>400</v>
      </c>
      <c r="F293" s="193" t="s">
        <v>401</v>
      </c>
      <c r="G293" s="194" t="s">
        <v>345</v>
      </c>
      <c r="H293" s="195">
        <v>175.232</v>
      </c>
      <c r="I293" s="269">
        <v>75.2</v>
      </c>
      <c r="J293" s="197">
        <f>ROUND(I293*H293,2)</f>
        <v>13177.45</v>
      </c>
      <c r="K293" s="193" t="s">
        <v>346</v>
      </c>
      <c r="L293" s="309"/>
    </row>
    <row r="294" spans="2:12" s="12" customFormat="1" ht="13.5" hidden="1" outlineLevel="3">
      <c r="B294" s="342"/>
      <c r="C294" s="203"/>
      <c r="D294" s="206" t="s">
        <v>348</v>
      </c>
      <c r="E294" s="343" t="s">
        <v>34</v>
      </c>
      <c r="F294" s="344" t="s">
        <v>871</v>
      </c>
      <c r="G294" s="203"/>
      <c r="H294" s="345" t="s">
        <v>34</v>
      </c>
      <c r="I294" s="346" t="s">
        <v>34</v>
      </c>
      <c r="J294" s="203"/>
      <c r="K294" s="203"/>
      <c r="L294" s="359"/>
    </row>
    <row r="295" spans="2:12" s="12" customFormat="1" ht="13.5" hidden="1" outlineLevel="3">
      <c r="B295" s="342"/>
      <c r="C295" s="203"/>
      <c r="D295" s="206" t="s">
        <v>348</v>
      </c>
      <c r="E295" s="343" t="s">
        <v>34</v>
      </c>
      <c r="F295" s="344" t="s">
        <v>872</v>
      </c>
      <c r="G295" s="203"/>
      <c r="H295" s="345" t="s">
        <v>34</v>
      </c>
      <c r="I295" s="346" t="s">
        <v>34</v>
      </c>
      <c r="J295" s="203"/>
      <c r="K295" s="203"/>
      <c r="L295" s="359"/>
    </row>
    <row r="296" spans="2:12" s="13" customFormat="1" ht="13.5" hidden="1" outlineLevel="3">
      <c r="B296" s="331"/>
      <c r="C296" s="204"/>
      <c r="D296" s="206" t="s">
        <v>348</v>
      </c>
      <c r="E296" s="210" t="s">
        <v>34</v>
      </c>
      <c r="F296" s="211" t="s">
        <v>3112</v>
      </c>
      <c r="G296" s="204"/>
      <c r="H296" s="212">
        <v>314.722</v>
      </c>
      <c r="I296" s="332" t="s">
        <v>34</v>
      </c>
      <c r="J296" s="204"/>
      <c r="K296" s="204"/>
      <c r="L296" s="360"/>
    </row>
    <row r="297" spans="2:12" s="12" customFormat="1" ht="13.5" hidden="1" outlineLevel="3">
      <c r="B297" s="342"/>
      <c r="C297" s="203"/>
      <c r="D297" s="206" t="s">
        <v>348</v>
      </c>
      <c r="E297" s="343" t="s">
        <v>34</v>
      </c>
      <c r="F297" s="344" t="s">
        <v>874</v>
      </c>
      <c r="G297" s="203"/>
      <c r="H297" s="345" t="s">
        <v>34</v>
      </c>
      <c r="I297" s="346" t="s">
        <v>34</v>
      </c>
      <c r="J297" s="203"/>
      <c r="K297" s="203"/>
      <c r="L297" s="359"/>
    </row>
    <row r="298" spans="2:12" s="12" customFormat="1" ht="13.5" hidden="1" outlineLevel="3">
      <c r="B298" s="342"/>
      <c r="C298" s="203"/>
      <c r="D298" s="206" t="s">
        <v>348</v>
      </c>
      <c r="E298" s="343" t="s">
        <v>34</v>
      </c>
      <c r="F298" s="344" t="s">
        <v>3204</v>
      </c>
      <c r="G298" s="203"/>
      <c r="H298" s="345" t="s">
        <v>34</v>
      </c>
      <c r="I298" s="346" t="s">
        <v>34</v>
      </c>
      <c r="J298" s="203"/>
      <c r="K298" s="203"/>
      <c r="L298" s="359"/>
    </row>
    <row r="299" spans="2:12" s="13" customFormat="1" ht="13.5" hidden="1" outlineLevel="3">
      <c r="B299" s="331"/>
      <c r="C299" s="204"/>
      <c r="D299" s="206" t="s">
        <v>348</v>
      </c>
      <c r="E299" s="210" t="s">
        <v>34</v>
      </c>
      <c r="F299" s="211" t="s">
        <v>3205</v>
      </c>
      <c r="G299" s="204"/>
      <c r="H299" s="212">
        <v>-11.05</v>
      </c>
      <c r="I299" s="332" t="s">
        <v>34</v>
      </c>
      <c r="J299" s="204"/>
      <c r="K299" s="204"/>
      <c r="L299" s="360"/>
    </row>
    <row r="300" spans="2:12" s="13" customFormat="1" ht="13.5" hidden="1" outlineLevel="3">
      <c r="B300" s="331"/>
      <c r="C300" s="204"/>
      <c r="D300" s="206" t="s">
        <v>348</v>
      </c>
      <c r="E300" s="210" t="s">
        <v>34</v>
      </c>
      <c r="F300" s="211" t="s">
        <v>3206</v>
      </c>
      <c r="G300" s="204"/>
      <c r="H300" s="212">
        <v>-27.873</v>
      </c>
      <c r="I300" s="332" t="s">
        <v>34</v>
      </c>
      <c r="J300" s="204"/>
      <c r="K300" s="204"/>
      <c r="L300" s="360"/>
    </row>
    <row r="301" spans="2:12" s="13" customFormat="1" ht="13.5" hidden="1" outlineLevel="3">
      <c r="B301" s="331"/>
      <c r="C301" s="204"/>
      <c r="D301" s="206" t="s">
        <v>348</v>
      </c>
      <c r="E301" s="210" t="s">
        <v>34</v>
      </c>
      <c r="F301" s="211" t="s">
        <v>3207</v>
      </c>
      <c r="G301" s="204"/>
      <c r="H301" s="212">
        <v>-12.962</v>
      </c>
      <c r="I301" s="332" t="s">
        <v>34</v>
      </c>
      <c r="J301" s="204"/>
      <c r="K301" s="204"/>
      <c r="L301" s="360"/>
    </row>
    <row r="302" spans="2:12" s="12" customFormat="1" ht="13.5" hidden="1" outlineLevel="3">
      <c r="B302" s="342"/>
      <c r="C302" s="203"/>
      <c r="D302" s="206" t="s">
        <v>348</v>
      </c>
      <c r="E302" s="343" t="s">
        <v>34</v>
      </c>
      <c r="F302" s="344" t="s">
        <v>625</v>
      </c>
      <c r="G302" s="203"/>
      <c r="H302" s="345" t="s">
        <v>34</v>
      </c>
      <c r="I302" s="346" t="s">
        <v>34</v>
      </c>
      <c r="J302" s="203"/>
      <c r="K302" s="203"/>
      <c r="L302" s="359"/>
    </row>
    <row r="303" spans="2:12" s="12" customFormat="1" ht="13.5" hidden="1" outlineLevel="3">
      <c r="B303" s="342"/>
      <c r="C303" s="203"/>
      <c r="D303" s="206" t="s">
        <v>348</v>
      </c>
      <c r="E303" s="343" t="s">
        <v>34</v>
      </c>
      <c r="F303" s="344" t="s">
        <v>3208</v>
      </c>
      <c r="G303" s="203"/>
      <c r="H303" s="345" t="s">
        <v>34</v>
      </c>
      <c r="I303" s="346" t="s">
        <v>34</v>
      </c>
      <c r="J303" s="203"/>
      <c r="K303" s="203"/>
      <c r="L303" s="359"/>
    </row>
    <row r="304" spans="2:12" s="13" customFormat="1" ht="13.5" hidden="1" outlineLevel="3">
      <c r="B304" s="331"/>
      <c r="C304" s="204"/>
      <c r="D304" s="206" t="s">
        <v>348</v>
      </c>
      <c r="E304" s="210" t="s">
        <v>34</v>
      </c>
      <c r="F304" s="211" t="s">
        <v>3209</v>
      </c>
      <c r="G304" s="204"/>
      <c r="H304" s="212">
        <v>-16.9</v>
      </c>
      <c r="I304" s="332" t="s">
        <v>34</v>
      </c>
      <c r="J304" s="204"/>
      <c r="K304" s="204"/>
      <c r="L304" s="360"/>
    </row>
    <row r="305" spans="2:12" s="13" customFormat="1" ht="13.5" hidden="1" outlineLevel="3">
      <c r="B305" s="331"/>
      <c r="C305" s="204"/>
      <c r="D305" s="206" t="s">
        <v>348</v>
      </c>
      <c r="E305" s="210" t="s">
        <v>34</v>
      </c>
      <c r="F305" s="211" t="s">
        <v>3210</v>
      </c>
      <c r="G305" s="204"/>
      <c r="H305" s="212">
        <v>-1.323</v>
      </c>
      <c r="I305" s="332" t="s">
        <v>34</v>
      </c>
      <c r="J305" s="204"/>
      <c r="K305" s="204"/>
      <c r="L305" s="360"/>
    </row>
    <row r="306" spans="2:12" s="13" customFormat="1" ht="13.5" hidden="1" outlineLevel="3">
      <c r="B306" s="331"/>
      <c r="C306" s="204"/>
      <c r="D306" s="206" t="s">
        <v>348</v>
      </c>
      <c r="E306" s="210" t="s">
        <v>34</v>
      </c>
      <c r="F306" s="211" t="s">
        <v>3211</v>
      </c>
      <c r="G306" s="204"/>
      <c r="H306" s="212">
        <v>-1.28</v>
      </c>
      <c r="I306" s="332" t="s">
        <v>34</v>
      </c>
      <c r="J306" s="204"/>
      <c r="K306" s="204"/>
      <c r="L306" s="360"/>
    </row>
    <row r="307" spans="2:12" s="13" customFormat="1" ht="13.5" hidden="1" outlineLevel="3">
      <c r="B307" s="331"/>
      <c r="C307" s="204"/>
      <c r="D307" s="206" t="s">
        <v>348</v>
      </c>
      <c r="E307" s="210" t="s">
        <v>34</v>
      </c>
      <c r="F307" s="211" t="s">
        <v>3212</v>
      </c>
      <c r="G307" s="204"/>
      <c r="H307" s="212">
        <v>-1.582</v>
      </c>
      <c r="I307" s="332" t="s">
        <v>34</v>
      </c>
      <c r="J307" s="204"/>
      <c r="K307" s="204"/>
      <c r="L307" s="360"/>
    </row>
    <row r="308" spans="2:12" s="12" customFormat="1" ht="13.5" hidden="1" outlineLevel="3">
      <c r="B308" s="342"/>
      <c r="C308" s="203"/>
      <c r="D308" s="206" t="s">
        <v>348</v>
      </c>
      <c r="E308" s="343" t="s">
        <v>34</v>
      </c>
      <c r="F308" s="344" t="s">
        <v>3213</v>
      </c>
      <c r="G308" s="203"/>
      <c r="H308" s="345" t="s">
        <v>34</v>
      </c>
      <c r="I308" s="346" t="s">
        <v>34</v>
      </c>
      <c r="J308" s="203"/>
      <c r="K308" s="203"/>
      <c r="L308" s="359"/>
    </row>
    <row r="309" spans="2:12" s="13" customFormat="1" ht="13.5" hidden="1" outlineLevel="3">
      <c r="B309" s="331"/>
      <c r="C309" s="204"/>
      <c r="D309" s="206" t="s">
        <v>348</v>
      </c>
      <c r="E309" s="210" t="s">
        <v>34</v>
      </c>
      <c r="F309" s="211" t="s">
        <v>3209</v>
      </c>
      <c r="G309" s="204"/>
      <c r="H309" s="212">
        <v>-16.9</v>
      </c>
      <c r="I309" s="332" t="s">
        <v>34</v>
      </c>
      <c r="J309" s="204"/>
      <c r="K309" s="204"/>
      <c r="L309" s="360"/>
    </row>
    <row r="310" spans="2:12" s="13" customFormat="1" ht="13.5" hidden="1" outlineLevel="3">
      <c r="B310" s="331"/>
      <c r="C310" s="204"/>
      <c r="D310" s="206" t="s">
        <v>348</v>
      </c>
      <c r="E310" s="210" t="s">
        <v>34</v>
      </c>
      <c r="F310" s="211" t="s">
        <v>3210</v>
      </c>
      <c r="G310" s="204"/>
      <c r="H310" s="212">
        <v>-1.323</v>
      </c>
      <c r="I310" s="332" t="s">
        <v>34</v>
      </c>
      <c r="J310" s="204"/>
      <c r="K310" s="204"/>
      <c r="L310" s="360"/>
    </row>
    <row r="311" spans="2:12" s="13" customFormat="1" ht="13.5" hidden="1" outlineLevel="3">
      <c r="B311" s="331"/>
      <c r="C311" s="204"/>
      <c r="D311" s="206" t="s">
        <v>348</v>
      </c>
      <c r="E311" s="210" t="s">
        <v>34</v>
      </c>
      <c r="F311" s="211" t="s">
        <v>3211</v>
      </c>
      <c r="G311" s="204"/>
      <c r="H311" s="212">
        <v>-1.28</v>
      </c>
      <c r="I311" s="332" t="s">
        <v>34</v>
      </c>
      <c r="J311" s="204"/>
      <c r="K311" s="204"/>
      <c r="L311" s="360"/>
    </row>
    <row r="312" spans="2:12" s="13" customFormat="1" ht="13.5" hidden="1" outlineLevel="3">
      <c r="B312" s="331"/>
      <c r="C312" s="204"/>
      <c r="D312" s="206" t="s">
        <v>348</v>
      </c>
      <c r="E312" s="210" t="s">
        <v>34</v>
      </c>
      <c r="F312" s="211" t="s">
        <v>3214</v>
      </c>
      <c r="G312" s="204"/>
      <c r="H312" s="212">
        <v>-1.642</v>
      </c>
      <c r="I312" s="332" t="s">
        <v>34</v>
      </c>
      <c r="J312" s="204"/>
      <c r="K312" s="204"/>
      <c r="L312" s="360"/>
    </row>
    <row r="313" spans="2:12" s="12" customFormat="1" ht="13.5" hidden="1" outlineLevel="3">
      <c r="B313" s="342"/>
      <c r="C313" s="203"/>
      <c r="D313" s="206" t="s">
        <v>348</v>
      </c>
      <c r="E313" s="343" t="s">
        <v>34</v>
      </c>
      <c r="F313" s="344" t="s">
        <v>3215</v>
      </c>
      <c r="G313" s="203"/>
      <c r="H313" s="345" t="s">
        <v>34</v>
      </c>
      <c r="I313" s="346" t="s">
        <v>34</v>
      </c>
      <c r="J313" s="203"/>
      <c r="K313" s="203"/>
      <c r="L313" s="359"/>
    </row>
    <row r="314" spans="2:12" s="13" customFormat="1" ht="13.5" hidden="1" outlineLevel="3">
      <c r="B314" s="331"/>
      <c r="C314" s="204"/>
      <c r="D314" s="206" t="s">
        <v>348</v>
      </c>
      <c r="E314" s="210" t="s">
        <v>34</v>
      </c>
      <c r="F314" s="211" t="s">
        <v>3209</v>
      </c>
      <c r="G314" s="204"/>
      <c r="H314" s="212">
        <v>-16.9</v>
      </c>
      <c r="I314" s="332" t="s">
        <v>34</v>
      </c>
      <c r="J314" s="204"/>
      <c r="K314" s="204"/>
      <c r="L314" s="360"/>
    </row>
    <row r="315" spans="2:12" s="13" customFormat="1" ht="13.5" hidden="1" outlineLevel="3">
      <c r="B315" s="331"/>
      <c r="C315" s="204"/>
      <c r="D315" s="206" t="s">
        <v>348</v>
      </c>
      <c r="E315" s="210" t="s">
        <v>34</v>
      </c>
      <c r="F315" s="211" t="s">
        <v>3210</v>
      </c>
      <c r="G315" s="204"/>
      <c r="H315" s="212">
        <v>-1.323</v>
      </c>
      <c r="I315" s="332" t="s">
        <v>34</v>
      </c>
      <c r="J315" s="204"/>
      <c r="K315" s="204"/>
      <c r="L315" s="360"/>
    </row>
    <row r="316" spans="2:12" s="13" customFormat="1" ht="13.5" hidden="1" outlineLevel="3">
      <c r="B316" s="331"/>
      <c r="C316" s="204"/>
      <c r="D316" s="206" t="s">
        <v>348</v>
      </c>
      <c r="E316" s="210" t="s">
        <v>34</v>
      </c>
      <c r="F316" s="211" t="s">
        <v>3211</v>
      </c>
      <c r="G316" s="204"/>
      <c r="H316" s="212">
        <v>-1.28</v>
      </c>
      <c r="I316" s="332" t="s">
        <v>34</v>
      </c>
      <c r="J316" s="204"/>
      <c r="K316" s="204"/>
      <c r="L316" s="360"/>
    </row>
    <row r="317" spans="2:12" s="13" customFormat="1" ht="13.5" hidden="1" outlineLevel="3">
      <c r="B317" s="331"/>
      <c r="C317" s="204"/>
      <c r="D317" s="206" t="s">
        <v>348</v>
      </c>
      <c r="E317" s="210" t="s">
        <v>34</v>
      </c>
      <c r="F317" s="211" t="s">
        <v>3214</v>
      </c>
      <c r="G317" s="204"/>
      <c r="H317" s="212">
        <v>-1.642</v>
      </c>
      <c r="I317" s="332" t="s">
        <v>34</v>
      </c>
      <c r="J317" s="204"/>
      <c r="K317" s="204"/>
      <c r="L317" s="360"/>
    </row>
    <row r="318" spans="2:12" s="12" customFormat="1" ht="13.5" hidden="1" outlineLevel="3">
      <c r="B318" s="342"/>
      <c r="C318" s="203"/>
      <c r="D318" s="206" t="s">
        <v>348</v>
      </c>
      <c r="E318" s="343" t="s">
        <v>34</v>
      </c>
      <c r="F318" s="344" t="s">
        <v>3216</v>
      </c>
      <c r="G318" s="203"/>
      <c r="H318" s="345" t="s">
        <v>34</v>
      </c>
      <c r="I318" s="346" t="s">
        <v>34</v>
      </c>
      <c r="J318" s="203"/>
      <c r="K318" s="203"/>
      <c r="L318" s="359"/>
    </row>
    <row r="319" spans="2:12" s="13" customFormat="1" ht="13.5" hidden="1" outlineLevel="3">
      <c r="B319" s="331"/>
      <c r="C319" s="204"/>
      <c r="D319" s="206" t="s">
        <v>348</v>
      </c>
      <c r="E319" s="210" t="s">
        <v>34</v>
      </c>
      <c r="F319" s="211" t="s">
        <v>3217</v>
      </c>
      <c r="G319" s="204"/>
      <c r="H319" s="212">
        <v>-1.2</v>
      </c>
      <c r="I319" s="332" t="s">
        <v>34</v>
      </c>
      <c r="J319" s="204"/>
      <c r="K319" s="204"/>
      <c r="L319" s="360"/>
    </row>
    <row r="320" spans="2:12" s="13" customFormat="1" ht="13.5" hidden="1" outlineLevel="3">
      <c r="B320" s="331"/>
      <c r="C320" s="204"/>
      <c r="D320" s="206" t="s">
        <v>348</v>
      </c>
      <c r="E320" s="210" t="s">
        <v>34</v>
      </c>
      <c r="F320" s="211" t="s">
        <v>3211</v>
      </c>
      <c r="G320" s="204"/>
      <c r="H320" s="212">
        <v>-1.28</v>
      </c>
      <c r="I320" s="332" t="s">
        <v>34</v>
      </c>
      <c r="J320" s="204"/>
      <c r="K320" s="204"/>
      <c r="L320" s="360"/>
    </row>
    <row r="321" spans="2:12" s="13" customFormat="1" ht="13.5" hidden="1" outlineLevel="3">
      <c r="B321" s="331"/>
      <c r="C321" s="204"/>
      <c r="D321" s="206" t="s">
        <v>348</v>
      </c>
      <c r="E321" s="210" t="s">
        <v>34</v>
      </c>
      <c r="F321" s="211" t="s">
        <v>3218</v>
      </c>
      <c r="G321" s="204"/>
      <c r="H321" s="212">
        <v>-1.135</v>
      </c>
      <c r="I321" s="332" t="s">
        <v>34</v>
      </c>
      <c r="J321" s="204"/>
      <c r="K321" s="204"/>
      <c r="L321" s="360"/>
    </row>
    <row r="322" spans="2:12" s="12" customFormat="1" ht="13.5" hidden="1" outlineLevel="3">
      <c r="B322" s="342"/>
      <c r="C322" s="203"/>
      <c r="D322" s="206" t="s">
        <v>348</v>
      </c>
      <c r="E322" s="343" t="s">
        <v>34</v>
      </c>
      <c r="F322" s="344" t="s">
        <v>627</v>
      </c>
      <c r="G322" s="203"/>
      <c r="H322" s="345" t="s">
        <v>34</v>
      </c>
      <c r="I322" s="346" t="s">
        <v>34</v>
      </c>
      <c r="J322" s="203"/>
      <c r="K322" s="203"/>
      <c r="L322" s="359"/>
    </row>
    <row r="323" spans="2:12" s="13" customFormat="1" ht="13.5" hidden="1" outlineLevel="3">
      <c r="B323" s="331"/>
      <c r="C323" s="204"/>
      <c r="D323" s="206" t="s">
        <v>348</v>
      </c>
      <c r="E323" s="210" t="s">
        <v>34</v>
      </c>
      <c r="F323" s="211" t="s">
        <v>3168</v>
      </c>
      <c r="G323" s="204"/>
      <c r="H323" s="212">
        <v>-20.615</v>
      </c>
      <c r="I323" s="332" t="s">
        <v>34</v>
      </c>
      <c r="J323" s="204"/>
      <c r="K323" s="204"/>
      <c r="L323" s="360"/>
    </row>
    <row r="324" spans="2:12" s="14" customFormat="1" ht="13.5" hidden="1" outlineLevel="3">
      <c r="B324" s="335"/>
      <c r="C324" s="205"/>
      <c r="D324" s="206" t="s">
        <v>348</v>
      </c>
      <c r="E324" s="207" t="s">
        <v>3116</v>
      </c>
      <c r="F324" s="208" t="s">
        <v>352</v>
      </c>
      <c r="G324" s="205"/>
      <c r="H324" s="209">
        <v>175.232</v>
      </c>
      <c r="I324" s="336" t="s">
        <v>34</v>
      </c>
      <c r="J324" s="205"/>
      <c r="K324" s="205"/>
      <c r="L324" s="362"/>
    </row>
    <row r="325" spans="2:12" s="1" customFormat="1" ht="22.5" customHeight="1" outlineLevel="2" collapsed="1">
      <c r="B325" s="302"/>
      <c r="C325" s="191" t="s">
        <v>541</v>
      </c>
      <c r="D325" s="191" t="s">
        <v>342</v>
      </c>
      <c r="E325" s="192" t="s">
        <v>2401</v>
      </c>
      <c r="F325" s="193" t="s">
        <v>1123</v>
      </c>
      <c r="G325" s="194" t="s">
        <v>345</v>
      </c>
      <c r="H325" s="195">
        <v>175.232</v>
      </c>
      <c r="I325" s="269">
        <v>76.7</v>
      </c>
      <c r="J325" s="197">
        <f>ROUND(I325*H325,2)</f>
        <v>13440.29</v>
      </c>
      <c r="K325" s="193" t="s">
        <v>34</v>
      </c>
      <c r="L325" s="309"/>
    </row>
    <row r="326" spans="2:12" s="13" customFormat="1" ht="13.5" hidden="1" outlineLevel="3">
      <c r="B326" s="331"/>
      <c r="C326" s="204"/>
      <c r="D326" s="206" t="s">
        <v>348</v>
      </c>
      <c r="E326" s="210" t="s">
        <v>34</v>
      </c>
      <c r="F326" s="211" t="s">
        <v>3116</v>
      </c>
      <c r="G326" s="204"/>
      <c r="H326" s="212">
        <v>175.232</v>
      </c>
      <c r="I326" s="332" t="s">
        <v>34</v>
      </c>
      <c r="J326" s="204"/>
      <c r="K326" s="204"/>
      <c r="L326" s="360"/>
    </row>
    <row r="327" spans="2:12" s="1" customFormat="1" ht="22.5" customHeight="1" outlineLevel="2" collapsed="1">
      <c r="B327" s="302"/>
      <c r="C327" s="191" t="s">
        <v>543</v>
      </c>
      <c r="D327" s="191" t="s">
        <v>342</v>
      </c>
      <c r="E327" s="192" t="s">
        <v>432</v>
      </c>
      <c r="F327" s="193" t="s">
        <v>433</v>
      </c>
      <c r="G327" s="194" t="s">
        <v>345</v>
      </c>
      <c r="H327" s="195">
        <v>175.232</v>
      </c>
      <c r="I327" s="269">
        <v>36.1</v>
      </c>
      <c r="J327" s="197">
        <f>ROUND(I327*H327,2)</f>
        <v>6325.88</v>
      </c>
      <c r="K327" s="193" t="s">
        <v>346</v>
      </c>
      <c r="L327" s="309"/>
    </row>
    <row r="328" spans="2:12" s="12" customFormat="1" ht="13.5" hidden="1" outlineLevel="3">
      <c r="B328" s="342"/>
      <c r="C328" s="203"/>
      <c r="D328" s="206" t="s">
        <v>348</v>
      </c>
      <c r="E328" s="343" t="s">
        <v>34</v>
      </c>
      <c r="F328" s="344" t="s">
        <v>3219</v>
      </c>
      <c r="G328" s="203"/>
      <c r="H328" s="345" t="s">
        <v>34</v>
      </c>
      <c r="I328" s="346" t="s">
        <v>34</v>
      </c>
      <c r="J328" s="203"/>
      <c r="K328" s="203"/>
      <c r="L328" s="359"/>
    </row>
    <row r="329" spans="2:12" s="13" customFormat="1" ht="13.5" hidden="1" outlineLevel="3">
      <c r="B329" s="331"/>
      <c r="C329" s="204"/>
      <c r="D329" s="206" t="s">
        <v>348</v>
      </c>
      <c r="E329" s="210" t="s">
        <v>34</v>
      </c>
      <c r="F329" s="211" t="s">
        <v>3116</v>
      </c>
      <c r="G329" s="204"/>
      <c r="H329" s="212">
        <v>175.232</v>
      </c>
      <c r="I329" s="332" t="s">
        <v>34</v>
      </c>
      <c r="J329" s="204"/>
      <c r="K329" s="204"/>
      <c r="L329" s="360"/>
    </row>
    <row r="330" spans="2:12" s="1" customFormat="1" ht="22.5" customHeight="1" outlineLevel="2">
      <c r="B330" s="302"/>
      <c r="C330" s="191" t="s">
        <v>544</v>
      </c>
      <c r="D330" s="191" t="s">
        <v>342</v>
      </c>
      <c r="E330" s="192" t="s">
        <v>3151</v>
      </c>
      <c r="F330" s="193" t="s">
        <v>3152</v>
      </c>
      <c r="G330" s="194" t="s">
        <v>345</v>
      </c>
      <c r="H330" s="195">
        <v>175.232</v>
      </c>
      <c r="I330" s="269">
        <v>22.7</v>
      </c>
      <c r="J330" s="197">
        <f>ROUND(I330*H330,2)</f>
        <v>3977.77</v>
      </c>
      <c r="K330" s="193" t="s">
        <v>346</v>
      </c>
      <c r="L330" s="309"/>
    </row>
    <row r="331" spans="2:12" s="1" customFormat="1" ht="22.5" customHeight="1" outlineLevel="2" collapsed="1">
      <c r="B331" s="302"/>
      <c r="C331" s="191" t="s">
        <v>234</v>
      </c>
      <c r="D331" s="191" t="s">
        <v>342</v>
      </c>
      <c r="E331" s="192" t="s">
        <v>919</v>
      </c>
      <c r="F331" s="193" t="s">
        <v>920</v>
      </c>
      <c r="G331" s="194" t="s">
        <v>345</v>
      </c>
      <c r="H331" s="195">
        <v>47.651</v>
      </c>
      <c r="I331" s="269">
        <v>250.8</v>
      </c>
      <c r="J331" s="197">
        <f>ROUND(I331*H331,2)</f>
        <v>11950.87</v>
      </c>
      <c r="K331" s="193" t="s">
        <v>346</v>
      </c>
      <c r="L331" s="309"/>
    </row>
    <row r="332" spans="2:12" s="12" customFormat="1" ht="13.5" hidden="1" outlineLevel="3">
      <c r="B332" s="342"/>
      <c r="C332" s="203"/>
      <c r="D332" s="206" t="s">
        <v>348</v>
      </c>
      <c r="E332" s="343" t="s">
        <v>34</v>
      </c>
      <c r="F332" s="344" t="s">
        <v>3220</v>
      </c>
      <c r="G332" s="203"/>
      <c r="H332" s="345" t="s">
        <v>34</v>
      </c>
      <c r="I332" s="346" t="s">
        <v>34</v>
      </c>
      <c r="J332" s="203"/>
      <c r="K332" s="203"/>
      <c r="L332" s="359"/>
    </row>
    <row r="333" spans="2:12" s="13" customFormat="1" ht="13.5" hidden="1" outlineLevel="3">
      <c r="B333" s="331"/>
      <c r="C333" s="204"/>
      <c r="D333" s="206" t="s">
        <v>348</v>
      </c>
      <c r="E333" s="210" t="s">
        <v>34</v>
      </c>
      <c r="F333" s="211" t="s">
        <v>3221</v>
      </c>
      <c r="G333" s="204"/>
      <c r="H333" s="212">
        <v>14.294</v>
      </c>
      <c r="I333" s="332" t="s">
        <v>34</v>
      </c>
      <c r="J333" s="204"/>
      <c r="K333" s="204"/>
      <c r="L333" s="360"/>
    </row>
    <row r="334" spans="2:12" s="13" customFormat="1" ht="13.5" hidden="1" outlineLevel="3">
      <c r="B334" s="331"/>
      <c r="C334" s="204"/>
      <c r="D334" s="206" t="s">
        <v>348</v>
      </c>
      <c r="E334" s="210" t="s">
        <v>34</v>
      </c>
      <c r="F334" s="211" t="s">
        <v>3222</v>
      </c>
      <c r="G334" s="204"/>
      <c r="H334" s="212">
        <v>7.316</v>
      </c>
      <c r="I334" s="332" t="s">
        <v>34</v>
      </c>
      <c r="J334" s="204"/>
      <c r="K334" s="204"/>
      <c r="L334" s="360"/>
    </row>
    <row r="335" spans="2:12" s="13" customFormat="1" ht="13.5" hidden="1" outlineLevel="3">
      <c r="B335" s="331"/>
      <c r="C335" s="204"/>
      <c r="D335" s="206" t="s">
        <v>348</v>
      </c>
      <c r="E335" s="210" t="s">
        <v>34</v>
      </c>
      <c r="F335" s="211" t="s">
        <v>3223</v>
      </c>
      <c r="G335" s="204"/>
      <c r="H335" s="212">
        <v>17.939</v>
      </c>
      <c r="I335" s="332" t="s">
        <v>34</v>
      </c>
      <c r="J335" s="204"/>
      <c r="K335" s="204"/>
      <c r="L335" s="360"/>
    </row>
    <row r="336" spans="2:12" s="13" customFormat="1" ht="13.5" hidden="1" outlineLevel="3">
      <c r="B336" s="331"/>
      <c r="C336" s="204"/>
      <c r="D336" s="206" t="s">
        <v>348</v>
      </c>
      <c r="E336" s="210" t="s">
        <v>34</v>
      </c>
      <c r="F336" s="211" t="s">
        <v>3224</v>
      </c>
      <c r="G336" s="204"/>
      <c r="H336" s="212">
        <v>8.102</v>
      </c>
      <c r="I336" s="332" t="s">
        <v>34</v>
      </c>
      <c r="J336" s="204"/>
      <c r="K336" s="204"/>
      <c r="L336" s="360"/>
    </row>
    <row r="337" spans="2:12" s="15" customFormat="1" ht="13.5" hidden="1" outlineLevel="3">
      <c r="B337" s="339"/>
      <c r="C337" s="213"/>
      <c r="D337" s="206" t="s">
        <v>348</v>
      </c>
      <c r="E337" s="214" t="s">
        <v>238</v>
      </c>
      <c r="F337" s="215" t="s">
        <v>363</v>
      </c>
      <c r="G337" s="213"/>
      <c r="H337" s="216">
        <v>47.651</v>
      </c>
      <c r="I337" s="340" t="s">
        <v>34</v>
      </c>
      <c r="J337" s="213"/>
      <c r="K337" s="213"/>
      <c r="L337" s="361"/>
    </row>
    <row r="338" spans="2:12" s="1" customFormat="1" ht="22.5" customHeight="1" outlineLevel="2" collapsed="1">
      <c r="B338" s="302"/>
      <c r="C338" s="217" t="s">
        <v>561</v>
      </c>
      <c r="D338" s="217" t="s">
        <v>441</v>
      </c>
      <c r="E338" s="218" t="s">
        <v>927</v>
      </c>
      <c r="F338" s="219" t="s">
        <v>928</v>
      </c>
      <c r="G338" s="220" t="s">
        <v>417</v>
      </c>
      <c r="H338" s="221">
        <v>90.094</v>
      </c>
      <c r="I338" s="270">
        <v>278.6</v>
      </c>
      <c r="J338" s="222">
        <f>ROUND(I338*H338,2)</f>
        <v>25100.19</v>
      </c>
      <c r="K338" s="219" t="s">
        <v>34</v>
      </c>
      <c r="L338" s="309"/>
    </row>
    <row r="339" spans="2:12" s="13" customFormat="1" ht="13.5" hidden="1" outlineLevel="3">
      <c r="B339" s="331"/>
      <c r="C339" s="204"/>
      <c r="D339" s="206" t="s">
        <v>348</v>
      </c>
      <c r="E339" s="210" t="s">
        <v>34</v>
      </c>
      <c r="F339" s="211" t="s">
        <v>929</v>
      </c>
      <c r="G339" s="204"/>
      <c r="H339" s="212">
        <v>90.094</v>
      </c>
      <c r="I339" s="332" t="s">
        <v>34</v>
      </c>
      <c r="J339" s="204"/>
      <c r="K339" s="204"/>
      <c r="L339" s="360"/>
    </row>
    <row r="340" spans="2:12" s="1" customFormat="1" ht="22.5" customHeight="1" outlineLevel="2" collapsed="1">
      <c r="B340" s="302"/>
      <c r="C340" s="191" t="s">
        <v>565</v>
      </c>
      <c r="D340" s="191" t="s">
        <v>342</v>
      </c>
      <c r="E340" s="192" t="s">
        <v>941</v>
      </c>
      <c r="F340" s="193" t="s">
        <v>942</v>
      </c>
      <c r="G340" s="194" t="s">
        <v>345</v>
      </c>
      <c r="H340" s="195">
        <v>47.651</v>
      </c>
      <c r="I340" s="269">
        <v>36.1</v>
      </c>
      <c r="J340" s="197">
        <f>ROUND(I340*H340,2)</f>
        <v>1720.2</v>
      </c>
      <c r="K340" s="193" t="s">
        <v>346</v>
      </c>
      <c r="L340" s="309"/>
    </row>
    <row r="341" spans="2:12" s="13" customFormat="1" ht="13.5" hidden="1" outlineLevel="3">
      <c r="B341" s="331"/>
      <c r="C341" s="204"/>
      <c r="D341" s="206" t="s">
        <v>348</v>
      </c>
      <c r="E341" s="210" t="s">
        <v>34</v>
      </c>
      <c r="F341" s="211" t="s">
        <v>931</v>
      </c>
      <c r="G341" s="204"/>
      <c r="H341" s="212">
        <v>47.651</v>
      </c>
      <c r="I341" s="332" t="s">
        <v>34</v>
      </c>
      <c r="J341" s="204"/>
      <c r="K341" s="204"/>
      <c r="L341" s="360"/>
    </row>
    <row r="342" spans="2:12" s="1" customFormat="1" ht="22.5" customHeight="1" outlineLevel="2">
      <c r="B342" s="302"/>
      <c r="C342" s="191" t="s">
        <v>570</v>
      </c>
      <c r="D342" s="191" t="s">
        <v>342</v>
      </c>
      <c r="E342" s="192" t="s">
        <v>933</v>
      </c>
      <c r="F342" s="193" t="s">
        <v>934</v>
      </c>
      <c r="G342" s="194" t="s">
        <v>345</v>
      </c>
      <c r="H342" s="195">
        <v>47.651</v>
      </c>
      <c r="I342" s="269">
        <v>10.3</v>
      </c>
      <c r="J342" s="197">
        <f>ROUND(I342*H342,2)</f>
        <v>490.81</v>
      </c>
      <c r="K342" s="193" t="s">
        <v>346</v>
      </c>
      <c r="L342" s="309"/>
    </row>
    <row r="343" spans="2:12" s="1" customFormat="1" ht="22.5" customHeight="1" outlineLevel="2" collapsed="1">
      <c r="B343" s="302"/>
      <c r="C343" s="191" t="s">
        <v>571</v>
      </c>
      <c r="D343" s="191" t="s">
        <v>342</v>
      </c>
      <c r="E343" s="192" t="s">
        <v>936</v>
      </c>
      <c r="F343" s="193" t="s">
        <v>937</v>
      </c>
      <c r="G343" s="194" t="s">
        <v>390</v>
      </c>
      <c r="H343" s="195">
        <v>68.716</v>
      </c>
      <c r="I343" s="269">
        <v>34.9</v>
      </c>
      <c r="J343" s="197">
        <f>ROUND(I343*H343,2)</f>
        <v>2398.19</v>
      </c>
      <c r="K343" s="193" t="s">
        <v>346</v>
      </c>
      <c r="L343" s="309"/>
    </row>
    <row r="344" spans="2:12" s="13" customFormat="1" ht="13.5" hidden="1" outlineLevel="3">
      <c r="B344" s="331"/>
      <c r="C344" s="204"/>
      <c r="D344" s="206" t="s">
        <v>348</v>
      </c>
      <c r="E344" s="210" t="s">
        <v>34</v>
      </c>
      <c r="F344" s="211" t="s">
        <v>3225</v>
      </c>
      <c r="G344" s="204"/>
      <c r="H344" s="212">
        <v>68.716</v>
      </c>
      <c r="I344" s="332" t="s">
        <v>34</v>
      </c>
      <c r="J344" s="204"/>
      <c r="K344" s="204"/>
      <c r="L344" s="360"/>
    </row>
    <row r="345" spans="2:12" s="1" customFormat="1" ht="22.5" customHeight="1" outlineLevel="2" collapsed="1">
      <c r="B345" s="302"/>
      <c r="C345" s="191" t="s">
        <v>573</v>
      </c>
      <c r="D345" s="191" t="s">
        <v>342</v>
      </c>
      <c r="E345" s="192" t="s">
        <v>941</v>
      </c>
      <c r="F345" s="193" t="s">
        <v>942</v>
      </c>
      <c r="G345" s="194" t="s">
        <v>345</v>
      </c>
      <c r="H345" s="195">
        <v>13.743</v>
      </c>
      <c r="I345" s="269">
        <v>36.1</v>
      </c>
      <c r="J345" s="197">
        <f>ROUND(I345*H345,2)</f>
        <v>496.12</v>
      </c>
      <c r="K345" s="193" t="s">
        <v>346</v>
      </c>
      <c r="L345" s="309"/>
    </row>
    <row r="346" spans="2:12" s="12" customFormat="1" ht="13.5" hidden="1" outlineLevel="3">
      <c r="B346" s="342"/>
      <c r="C346" s="203"/>
      <c r="D346" s="206" t="s">
        <v>348</v>
      </c>
      <c r="E346" s="343" t="s">
        <v>34</v>
      </c>
      <c r="F346" s="344" t="s">
        <v>3219</v>
      </c>
      <c r="G346" s="203"/>
      <c r="H346" s="345" t="s">
        <v>34</v>
      </c>
      <c r="I346" s="346" t="s">
        <v>34</v>
      </c>
      <c r="J346" s="203"/>
      <c r="K346" s="203"/>
      <c r="L346" s="359"/>
    </row>
    <row r="347" spans="2:12" s="13" customFormat="1" ht="13.5" hidden="1" outlineLevel="3">
      <c r="B347" s="331"/>
      <c r="C347" s="204"/>
      <c r="D347" s="206" t="s">
        <v>348</v>
      </c>
      <c r="E347" s="210" t="s">
        <v>34</v>
      </c>
      <c r="F347" s="211" t="s">
        <v>3150</v>
      </c>
      <c r="G347" s="204"/>
      <c r="H347" s="212">
        <v>13.743</v>
      </c>
      <c r="I347" s="332" t="s">
        <v>34</v>
      </c>
      <c r="J347" s="204"/>
      <c r="K347" s="204"/>
      <c r="L347" s="360"/>
    </row>
    <row r="348" spans="2:12" s="1" customFormat="1" ht="22.5" customHeight="1" outlineLevel="2">
      <c r="B348" s="302"/>
      <c r="C348" s="191" t="s">
        <v>576</v>
      </c>
      <c r="D348" s="191" t="s">
        <v>342</v>
      </c>
      <c r="E348" s="192" t="s">
        <v>3151</v>
      </c>
      <c r="F348" s="193" t="s">
        <v>3152</v>
      </c>
      <c r="G348" s="194" t="s">
        <v>345</v>
      </c>
      <c r="H348" s="195">
        <v>13.743</v>
      </c>
      <c r="I348" s="269">
        <v>22.7</v>
      </c>
      <c r="J348" s="197">
        <f>ROUND(I348*H348,2)</f>
        <v>311.97</v>
      </c>
      <c r="K348" s="193" t="s">
        <v>346</v>
      </c>
      <c r="L348" s="309"/>
    </row>
    <row r="349" spans="2:12" s="1" customFormat="1" ht="22.5" customHeight="1" outlineLevel="2" collapsed="1">
      <c r="B349" s="302"/>
      <c r="C349" s="191" t="s">
        <v>581</v>
      </c>
      <c r="D349" s="191" t="s">
        <v>342</v>
      </c>
      <c r="E349" s="192" t="s">
        <v>946</v>
      </c>
      <c r="F349" s="193" t="s">
        <v>947</v>
      </c>
      <c r="G349" s="194" t="s">
        <v>390</v>
      </c>
      <c r="H349" s="195">
        <v>68.716</v>
      </c>
      <c r="I349" s="269">
        <v>27.9</v>
      </c>
      <c r="J349" s="197">
        <f>ROUND(I349*H349,2)</f>
        <v>1917.18</v>
      </c>
      <c r="K349" s="193" t="s">
        <v>346</v>
      </c>
      <c r="L349" s="309"/>
    </row>
    <row r="350" spans="2:12" s="12" customFormat="1" ht="13.5" hidden="1" outlineLevel="3">
      <c r="B350" s="342"/>
      <c r="C350" s="203"/>
      <c r="D350" s="206" t="s">
        <v>348</v>
      </c>
      <c r="E350" s="343" t="s">
        <v>34</v>
      </c>
      <c r="F350" s="344" t="s">
        <v>3226</v>
      </c>
      <c r="G350" s="203"/>
      <c r="H350" s="345" t="s">
        <v>34</v>
      </c>
      <c r="I350" s="346" t="s">
        <v>34</v>
      </c>
      <c r="J350" s="203"/>
      <c r="K350" s="203"/>
      <c r="L350" s="359"/>
    </row>
    <row r="351" spans="2:12" s="13" customFormat="1" ht="13.5" hidden="1" outlineLevel="3">
      <c r="B351" s="331"/>
      <c r="C351" s="204"/>
      <c r="D351" s="206" t="s">
        <v>348</v>
      </c>
      <c r="E351" s="210" t="s">
        <v>34</v>
      </c>
      <c r="F351" s="211" t="s">
        <v>3225</v>
      </c>
      <c r="G351" s="204"/>
      <c r="H351" s="212">
        <v>68.716</v>
      </c>
      <c r="I351" s="332" t="s">
        <v>34</v>
      </c>
      <c r="J351" s="204"/>
      <c r="K351" s="204"/>
      <c r="L351" s="360"/>
    </row>
    <row r="352" spans="2:12" s="14" customFormat="1" ht="13.5" hidden="1" outlineLevel="3">
      <c r="B352" s="335"/>
      <c r="C352" s="205"/>
      <c r="D352" s="206" t="s">
        <v>348</v>
      </c>
      <c r="E352" s="207" t="s">
        <v>3105</v>
      </c>
      <c r="F352" s="208" t="s">
        <v>352</v>
      </c>
      <c r="G352" s="205"/>
      <c r="H352" s="209">
        <v>68.716</v>
      </c>
      <c r="I352" s="336" t="s">
        <v>34</v>
      </c>
      <c r="J352" s="205"/>
      <c r="K352" s="205"/>
      <c r="L352" s="362"/>
    </row>
    <row r="353" spans="2:12" s="1" customFormat="1" ht="22.5" customHeight="1" outlineLevel="2" collapsed="1">
      <c r="B353" s="302"/>
      <c r="C353" s="217" t="s">
        <v>585</v>
      </c>
      <c r="D353" s="217" t="s">
        <v>441</v>
      </c>
      <c r="E353" s="218" t="s">
        <v>3227</v>
      </c>
      <c r="F353" s="219" t="s">
        <v>3228</v>
      </c>
      <c r="G353" s="220" t="s">
        <v>345</v>
      </c>
      <c r="H353" s="221">
        <v>7.215</v>
      </c>
      <c r="I353" s="270">
        <v>766.3</v>
      </c>
      <c r="J353" s="222">
        <f>ROUND(I353*H353,2)</f>
        <v>5528.85</v>
      </c>
      <c r="K353" s="219" t="s">
        <v>34</v>
      </c>
      <c r="L353" s="309"/>
    </row>
    <row r="354" spans="2:12" s="13" customFormat="1" ht="13.5" hidden="1" outlineLevel="3">
      <c r="B354" s="331"/>
      <c r="C354" s="204"/>
      <c r="D354" s="206" t="s">
        <v>348</v>
      </c>
      <c r="E354" s="210" t="s">
        <v>34</v>
      </c>
      <c r="F354" s="211" t="s">
        <v>3229</v>
      </c>
      <c r="G354" s="204"/>
      <c r="H354" s="212">
        <v>7.215</v>
      </c>
      <c r="I354" s="332" t="s">
        <v>34</v>
      </c>
      <c r="J354" s="204"/>
      <c r="K354" s="204"/>
      <c r="L354" s="360"/>
    </row>
    <row r="355" spans="2:12" s="1" customFormat="1" ht="22.5" customHeight="1" outlineLevel="2" collapsed="1">
      <c r="B355" s="302"/>
      <c r="C355" s="191" t="s">
        <v>589</v>
      </c>
      <c r="D355" s="191" t="s">
        <v>342</v>
      </c>
      <c r="E355" s="192" t="s">
        <v>941</v>
      </c>
      <c r="F355" s="193" t="s">
        <v>942</v>
      </c>
      <c r="G355" s="194" t="s">
        <v>345</v>
      </c>
      <c r="H355" s="195">
        <v>7.215</v>
      </c>
      <c r="I355" s="269">
        <v>36.1</v>
      </c>
      <c r="J355" s="197">
        <f>ROUND(I355*H355,2)</f>
        <v>260.46</v>
      </c>
      <c r="K355" s="193" t="s">
        <v>346</v>
      </c>
      <c r="L355" s="309"/>
    </row>
    <row r="356" spans="2:12" s="13" customFormat="1" ht="13.5" hidden="1" outlineLevel="3">
      <c r="B356" s="331"/>
      <c r="C356" s="204"/>
      <c r="D356" s="206" t="s">
        <v>348</v>
      </c>
      <c r="E356" s="210" t="s">
        <v>34</v>
      </c>
      <c r="F356" s="211" t="s">
        <v>3230</v>
      </c>
      <c r="G356" s="204"/>
      <c r="H356" s="212">
        <v>7.215</v>
      </c>
      <c r="I356" s="332" t="s">
        <v>34</v>
      </c>
      <c r="J356" s="204"/>
      <c r="K356" s="204"/>
      <c r="L356" s="360"/>
    </row>
    <row r="357" spans="2:12" s="1" customFormat="1" ht="22.5" customHeight="1" outlineLevel="2">
      <c r="B357" s="302"/>
      <c r="C357" s="191" t="s">
        <v>592</v>
      </c>
      <c r="D357" s="191" t="s">
        <v>342</v>
      </c>
      <c r="E357" s="192" t="s">
        <v>933</v>
      </c>
      <c r="F357" s="193" t="s">
        <v>934</v>
      </c>
      <c r="G357" s="194" t="s">
        <v>345</v>
      </c>
      <c r="H357" s="195">
        <v>7.215</v>
      </c>
      <c r="I357" s="269">
        <v>10.3</v>
      </c>
      <c r="J357" s="197">
        <f>ROUND(I357*H357,2)</f>
        <v>74.31</v>
      </c>
      <c r="K357" s="193" t="s">
        <v>346</v>
      </c>
      <c r="L357" s="309"/>
    </row>
    <row r="358" spans="2:12" s="1" customFormat="1" ht="31.5" customHeight="1" outlineLevel="2" collapsed="1">
      <c r="B358" s="302"/>
      <c r="C358" s="191" t="s">
        <v>598</v>
      </c>
      <c r="D358" s="191" t="s">
        <v>342</v>
      </c>
      <c r="E358" s="192" t="s">
        <v>437</v>
      </c>
      <c r="F358" s="193" t="s">
        <v>438</v>
      </c>
      <c r="G358" s="194" t="s">
        <v>390</v>
      </c>
      <c r="H358" s="195">
        <v>181.883</v>
      </c>
      <c r="I358" s="269">
        <v>13.9</v>
      </c>
      <c r="J358" s="197">
        <f>ROUND(I358*H358,2)</f>
        <v>2528.17</v>
      </c>
      <c r="K358" s="193" t="s">
        <v>34</v>
      </c>
      <c r="L358" s="309"/>
    </row>
    <row r="359" spans="2:12" s="12" customFormat="1" ht="13.5" hidden="1" outlineLevel="3">
      <c r="B359" s="342"/>
      <c r="C359" s="203"/>
      <c r="D359" s="206" t="s">
        <v>348</v>
      </c>
      <c r="E359" s="343" t="s">
        <v>34</v>
      </c>
      <c r="F359" s="344" t="s">
        <v>548</v>
      </c>
      <c r="G359" s="203"/>
      <c r="H359" s="345" t="s">
        <v>34</v>
      </c>
      <c r="I359" s="346" t="s">
        <v>34</v>
      </c>
      <c r="J359" s="203"/>
      <c r="K359" s="203"/>
      <c r="L359" s="359"/>
    </row>
    <row r="360" spans="2:12" s="12" customFormat="1" ht="13.5" hidden="1" outlineLevel="3">
      <c r="B360" s="342"/>
      <c r="C360" s="203"/>
      <c r="D360" s="206" t="s">
        <v>348</v>
      </c>
      <c r="E360" s="343" t="s">
        <v>34</v>
      </c>
      <c r="F360" s="344" t="s">
        <v>3156</v>
      </c>
      <c r="G360" s="203"/>
      <c r="H360" s="345" t="s">
        <v>34</v>
      </c>
      <c r="I360" s="346" t="s">
        <v>34</v>
      </c>
      <c r="J360" s="203"/>
      <c r="K360" s="203"/>
      <c r="L360" s="359"/>
    </row>
    <row r="361" spans="2:12" s="13" customFormat="1" ht="13.5" hidden="1" outlineLevel="3">
      <c r="B361" s="331"/>
      <c r="C361" s="204"/>
      <c r="D361" s="206" t="s">
        <v>348</v>
      </c>
      <c r="E361" s="210" t="s">
        <v>34</v>
      </c>
      <c r="F361" s="211" t="s">
        <v>3231</v>
      </c>
      <c r="G361" s="204"/>
      <c r="H361" s="212">
        <v>14.351</v>
      </c>
      <c r="I361" s="332" t="s">
        <v>34</v>
      </c>
      <c r="J361" s="204"/>
      <c r="K361" s="204"/>
      <c r="L361" s="360"/>
    </row>
    <row r="362" spans="2:12" s="13" customFormat="1" ht="13.5" hidden="1" outlineLevel="3">
      <c r="B362" s="331"/>
      <c r="C362" s="204"/>
      <c r="D362" s="206" t="s">
        <v>348</v>
      </c>
      <c r="E362" s="210" t="s">
        <v>34</v>
      </c>
      <c r="F362" s="211" t="s">
        <v>3232</v>
      </c>
      <c r="G362" s="204"/>
      <c r="H362" s="212">
        <v>51.528</v>
      </c>
      <c r="I362" s="332" t="s">
        <v>34</v>
      </c>
      <c r="J362" s="204"/>
      <c r="K362" s="204"/>
      <c r="L362" s="360"/>
    </row>
    <row r="363" spans="2:12" s="12" customFormat="1" ht="13.5" hidden="1" outlineLevel="3">
      <c r="B363" s="342"/>
      <c r="C363" s="203"/>
      <c r="D363" s="206" t="s">
        <v>348</v>
      </c>
      <c r="E363" s="343" t="s">
        <v>34</v>
      </c>
      <c r="F363" s="344" t="s">
        <v>3159</v>
      </c>
      <c r="G363" s="203"/>
      <c r="H363" s="345" t="s">
        <v>34</v>
      </c>
      <c r="I363" s="346" t="s">
        <v>34</v>
      </c>
      <c r="J363" s="203"/>
      <c r="K363" s="203"/>
      <c r="L363" s="359"/>
    </row>
    <row r="364" spans="2:12" s="13" customFormat="1" ht="13.5" hidden="1" outlineLevel="3">
      <c r="B364" s="331"/>
      <c r="C364" s="204"/>
      <c r="D364" s="206" t="s">
        <v>348</v>
      </c>
      <c r="E364" s="210" t="s">
        <v>34</v>
      </c>
      <c r="F364" s="211" t="s">
        <v>3233</v>
      </c>
      <c r="G364" s="204"/>
      <c r="H364" s="212">
        <v>31.824</v>
      </c>
      <c r="I364" s="332" t="s">
        <v>34</v>
      </c>
      <c r="J364" s="204"/>
      <c r="K364" s="204"/>
      <c r="L364" s="360"/>
    </row>
    <row r="365" spans="2:12" s="12" customFormat="1" ht="13.5" hidden="1" outlineLevel="3">
      <c r="B365" s="342"/>
      <c r="C365" s="203"/>
      <c r="D365" s="206" t="s">
        <v>348</v>
      </c>
      <c r="E365" s="343" t="s">
        <v>34</v>
      </c>
      <c r="F365" s="344" t="s">
        <v>3161</v>
      </c>
      <c r="G365" s="203"/>
      <c r="H365" s="345" t="s">
        <v>34</v>
      </c>
      <c r="I365" s="346" t="s">
        <v>34</v>
      </c>
      <c r="J365" s="203"/>
      <c r="K365" s="203"/>
      <c r="L365" s="359"/>
    </row>
    <row r="366" spans="2:12" s="13" customFormat="1" ht="13.5" hidden="1" outlineLevel="3">
      <c r="B366" s="331"/>
      <c r="C366" s="204"/>
      <c r="D366" s="206" t="s">
        <v>348</v>
      </c>
      <c r="E366" s="210" t="s">
        <v>34</v>
      </c>
      <c r="F366" s="211" t="s">
        <v>3234</v>
      </c>
      <c r="G366" s="204"/>
      <c r="H366" s="212">
        <v>15.5</v>
      </c>
      <c r="I366" s="332" t="s">
        <v>34</v>
      </c>
      <c r="J366" s="204"/>
      <c r="K366" s="204"/>
      <c r="L366" s="360"/>
    </row>
    <row r="367" spans="2:12" s="12" customFormat="1" ht="13.5" hidden="1" outlineLevel="3">
      <c r="B367" s="342"/>
      <c r="C367" s="203"/>
      <c r="D367" s="206" t="s">
        <v>348</v>
      </c>
      <c r="E367" s="343" t="s">
        <v>34</v>
      </c>
      <c r="F367" s="344" t="s">
        <v>625</v>
      </c>
      <c r="G367" s="203"/>
      <c r="H367" s="345" t="s">
        <v>34</v>
      </c>
      <c r="I367" s="346" t="s">
        <v>34</v>
      </c>
      <c r="J367" s="203"/>
      <c r="K367" s="203"/>
      <c r="L367" s="359"/>
    </row>
    <row r="368" spans="2:12" s="13" customFormat="1" ht="13.5" hidden="1" outlineLevel="3">
      <c r="B368" s="331"/>
      <c r="C368" s="204"/>
      <c r="D368" s="206" t="s">
        <v>348</v>
      </c>
      <c r="E368" s="210" t="s">
        <v>34</v>
      </c>
      <c r="F368" s="211" t="s">
        <v>3235</v>
      </c>
      <c r="G368" s="204"/>
      <c r="H368" s="212">
        <v>14.56</v>
      </c>
      <c r="I368" s="332" t="s">
        <v>34</v>
      </c>
      <c r="J368" s="204"/>
      <c r="K368" s="204"/>
      <c r="L368" s="360"/>
    </row>
    <row r="369" spans="2:12" s="13" customFormat="1" ht="13.5" hidden="1" outlineLevel="3">
      <c r="B369" s="331"/>
      <c r="C369" s="204"/>
      <c r="D369" s="206" t="s">
        <v>348</v>
      </c>
      <c r="E369" s="210" t="s">
        <v>34</v>
      </c>
      <c r="F369" s="211" t="s">
        <v>3236</v>
      </c>
      <c r="G369" s="204"/>
      <c r="H369" s="212">
        <v>14.56</v>
      </c>
      <c r="I369" s="332" t="s">
        <v>34</v>
      </c>
      <c r="J369" s="204"/>
      <c r="K369" s="204"/>
      <c r="L369" s="360"/>
    </row>
    <row r="370" spans="2:12" s="13" customFormat="1" ht="13.5" hidden="1" outlineLevel="3">
      <c r="B370" s="331"/>
      <c r="C370" s="204"/>
      <c r="D370" s="206" t="s">
        <v>348</v>
      </c>
      <c r="E370" s="210" t="s">
        <v>34</v>
      </c>
      <c r="F370" s="211" t="s">
        <v>3237</v>
      </c>
      <c r="G370" s="204"/>
      <c r="H370" s="212">
        <v>14.56</v>
      </c>
      <c r="I370" s="332" t="s">
        <v>34</v>
      </c>
      <c r="J370" s="204"/>
      <c r="K370" s="204"/>
      <c r="L370" s="360"/>
    </row>
    <row r="371" spans="2:12" s="13" customFormat="1" ht="13.5" hidden="1" outlineLevel="3">
      <c r="B371" s="331"/>
      <c r="C371" s="204"/>
      <c r="D371" s="206" t="s">
        <v>348</v>
      </c>
      <c r="E371" s="210" t="s">
        <v>34</v>
      </c>
      <c r="F371" s="211" t="s">
        <v>3238</v>
      </c>
      <c r="G371" s="204"/>
      <c r="H371" s="212">
        <v>25</v>
      </c>
      <c r="I371" s="332" t="s">
        <v>34</v>
      </c>
      <c r="J371" s="204"/>
      <c r="K371" s="204"/>
      <c r="L371" s="360"/>
    </row>
    <row r="372" spans="2:12" s="14" customFormat="1" ht="13.5" hidden="1" outlineLevel="3">
      <c r="B372" s="335"/>
      <c r="C372" s="205"/>
      <c r="D372" s="206" t="s">
        <v>348</v>
      </c>
      <c r="E372" s="207" t="s">
        <v>3107</v>
      </c>
      <c r="F372" s="208" t="s">
        <v>352</v>
      </c>
      <c r="G372" s="205"/>
      <c r="H372" s="209">
        <v>181.883</v>
      </c>
      <c r="I372" s="336" t="s">
        <v>34</v>
      </c>
      <c r="J372" s="205"/>
      <c r="K372" s="205"/>
      <c r="L372" s="362"/>
    </row>
    <row r="373" spans="2:12" s="1" customFormat="1" ht="22.5" customHeight="1" outlineLevel="2" collapsed="1">
      <c r="B373" s="302"/>
      <c r="C373" s="217" t="s">
        <v>600</v>
      </c>
      <c r="D373" s="217" t="s">
        <v>441</v>
      </c>
      <c r="E373" s="218" t="s">
        <v>442</v>
      </c>
      <c r="F373" s="219" t="s">
        <v>443</v>
      </c>
      <c r="G373" s="220" t="s">
        <v>444</v>
      </c>
      <c r="H373" s="221">
        <v>6.557</v>
      </c>
      <c r="I373" s="270">
        <v>111.5</v>
      </c>
      <c r="J373" s="222">
        <f>ROUND(I373*H373,2)</f>
        <v>731.11</v>
      </c>
      <c r="K373" s="219" t="s">
        <v>34</v>
      </c>
      <c r="L373" s="309"/>
    </row>
    <row r="374" spans="2:12" s="13" customFormat="1" ht="13.5" hidden="1" outlineLevel="3">
      <c r="B374" s="331"/>
      <c r="C374" s="204"/>
      <c r="D374" s="206" t="s">
        <v>348</v>
      </c>
      <c r="E374" s="210" t="s">
        <v>34</v>
      </c>
      <c r="F374" s="211" t="s">
        <v>3239</v>
      </c>
      <c r="G374" s="204"/>
      <c r="H374" s="212">
        <v>6.557</v>
      </c>
      <c r="I374" s="332" t="s">
        <v>34</v>
      </c>
      <c r="J374" s="204"/>
      <c r="K374" s="204"/>
      <c r="L374" s="360"/>
    </row>
    <row r="375" spans="2:12" s="1" customFormat="1" ht="31.5" customHeight="1" outlineLevel="2" collapsed="1">
      <c r="B375" s="302"/>
      <c r="C375" s="191" t="s">
        <v>604</v>
      </c>
      <c r="D375" s="191" t="s">
        <v>342</v>
      </c>
      <c r="E375" s="192" t="s">
        <v>447</v>
      </c>
      <c r="F375" s="193" t="s">
        <v>448</v>
      </c>
      <c r="G375" s="194" t="s">
        <v>390</v>
      </c>
      <c r="H375" s="195">
        <v>181.883</v>
      </c>
      <c r="I375" s="269">
        <v>16.7</v>
      </c>
      <c r="J375" s="197">
        <f>ROUND(I375*H375,2)</f>
        <v>3037.45</v>
      </c>
      <c r="K375" s="193" t="s">
        <v>34</v>
      </c>
      <c r="L375" s="309"/>
    </row>
    <row r="376" spans="2:12" s="13" customFormat="1" ht="13.5" hidden="1" outlineLevel="3">
      <c r="B376" s="331"/>
      <c r="C376" s="204"/>
      <c r="D376" s="206" t="s">
        <v>348</v>
      </c>
      <c r="E376" s="210" t="s">
        <v>34</v>
      </c>
      <c r="F376" s="211" t="s">
        <v>3107</v>
      </c>
      <c r="G376" s="204"/>
      <c r="H376" s="212">
        <v>181.883</v>
      </c>
      <c r="I376" s="332" t="s">
        <v>34</v>
      </c>
      <c r="J376" s="204"/>
      <c r="K376" s="204"/>
      <c r="L376" s="360"/>
    </row>
    <row r="377" spans="2:12" s="11" customFormat="1" ht="22.35" customHeight="1" outlineLevel="1">
      <c r="B377" s="318"/>
      <c r="C377" s="182"/>
      <c r="D377" s="188" t="s">
        <v>74</v>
      </c>
      <c r="E377" s="189" t="s">
        <v>271</v>
      </c>
      <c r="F377" s="189" t="s">
        <v>968</v>
      </c>
      <c r="G377" s="182"/>
      <c r="H377" s="182"/>
      <c r="I377" s="321" t="s">
        <v>34</v>
      </c>
      <c r="J377" s="190">
        <f>SUM(J378:J540)</f>
        <v>5569950.81</v>
      </c>
      <c r="K377" s="182"/>
      <c r="L377" s="358"/>
    </row>
    <row r="378" spans="2:12" s="1" customFormat="1" ht="31.5" customHeight="1" outlineLevel="2" collapsed="1">
      <c r="B378" s="302"/>
      <c r="C378" s="191" t="s">
        <v>608</v>
      </c>
      <c r="D378" s="191" t="s">
        <v>342</v>
      </c>
      <c r="E378" s="192" t="s">
        <v>3240</v>
      </c>
      <c r="F378" s="193" t="s">
        <v>3241</v>
      </c>
      <c r="G378" s="194" t="s">
        <v>579</v>
      </c>
      <c r="H378" s="195">
        <v>34560</v>
      </c>
      <c r="I378" s="269">
        <v>20.9</v>
      </c>
      <c r="J378" s="197">
        <f>ROUND(I378*H378,2)</f>
        <v>722304</v>
      </c>
      <c r="K378" s="193" t="s">
        <v>34</v>
      </c>
      <c r="L378" s="309"/>
    </row>
    <row r="379" spans="2:12" s="12" customFormat="1" ht="13.5" hidden="1" outlineLevel="3">
      <c r="B379" s="342"/>
      <c r="C379" s="203"/>
      <c r="D379" s="206" t="s">
        <v>348</v>
      </c>
      <c r="E379" s="343" t="s">
        <v>34</v>
      </c>
      <c r="F379" s="344" t="s">
        <v>3242</v>
      </c>
      <c r="G379" s="203"/>
      <c r="H379" s="345" t="s">
        <v>34</v>
      </c>
      <c r="I379" s="346" t="s">
        <v>34</v>
      </c>
      <c r="J379" s="203"/>
      <c r="K379" s="203"/>
      <c r="L379" s="359"/>
    </row>
    <row r="380" spans="2:12" s="12" customFormat="1" ht="13.5" hidden="1" outlineLevel="3">
      <c r="B380" s="342"/>
      <c r="C380" s="203"/>
      <c r="D380" s="206" t="s">
        <v>348</v>
      </c>
      <c r="E380" s="343" t="s">
        <v>34</v>
      </c>
      <c r="F380" s="344" t="s">
        <v>3243</v>
      </c>
      <c r="G380" s="203"/>
      <c r="H380" s="345" t="s">
        <v>34</v>
      </c>
      <c r="I380" s="346" t="s">
        <v>34</v>
      </c>
      <c r="J380" s="203"/>
      <c r="K380" s="203"/>
      <c r="L380" s="359"/>
    </row>
    <row r="381" spans="2:12" s="13" customFormat="1" ht="13.5" hidden="1" outlineLevel="3">
      <c r="B381" s="331"/>
      <c r="C381" s="204"/>
      <c r="D381" s="206" t="s">
        <v>348</v>
      </c>
      <c r="E381" s="210" t="s">
        <v>34</v>
      </c>
      <c r="F381" s="211" t="s">
        <v>3244</v>
      </c>
      <c r="G381" s="204"/>
      <c r="H381" s="212">
        <v>34560</v>
      </c>
      <c r="I381" s="332" t="s">
        <v>34</v>
      </c>
      <c r="J381" s="204"/>
      <c r="K381" s="204"/>
      <c r="L381" s="360"/>
    </row>
    <row r="382" spans="2:12" s="1" customFormat="1" ht="22.5" customHeight="1" outlineLevel="2" collapsed="1">
      <c r="B382" s="302"/>
      <c r="C382" s="191" t="s">
        <v>612</v>
      </c>
      <c r="D382" s="191" t="s">
        <v>342</v>
      </c>
      <c r="E382" s="192" t="s">
        <v>3137</v>
      </c>
      <c r="F382" s="193" t="s">
        <v>3138</v>
      </c>
      <c r="G382" s="194" t="s">
        <v>579</v>
      </c>
      <c r="H382" s="195">
        <v>5760</v>
      </c>
      <c r="I382" s="269">
        <v>41.8</v>
      </c>
      <c r="J382" s="197">
        <f>ROUND(I382*H382,2)</f>
        <v>240768</v>
      </c>
      <c r="K382" s="193" t="s">
        <v>34</v>
      </c>
      <c r="L382" s="309"/>
    </row>
    <row r="383" spans="2:12" s="13" customFormat="1" ht="13.5" hidden="1" outlineLevel="3">
      <c r="B383" s="331"/>
      <c r="C383" s="204"/>
      <c r="D383" s="206" t="s">
        <v>348</v>
      </c>
      <c r="E383" s="210" t="s">
        <v>34</v>
      </c>
      <c r="F383" s="211" t="s">
        <v>3245</v>
      </c>
      <c r="G383" s="204"/>
      <c r="H383" s="212">
        <v>5760</v>
      </c>
      <c r="I383" s="332" t="s">
        <v>34</v>
      </c>
      <c r="J383" s="204"/>
      <c r="K383" s="204"/>
      <c r="L383" s="360"/>
    </row>
    <row r="384" spans="2:12" s="1" customFormat="1" ht="22.5" customHeight="1" outlineLevel="2" collapsed="1">
      <c r="B384" s="302"/>
      <c r="C384" s="191" t="s">
        <v>618</v>
      </c>
      <c r="D384" s="191" t="s">
        <v>342</v>
      </c>
      <c r="E384" s="192" t="s">
        <v>976</v>
      </c>
      <c r="F384" s="193" t="s">
        <v>977</v>
      </c>
      <c r="G384" s="194" t="s">
        <v>579</v>
      </c>
      <c r="H384" s="195">
        <v>90</v>
      </c>
      <c r="I384" s="269">
        <v>312.1</v>
      </c>
      <c r="J384" s="197">
        <f>ROUND(I384*H384,2)</f>
        <v>28089</v>
      </c>
      <c r="K384" s="193" t="s">
        <v>346</v>
      </c>
      <c r="L384" s="309"/>
    </row>
    <row r="385" spans="2:12" s="13" customFormat="1" ht="13.5" hidden="1" outlineLevel="3">
      <c r="B385" s="331"/>
      <c r="C385" s="204"/>
      <c r="D385" s="206" t="s">
        <v>348</v>
      </c>
      <c r="E385" s="210" t="s">
        <v>34</v>
      </c>
      <c r="F385" s="211" t="s">
        <v>3246</v>
      </c>
      <c r="G385" s="204"/>
      <c r="H385" s="212">
        <v>90</v>
      </c>
      <c r="I385" s="332" t="s">
        <v>34</v>
      </c>
      <c r="J385" s="204"/>
      <c r="K385" s="204"/>
      <c r="L385" s="360"/>
    </row>
    <row r="386" spans="2:12" s="1" customFormat="1" ht="22.5" customHeight="1" outlineLevel="2" collapsed="1">
      <c r="B386" s="302"/>
      <c r="C386" s="191" t="s">
        <v>637</v>
      </c>
      <c r="D386" s="191" t="s">
        <v>342</v>
      </c>
      <c r="E386" s="192" t="s">
        <v>980</v>
      </c>
      <c r="F386" s="193" t="s">
        <v>981</v>
      </c>
      <c r="G386" s="194" t="s">
        <v>579</v>
      </c>
      <c r="H386" s="195">
        <v>450</v>
      </c>
      <c r="I386" s="269">
        <v>83.6</v>
      </c>
      <c r="J386" s="197">
        <f>ROUND(I386*H386,2)</f>
        <v>37620</v>
      </c>
      <c r="K386" s="193" t="s">
        <v>346</v>
      </c>
      <c r="L386" s="309"/>
    </row>
    <row r="387" spans="2:12" s="13" customFormat="1" ht="13.5" hidden="1" outlineLevel="3">
      <c r="B387" s="331"/>
      <c r="C387" s="204"/>
      <c r="D387" s="206" t="s">
        <v>348</v>
      </c>
      <c r="E387" s="210" t="s">
        <v>34</v>
      </c>
      <c r="F387" s="211" t="s">
        <v>3247</v>
      </c>
      <c r="G387" s="204"/>
      <c r="H387" s="212">
        <v>450</v>
      </c>
      <c r="I387" s="332" t="s">
        <v>34</v>
      </c>
      <c r="J387" s="204"/>
      <c r="K387" s="204"/>
      <c r="L387" s="360"/>
    </row>
    <row r="388" spans="2:12" s="1" customFormat="1" ht="22.5" customHeight="1" outlineLevel="2">
      <c r="B388" s="302"/>
      <c r="C388" s="191" t="s">
        <v>639</v>
      </c>
      <c r="D388" s="191" t="s">
        <v>342</v>
      </c>
      <c r="E388" s="192" t="s">
        <v>984</v>
      </c>
      <c r="F388" s="193" t="s">
        <v>985</v>
      </c>
      <c r="G388" s="194" t="s">
        <v>986</v>
      </c>
      <c r="H388" s="195">
        <v>240</v>
      </c>
      <c r="I388" s="269">
        <v>83.6</v>
      </c>
      <c r="J388" s="197">
        <f>ROUND(I388*H388,2)</f>
        <v>20064</v>
      </c>
      <c r="K388" s="193" t="s">
        <v>346</v>
      </c>
      <c r="L388" s="309"/>
    </row>
    <row r="389" spans="2:12" s="1" customFormat="1" ht="22.5" customHeight="1" outlineLevel="2" collapsed="1">
      <c r="B389" s="302"/>
      <c r="C389" s="191" t="s">
        <v>641</v>
      </c>
      <c r="D389" s="191" t="s">
        <v>342</v>
      </c>
      <c r="E389" s="192" t="s">
        <v>988</v>
      </c>
      <c r="F389" s="193" t="s">
        <v>989</v>
      </c>
      <c r="G389" s="194" t="s">
        <v>986</v>
      </c>
      <c r="H389" s="195">
        <v>1200</v>
      </c>
      <c r="I389" s="269">
        <v>55.7</v>
      </c>
      <c r="J389" s="197">
        <f>ROUND(I389*H389,2)</f>
        <v>66840</v>
      </c>
      <c r="K389" s="193" t="s">
        <v>346</v>
      </c>
      <c r="L389" s="309"/>
    </row>
    <row r="390" spans="2:12" s="13" customFormat="1" ht="13.5" hidden="1" outlineLevel="3">
      <c r="B390" s="331"/>
      <c r="C390" s="204"/>
      <c r="D390" s="206" t="s">
        <v>348</v>
      </c>
      <c r="E390" s="204"/>
      <c r="F390" s="211" t="s">
        <v>3248</v>
      </c>
      <c r="G390" s="204"/>
      <c r="H390" s="212">
        <v>1200</v>
      </c>
      <c r="I390" s="332" t="s">
        <v>34</v>
      </c>
      <c r="J390" s="204"/>
      <c r="K390" s="204"/>
      <c r="L390" s="360"/>
    </row>
    <row r="391" spans="2:12" s="1" customFormat="1" ht="22.5" customHeight="1" outlineLevel="2" collapsed="1">
      <c r="B391" s="302"/>
      <c r="C391" s="191" t="s">
        <v>643</v>
      </c>
      <c r="D391" s="191" t="s">
        <v>342</v>
      </c>
      <c r="E391" s="192" t="s">
        <v>590</v>
      </c>
      <c r="F391" s="193" t="s">
        <v>591</v>
      </c>
      <c r="G391" s="194" t="s">
        <v>390</v>
      </c>
      <c r="H391" s="195">
        <v>181.051</v>
      </c>
      <c r="I391" s="269">
        <v>25.1</v>
      </c>
      <c r="J391" s="197">
        <f>ROUND(I391*H391,2)</f>
        <v>4544.38</v>
      </c>
      <c r="K391" s="193" t="s">
        <v>34</v>
      </c>
      <c r="L391" s="309"/>
    </row>
    <row r="392" spans="2:12" s="13" customFormat="1" ht="13.5" hidden="1" outlineLevel="3">
      <c r="B392" s="331"/>
      <c r="C392" s="204"/>
      <c r="D392" s="206" t="s">
        <v>348</v>
      </c>
      <c r="E392" s="210" t="s">
        <v>34</v>
      </c>
      <c r="F392" s="211" t="s">
        <v>3103</v>
      </c>
      <c r="G392" s="204"/>
      <c r="H392" s="212">
        <v>181.051</v>
      </c>
      <c r="I392" s="332" t="s">
        <v>34</v>
      </c>
      <c r="J392" s="204"/>
      <c r="K392" s="204"/>
      <c r="L392" s="360"/>
    </row>
    <row r="393" spans="2:12" s="1" customFormat="1" ht="22.5" customHeight="1" outlineLevel="2" collapsed="1">
      <c r="B393" s="302"/>
      <c r="C393" s="191" t="s">
        <v>645</v>
      </c>
      <c r="D393" s="191" t="s">
        <v>342</v>
      </c>
      <c r="E393" s="192" t="s">
        <v>343</v>
      </c>
      <c r="F393" s="193" t="s">
        <v>344</v>
      </c>
      <c r="G393" s="194" t="s">
        <v>345</v>
      </c>
      <c r="H393" s="195">
        <v>36.21</v>
      </c>
      <c r="I393" s="269">
        <v>64.1</v>
      </c>
      <c r="J393" s="197">
        <f>ROUND(I393*H393,2)</f>
        <v>2321.06</v>
      </c>
      <c r="K393" s="193" t="s">
        <v>346</v>
      </c>
      <c r="L393" s="309"/>
    </row>
    <row r="394" spans="2:12" s="12" customFormat="1" ht="13.5" hidden="1" outlineLevel="3">
      <c r="B394" s="342"/>
      <c r="C394" s="203"/>
      <c r="D394" s="206" t="s">
        <v>348</v>
      </c>
      <c r="E394" s="343" t="s">
        <v>34</v>
      </c>
      <c r="F394" s="344" t="s">
        <v>3140</v>
      </c>
      <c r="G394" s="203"/>
      <c r="H394" s="345" t="s">
        <v>34</v>
      </c>
      <c r="I394" s="346" t="s">
        <v>34</v>
      </c>
      <c r="J394" s="203"/>
      <c r="K394" s="203"/>
      <c r="L394" s="359"/>
    </row>
    <row r="395" spans="2:12" s="13" customFormat="1" ht="13.5" hidden="1" outlineLevel="3">
      <c r="B395" s="331"/>
      <c r="C395" s="204"/>
      <c r="D395" s="206" t="s">
        <v>348</v>
      </c>
      <c r="E395" s="210" t="s">
        <v>34</v>
      </c>
      <c r="F395" s="211" t="s">
        <v>3249</v>
      </c>
      <c r="G395" s="204"/>
      <c r="H395" s="212">
        <v>181.051</v>
      </c>
      <c r="I395" s="332" t="s">
        <v>34</v>
      </c>
      <c r="J395" s="204"/>
      <c r="K395" s="204"/>
      <c r="L395" s="360"/>
    </row>
    <row r="396" spans="2:12" s="14" customFormat="1" ht="13.5" hidden="1" outlineLevel="3">
      <c r="B396" s="335"/>
      <c r="C396" s="205"/>
      <c r="D396" s="206" t="s">
        <v>348</v>
      </c>
      <c r="E396" s="207" t="s">
        <v>3103</v>
      </c>
      <c r="F396" s="208" t="s">
        <v>352</v>
      </c>
      <c r="G396" s="205"/>
      <c r="H396" s="209">
        <v>181.051</v>
      </c>
      <c r="I396" s="336" t="s">
        <v>34</v>
      </c>
      <c r="J396" s="205"/>
      <c r="K396" s="205"/>
      <c r="L396" s="362"/>
    </row>
    <row r="397" spans="2:12" s="12" customFormat="1" ht="13.5" hidden="1" outlineLevel="3">
      <c r="B397" s="342"/>
      <c r="C397" s="203"/>
      <c r="D397" s="206" t="s">
        <v>348</v>
      </c>
      <c r="E397" s="343" t="s">
        <v>34</v>
      </c>
      <c r="F397" s="344" t="s">
        <v>3149</v>
      </c>
      <c r="G397" s="203"/>
      <c r="H397" s="345" t="s">
        <v>34</v>
      </c>
      <c r="I397" s="346" t="s">
        <v>34</v>
      </c>
      <c r="J397" s="203"/>
      <c r="K397" s="203"/>
      <c r="L397" s="359"/>
    </row>
    <row r="398" spans="2:12" s="13" customFormat="1" ht="13.5" hidden="1" outlineLevel="3">
      <c r="B398" s="331"/>
      <c r="C398" s="204"/>
      <c r="D398" s="206" t="s">
        <v>348</v>
      </c>
      <c r="E398" s="210" t="s">
        <v>34</v>
      </c>
      <c r="F398" s="211" t="s">
        <v>3250</v>
      </c>
      <c r="G398" s="204"/>
      <c r="H398" s="212">
        <v>36.21</v>
      </c>
      <c r="I398" s="332" t="s">
        <v>34</v>
      </c>
      <c r="J398" s="204"/>
      <c r="K398" s="204"/>
      <c r="L398" s="360"/>
    </row>
    <row r="399" spans="2:12" s="14" customFormat="1" ht="13.5" hidden="1" outlineLevel="3">
      <c r="B399" s="335"/>
      <c r="C399" s="205"/>
      <c r="D399" s="206" t="s">
        <v>348</v>
      </c>
      <c r="E399" s="207" t="s">
        <v>3251</v>
      </c>
      <c r="F399" s="208" t="s">
        <v>352</v>
      </c>
      <c r="G399" s="205"/>
      <c r="H399" s="209">
        <v>36.21</v>
      </c>
      <c r="I399" s="336" t="s">
        <v>34</v>
      </c>
      <c r="J399" s="205"/>
      <c r="K399" s="205"/>
      <c r="L399" s="362"/>
    </row>
    <row r="400" spans="2:12" s="1" customFormat="1" ht="22.5" customHeight="1" outlineLevel="2" collapsed="1">
      <c r="B400" s="302"/>
      <c r="C400" s="191" t="s">
        <v>652</v>
      </c>
      <c r="D400" s="191" t="s">
        <v>342</v>
      </c>
      <c r="E400" s="192" t="s">
        <v>3151</v>
      </c>
      <c r="F400" s="193" t="s">
        <v>3152</v>
      </c>
      <c r="G400" s="194" t="s">
        <v>345</v>
      </c>
      <c r="H400" s="195">
        <v>36.21</v>
      </c>
      <c r="I400" s="269">
        <v>22.7</v>
      </c>
      <c r="J400" s="197">
        <f>ROUND(I400*H400,2)</f>
        <v>821.97</v>
      </c>
      <c r="K400" s="193" t="s">
        <v>346</v>
      </c>
      <c r="L400" s="309"/>
    </row>
    <row r="401" spans="2:12" s="12" customFormat="1" ht="13.5" hidden="1" outlineLevel="3">
      <c r="B401" s="342"/>
      <c r="C401" s="203"/>
      <c r="D401" s="206" t="s">
        <v>348</v>
      </c>
      <c r="E401" s="343" t="s">
        <v>34</v>
      </c>
      <c r="F401" s="344" t="s">
        <v>3252</v>
      </c>
      <c r="G401" s="203"/>
      <c r="H401" s="345" t="s">
        <v>34</v>
      </c>
      <c r="I401" s="346" t="s">
        <v>34</v>
      </c>
      <c r="J401" s="203"/>
      <c r="K401" s="203"/>
      <c r="L401" s="359"/>
    </row>
    <row r="402" spans="2:12" s="13" customFormat="1" ht="13.5" hidden="1" outlineLevel="3">
      <c r="B402" s="331"/>
      <c r="C402" s="204"/>
      <c r="D402" s="206" t="s">
        <v>348</v>
      </c>
      <c r="E402" s="210" t="s">
        <v>34</v>
      </c>
      <c r="F402" s="211" t="s">
        <v>3253</v>
      </c>
      <c r="G402" s="204"/>
      <c r="H402" s="212">
        <v>36.21</v>
      </c>
      <c r="I402" s="332" t="s">
        <v>34</v>
      </c>
      <c r="J402" s="204"/>
      <c r="K402" s="204"/>
      <c r="L402" s="360"/>
    </row>
    <row r="403" spans="2:12" s="1" customFormat="1" ht="22.5" customHeight="1" outlineLevel="2" collapsed="1">
      <c r="B403" s="302"/>
      <c r="C403" s="191" t="s">
        <v>655</v>
      </c>
      <c r="D403" s="191" t="s">
        <v>342</v>
      </c>
      <c r="E403" s="192" t="s">
        <v>664</v>
      </c>
      <c r="F403" s="193" t="s">
        <v>665</v>
      </c>
      <c r="G403" s="194" t="s">
        <v>345</v>
      </c>
      <c r="H403" s="195">
        <v>421.819</v>
      </c>
      <c r="I403" s="269">
        <v>292.6</v>
      </c>
      <c r="J403" s="197">
        <f>ROUND(I403*H403,2)</f>
        <v>123424.24</v>
      </c>
      <c r="K403" s="193" t="s">
        <v>346</v>
      </c>
      <c r="L403" s="309"/>
    </row>
    <row r="404" spans="2:12" s="12" customFormat="1" ht="13.5" hidden="1" outlineLevel="3">
      <c r="B404" s="342"/>
      <c r="C404" s="203"/>
      <c r="D404" s="206" t="s">
        <v>348</v>
      </c>
      <c r="E404" s="343" t="s">
        <v>34</v>
      </c>
      <c r="F404" s="344" t="s">
        <v>3254</v>
      </c>
      <c r="G404" s="203"/>
      <c r="H404" s="345" t="s">
        <v>34</v>
      </c>
      <c r="I404" s="346" t="s">
        <v>34</v>
      </c>
      <c r="J404" s="203"/>
      <c r="K404" s="203"/>
      <c r="L404" s="359"/>
    </row>
    <row r="405" spans="2:12" s="13" customFormat="1" ht="13.5" hidden="1" outlineLevel="3">
      <c r="B405" s="331"/>
      <c r="C405" s="204"/>
      <c r="D405" s="206" t="s">
        <v>348</v>
      </c>
      <c r="E405" s="210" t="s">
        <v>34</v>
      </c>
      <c r="F405" s="211" t="s">
        <v>3255</v>
      </c>
      <c r="G405" s="204"/>
      <c r="H405" s="212">
        <v>1088.055</v>
      </c>
      <c r="I405" s="332" t="s">
        <v>34</v>
      </c>
      <c r="J405" s="204"/>
      <c r="K405" s="204"/>
      <c r="L405" s="360"/>
    </row>
    <row r="406" spans="2:12" s="15" customFormat="1" ht="13.5" hidden="1" outlineLevel="3">
      <c r="B406" s="339"/>
      <c r="C406" s="213"/>
      <c r="D406" s="206" t="s">
        <v>348</v>
      </c>
      <c r="E406" s="214" t="s">
        <v>3115</v>
      </c>
      <c r="F406" s="215" t="s">
        <v>363</v>
      </c>
      <c r="G406" s="213"/>
      <c r="H406" s="216">
        <v>1088.055</v>
      </c>
      <c r="I406" s="340" t="s">
        <v>34</v>
      </c>
      <c r="J406" s="213"/>
      <c r="K406" s="213"/>
      <c r="L406" s="361"/>
    </row>
    <row r="407" spans="2:12" s="12" customFormat="1" ht="13.5" hidden="1" outlineLevel="3">
      <c r="B407" s="342"/>
      <c r="C407" s="203"/>
      <c r="D407" s="206" t="s">
        <v>348</v>
      </c>
      <c r="E407" s="343" t="s">
        <v>34</v>
      </c>
      <c r="F407" s="344" t="s">
        <v>3256</v>
      </c>
      <c r="G407" s="203"/>
      <c r="H407" s="345" t="s">
        <v>34</v>
      </c>
      <c r="I407" s="346" t="s">
        <v>34</v>
      </c>
      <c r="J407" s="203"/>
      <c r="K407" s="203"/>
      <c r="L407" s="359"/>
    </row>
    <row r="408" spans="2:12" s="13" customFormat="1" ht="24" hidden="1" outlineLevel="3">
      <c r="B408" s="331"/>
      <c r="C408" s="204"/>
      <c r="D408" s="206" t="s">
        <v>348</v>
      </c>
      <c r="E408" s="210" t="s">
        <v>34</v>
      </c>
      <c r="F408" s="211" t="s">
        <v>3257</v>
      </c>
      <c r="G408" s="204"/>
      <c r="H408" s="212">
        <v>20.808</v>
      </c>
      <c r="I408" s="332" t="s">
        <v>34</v>
      </c>
      <c r="J408" s="204"/>
      <c r="K408" s="204"/>
      <c r="L408" s="360"/>
    </row>
    <row r="409" spans="2:12" s="13" customFormat="1" ht="13.5" hidden="1" outlineLevel="3">
      <c r="B409" s="331"/>
      <c r="C409" s="204"/>
      <c r="D409" s="206" t="s">
        <v>348</v>
      </c>
      <c r="E409" s="210" t="s">
        <v>34</v>
      </c>
      <c r="F409" s="211" t="s">
        <v>3258</v>
      </c>
      <c r="G409" s="204"/>
      <c r="H409" s="212">
        <v>-54.315</v>
      </c>
      <c r="I409" s="332" t="s">
        <v>34</v>
      </c>
      <c r="J409" s="204"/>
      <c r="K409" s="204"/>
      <c r="L409" s="360"/>
    </row>
    <row r="410" spans="2:12" s="14" customFormat="1" ht="13.5" hidden="1" outlineLevel="3">
      <c r="B410" s="335"/>
      <c r="C410" s="205"/>
      <c r="D410" s="206" t="s">
        <v>348</v>
      </c>
      <c r="E410" s="207" t="s">
        <v>303</v>
      </c>
      <c r="F410" s="208" t="s">
        <v>352</v>
      </c>
      <c r="G410" s="205"/>
      <c r="H410" s="209">
        <v>1054.548</v>
      </c>
      <c r="I410" s="336" t="s">
        <v>34</v>
      </c>
      <c r="J410" s="205"/>
      <c r="K410" s="205"/>
      <c r="L410" s="362"/>
    </row>
    <row r="411" spans="2:12" s="12" customFormat="1" ht="13.5" hidden="1" outlineLevel="3">
      <c r="B411" s="342"/>
      <c r="C411" s="203"/>
      <c r="D411" s="206" t="s">
        <v>348</v>
      </c>
      <c r="E411" s="343" t="s">
        <v>34</v>
      </c>
      <c r="F411" s="344" t="s">
        <v>3259</v>
      </c>
      <c r="G411" s="203"/>
      <c r="H411" s="345" t="s">
        <v>34</v>
      </c>
      <c r="I411" s="346" t="s">
        <v>34</v>
      </c>
      <c r="J411" s="203"/>
      <c r="K411" s="203"/>
      <c r="L411" s="359"/>
    </row>
    <row r="412" spans="2:12" s="13" customFormat="1" ht="13.5" hidden="1" outlineLevel="3">
      <c r="B412" s="331"/>
      <c r="C412" s="204"/>
      <c r="D412" s="206" t="s">
        <v>348</v>
      </c>
      <c r="E412" s="210" t="s">
        <v>34</v>
      </c>
      <c r="F412" s="211" t="s">
        <v>3260</v>
      </c>
      <c r="G412" s="204"/>
      <c r="H412" s="212">
        <v>421.819</v>
      </c>
      <c r="I412" s="332" t="s">
        <v>34</v>
      </c>
      <c r="J412" s="204"/>
      <c r="K412" s="204"/>
      <c r="L412" s="360"/>
    </row>
    <row r="413" spans="2:12" s="1" customFormat="1" ht="22.5" customHeight="1" outlineLevel="2" collapsed="1">
      <c r="B413" s="302"/>
      <c r="C413" s="191" t="s">
        <v>659</v>
      </c>
      <c r="D413" s="191" t="s">
        <v>342</v>
      </c>
      <c r="E413" s="192" t="s">
        <v>711</v>
      </c>
      <c r="F413" s="193" t="s">
        <v>712</v>
      </c>
      <c r="G413" s="194" t="s">
        <v>345</v>
      </c>
      <c r="H413" s="195">
        <v>84.364</v>
      </c>
      <c r="I413" s="269">
        <v>12.4</v>
      </c>
      <c r="J413" s="197">
        <f>ROUND(I413*H413,2)</f>
        <v>1046.11</v>
      </c>
      <c r="K413" s="193" t="s">
        <v>346</v>
      </c>
      <c r="L413" s="309"/>
    </row>
    <row r="414" spans="2:12" s="13" customFormat="1" ht="13.5" hidden="1" outlineLevel="3">
      <c r="B414" s="331"/>
      <c r="C414" s="204"/>
      <c r="D414" s="206" t="s">
        <v>348</v>
      </c>
      <c r="E414" s="210" t="s">
        <v>34</v>
      </c>
      <c r="F414" s="211" t="s">
        <v>3261</v>
      </c>
      <c r="G414" s="204"/>
      <c r="H414" s="212">
        <v>84.364</v>
      </c>
      <c r="I414" s="332" t="s">
        <v>34</v>
      </c>
      <c r="J414" s="204"/>
      <c r="K414" s="204"/>
      <c r="L414" s="360"/>
    </row>
    <row r="415" spans="2:12" s="1" customFormat="1" ht="22.5" customHeight="1" outlineLevel="2" collapsed="1">
      <c r="B415" s="302"/>
      <c r="C415" s="191" t="s">
        <v>663</v>
      </c>
      <c r="D415" s="191" t="s">
        <v>342</v>
      </c>
      <c r="E415" s="192" t="s">
        <v>715</v>
      </c>
      <c r="F415" s="193" t="s">
        <v>716</v>
      </c>
      <c r="G415" s="194" t="s">
        <v>345</v>
      </c>
      <c r="H415" s="195">
        <v>495.638</v>
      </c>
      <c r="I415" s="269">
        <v>390.1</v>
      </c>
      <c r="J415" s="197">
        <f>ROUND(I415*H415,2)</f>
        <v>193348.38</v>
      </c>
      <c r="K415" s="193" t="s">
        <v>346</v>
      </c>
      <c r="L415" s="309"/>
    </row>
    <row r="416" spans="2:12" s="13" customFormat="1" ht="13.5" hidden="1" outlineLevel="3">
      <c r="B416" s="331"/>
      <c r="C416" s="204"/>
      <c r="D416" s="206" t="s">
        <v>348</v>
      </c>
      <c r="E416" s="210" t="s">
        <v>34</v>
      </c>
      <c r="F416" s="211" t="s">
        <v>3262</v>
      </c>
      <c r="G416" s="204"/>
      <c r="H416" s="212">
        <v>495.638</v>
      </c>
      <c r="I416" s="332" t="s">
        <v>34</v>
      </c>
      <c r="J416" s="204"/>
      <c r="K416" s="204"/>
      <c r="L416" s="360"/>
    </row>
    <row r="417" spans="2:12" s="1" customFormat="1" ht="22.5" customHeight="1" outlineLevel="2" collapsed="1">
      <c r="B417" s="302"/>
      <c r="C417" s="191" t="s">
        <v>710</v>
      </c>
      <c r="D417" s="191" t="s">
        <v>342</v>
      </c>
      <c r="E417" s="192" t="s">
        <v>719</v>
      </c>
      <c r="F417" s="193" t="s">
        <v>720</v>
      </c>
      <c r="G417" s="194" t="s">
        <v>345</v>
      </c>
      <c r="H417" s="195">
        <v>99.128</v>
      </c>
      <c r="I417" s="269">
        <v>12.4</v>
      </c>
      <c r="J417" s="197">
        <f>ROUND(I417*H417,2)</f>
        <v>1229.19</v>
      </c>
      <c r="K417" s="193" t="s">
        <v>346</v>
      </c>
      <c r="L417" s="309"/>
    </row>
    <row r="418" spans="2:12" s="13" customFormat="1" ht="13.5" hidden="1" outlineLevel="3">
      <c r="B418" s="331"/>
      <c r="C418" s="204"/>
      <c r="D418" s="206" t="s">
        <v>348</v>
      </c>
      <c r="E418" s="210" t="s">
        <v>34</v>
      </c>
      <c r="F418" s="211" t="s">
        <v>3263</v>
      </c>
      <c r="G418" s="204"/>
      <c r="H418" s="212">
        <v>99.128</v>
      </c>
      <c r="I418" s="332" t="s">
        <v>34</v>
      </c>
      <c r="J418" s="204"/>
      <c r="K418" s="204"/>
      <c r="L418" s="360"/>
    </row>
    <row r="419" spans="2:12" s="1" customFormat="1" ht="22.5" customHeight="1" outlineLevel="2" collapsed="1">
      <c r="B419" s="302"/>
      <c r="C419" s="191" t="s">
        <v>714</v>
      </c>
      <c r="D419" s="191" t="s">
        <v>342</v>
      </c>
      <c r="E419" s="192" t="s">
        <v>723</v>
      </c>
      <c r="F419" s="193" t="s">
        <v>724</v>
      </c>
      <c r="G419" s="194" t="s">
        <v>345</v>
      </c>
      <c r="H419" s="195">
        <v>137.091</v>
      </c>
      <c r="I419" s="269">
        <v>696.6</v>
      </c>
      <c r="J419" s="197">
        <f>ROUND(I419*H419,2)</f>
        <v>95497.59</v>
      </c>
      <c r="K419" s="193" t="s">
        <v>346</v>
      </c>
      <c r="L419" s="309"/>
    </row>
    <row r="420" spans="2:12" s="13" customFormat="1" ht="13.5" hidden="1" outlineLevel="3">
      <c r="B420" s="331"/>
      <c r="C420" s="204"/>
      <c r="D420" s="206" t="s">
        <v>348</v>
      </c>
      <c r="E420" s="210" t="s">
        <v>34</v>
      </c>
      <c r="F420" s="211" t="s">
        <v>3264</v>
      </c>
      <c r="G420" s="204"/>
      <c r="H420" s="212">
        <v>137.091</v>
      </c>
      <c r="I420" s="332" t="s">
        <v>34</v>
      </c>
      <c r="J420" s="204"/>
      <c r="K420" s="204"/>
      <c r="L420" s="360"/>
    </row>
    <row r="421" spans="2:12" s="1" customFormat="1" ht="31.5" customHeight="1" outlineLevel="2" collapsed="1">
      <c r="B421" s="302"/>
      <c r="C421" s="191" t="s">
        <v>718</v>
      </c>
      <c r="D421" s="191" t="s">
        <v>342</v>
      </c>
      <c r="E421" s="192" t="s">
        <v>3265</v>
      </c>
      <c r="F421" s="193" t="s">
        <v>3266</v>
      </c>
      <c r="G421" s="194" t="s">
        <v>491</v>
      </c>
      <c r="H421" s="195">
        <v>1.7</v>
      </c>
      <c r="I421" s="269">
        <v>45836.3</v>
      </c>
      <c r="J421" s="197">
        <f>ROUND(I421*H421,2)</f>
        <v>77921.71</v>
      </c>
      <c r="K421" s="193" t="s">
        <v>346</v>
      </c>
      <c r="L421" s="309"/>
    </row>
    <row r="422" spans="2:12" s="13" customFormat="1" ht="13.5" hidden="1" outlineLevel="3">
      <c r="B422" s="331"/>
      <c r="C422" s="204"/>
      <c r="D422" s="206" t="s">
        <v>348</v>
      </c>
      <c r="E422" s="210" t="s">
        <v>34</v>
      </c>
      <c r="F422" s="211" t="s">
        <v>3267</v>
      </c>
      <c r="G422" s="204"/>
      <c r="H422" s="212">
        <v>1.7</v>
      </c>
      <c r="I422" s="332" t="s">
        <v>34</v>
      </c>
      <c r="J422" s="204"/>
      <c r="K422" s="204"/>
      <c r="L422" s="360"/>
    </row>
    <row r="423" spans="2:12" s="1" customFormat="1" ht="22.5" customHeight="1" outlineLevel="2">
      <c r="B423" s="302"/>
      <c r="C423" s="217" t="s">
        <v>722</v>
      </c>
      <c r="D423" s="217" t="s">
        <v>441</v>
      </c>
      <c r="E423" s="218" t="s">
        <v>3268</v>
      </c>
      <c r="F423" s="219" t="s">
        <v>3269</v>
      </c>
      <c r="G423" s="220" t="s">
        <v>491</v>
      </c>
      <c r="H423" s="221">
        <v>2</v>
      </c>
      <c r="I423" s="270">
        <v>14628.6</v>
      </c>
      <c r="J423" s="222">
        <f>ROUND(I423*H423,2)</f>
        <v>29257.2</v>
      </c>
      <c r="K423" s="219" t="s">
        <v>34</v>
      </c>
      <c r="L423" s="309"/>
    </row>
    <row r="424" spans="2:12" s="1" customFormat="1" ht="31.5" customHeight="1" outlineLevel="2" collapsed="1">
      <c r="B424" s="302"/>
      <c r="C424" s="191" t="s">
        <v>726</v>
      </c>
      <c r="D424" s="191" t="s">
        <v>342</v>
      </c>
      <c r="E424" s="192" t="s">
        <v>1049</v>
      </c>
      <c r="F424" s="193" t="s">
        <v>1050</v>
      </c>
      <c r="G424" s="194" t="s">
        <v>345</v>
      </c>
      <c r="H424" s="195">
        <v>9.052</v>
      </c>
      <c r="I424" s="269">
        <v>2006.2</v>
      </c>
      <c r="J424" s="197">
        <f>ROUND(I424*H424,2)</f>
        <v>18160.12</v>
      </c>
      <c r="K424" s="193" t="s">
        <v>346</v>
      </c>
      <c r="L424" s="309"/>
    </row>
    <row r="425" spans="2:12" s="12" customFormat="1" ht="13.5" hidden="1" outlineLevel="3">
      <c r="B425" s="342"/>
      <c r="C425" s="203"/>
      <c r="D425" s="206" t="s">
        <v>348</v>
      </c>
      <c r="E425" s="343" t="s">
        <v>34</v>
      </c>
      <c r="F425" s="344" t="s">
        <v>1051</v>
      </c>
      <c r="G425" s="203"/>
      <c r="H425" s="345" t="s">
        <v>34</v>
      </c>
      <c r="I425" s="346" t="s">
        <v>34</v>
      </c>
      <c r="J425" s="203"/>
      <c r="K425" s="203"/>
      <c r="L425" s="359"/>
    </row>
    <row r="426" spans="2:12" s="13" customFormat="1" ht="13.5" hidden="1" outlineLevel="3">
      <c r="B426" s="331"/>
      <c r="C426" s="204"/>
      <c r="D426" s="206" t="s">
        <v>348</v>
      </c>
      <c r="E426" s="210" t="s">
        <v>34</v>
      </c>
      <c r="F426" s="211" t="s">
        <v>3270</v>
      </c>
      <c r="G426" s="204"/>
      <c r="H426" s="212">
        <v>9.052</v>
      </c>
      <c r="I426" s="332" t="s">
        <v>34</v>
      </c>
      <c r="J426" s="204"/>
      <c r="K426" s="204"/>
      <c r="L426" s="360"/>
    </row>
    <row r="427" spans="2:12" s="14" customFormat="1" ht="13.5" hidden="1" outlineLevel="3">
      <c r="B427" s="335"/>
      <c r="C427" s="205"/>
      <c r="D427" s="206" t="s">
        <v>348</v>
      </c>
      <c r="E427" s="207" t="s">
        <v>297</v>
      </c>
      <c r="F427" s="208" t="s">
        <v>352</v>
      </c>
      <c r="G427" s="205"/>
      <c r="H427" s="209">
        <v>9.052</v>
      </c>
      <c r="I427" s="336" t="s">
        <v>34</v>
      </c>
      <c r="J427" s="205"/>
      <c r="K427" s="205"/>
      <c r="L427" s="362"/>
    </row>
    <row r="428" spans="2:12" s="1" customFormat="1" ht="22.5" customHeight="1" outlineLevel="2" collapsed="1">
      <c r="B428" s="302"/>
      <c r="C428" s="191" t="s">
        <v>731</v>
      </c>
      <c r="D428" s="191" t="s">
        <v>342</v>
      </c>
      <c r="E428" s="192" t="s">
        <v>1054</v>
      </c>
      <c r="F428" s="193" t="s">
        <v>1055</v>
      </c>
      <c r="G428" s="194" t="s">
        <v>345</v>
      </c>
      <c r="H428" s="195">
        <v>174.317</v>
      </c>
      <c r="I428" s="269">
        <v>41.3</v>
      </c>
      <c r="J428" s="197">
        <f>ROUND(I428*H428,2)</f>
        <v>7199.29</v>
      </c>
      <c r="K428" s="193" t="s">
        <v>346</v>
      </c>
      <c r="L428" s="309"/>
    </row>
    <row r="429" spans="2:12" s="12" customFormat="1" ht="13.5" hidden="1" outlineLevel="3">
      <c r="B429" s="342"/>
      <c r="C429" s="203"/>
      <c r="D429" s="206" t="s">
        <v>348</v>
      </c>
      <c r="E429" s="343" t="s">
        <v>34</v>
      </c>
      <c r="F429" s="344" t="s">
        <v>3271</v>
      </c>
      <c r="G429" s="203"/>
      <c r="H429" s="345" t="s">
        <v>34</v>
      </c>
      <c r="I429" s="346" t="s">
        <v>34</v>
      </c>
      <c r="J429" s="203"/>
      <c r="K429" s="203"/>
      <c r="L429" s="359"/>
    </row>
    <row r="430" spans="2:12" s="13" customFormat="1" ht="13.5" hidden="1" outlineLevel="3">
      <c r="B430" s="331"/>
      <c r="C430" s="204"/>
      <c r="D430" s="206" t="s">
        <v>348</v>
      </c>
      <c r="E430" s="210" t="s">
        <v>34</v>
      </c>
      <c r="F430" s="211" t="s">
        <v>3272</v>
      </c>
      <c r="G430" s="204"/>
      <c r="H430" s="212">
        <v>174.317</v>
      </c>
      <c r="I430" s="332" t="s">
        <v>34</v>
      </c>
      <c r="J430" s="204"/>
      <c r="K430" s="204"/>
      <c r="L430" s="360"/>
    </row>
    <row r="431" spans="2:12" s="1" customFormat="1" ht="22.5" customHeight="1" outlineLevel="2" collapsed="1">
      <c r="B431" s="302"/>
      <c r="C431" s="191" t="s">
        <v>734</v>
      </c>
      <c r="D431" s="191" t="s">
        <v>342</v>
      </c>
      <c r="E431" s="192" t="s">
        <v>1061</v>
      </c>
      <c r="F431" s="193" t="s">
        <v>1062</v>
      </c>
      <c r="G431" s="194" t="s">
        <v>345</v>
      </c>
      <c r="H431" s="195">
        <v>26.047</v>
      </c>
      <c r="I431" s="269">
        <v>82.6</v>
      </c>
      <c r="J431" s="197">
        <f>ROUND(I431*H431,2)</f>
        <v>2151.48</v>
      </c>
      <c r="K431" s="193" t="s">
        <v>346</v>
      </c>
      <c r="L431" s="309"/>
    </row>
    <row r="432" spans="2:12" s="13" customFormat="1" ht="13.5" hidden="1" outlineLevel="3">
      <c r="B432" s="331"/>
      <c r="C432" s="204"/>
      <c r="D432" s="206" t="s">
        <v>348</v>
      </c>
      <c r="E432" s="210" t="s">
        <v>34</v>
      </c>
      <c r="F432" s="211" t="s">
        <v>3273</v>
      </c>
      <c r="G432" s="204"/>
      <c r="H432" s="212">
        <v>26.047</v>
      </c>
      <c r="I432" s="332" t="s">
        <v>34</v>
      </c>
      <c r="J432" s="204"/>
      <c r="K432" s="204"/>
      <c r="L432" s="360"/>
    </row>
    <row r="433" spans="2:12" s="1" customFormat="1" ht="22.5" customHeight="1" outlineLevel="2" collapsed="1">
      <c r="B433" s="302"/>
      <c r="C433" s="191" t="s">
        <v>737</v>
      </c>
      <c r="D433" s="191" t="s">
        <v>342</v>
      </c>
      <c r="E433" s="192" t="s">
        <v>3151</v>
      </c>
      <c r="F433" s="193" t="s">
        <v>3152</v>
      </c>
      <c r="G433" s="194" t="s">
        <v>345</v>
      </c>
      <c r="H433" s="195">
        <v>568.022</v>
      </c>
      <c r="I433" s="269">
        <v>22.7</v>
      </c>
      <c r="J433" s="197">
        <f>ROUND(I433*H433,2)</f>
        <v>12894.1</v>
      </c>
      <c r="K433" s="193" t="s">
        <v>346</v>
      </c>
      <c r="L433" s="309"/>
    </row>
    <row r="434" spans="2:12" s="12" customFormat="1" ht="13.5" hidden="1" outlineLevel="3">
      <c r="B434" s="342"/>
      <c r="C434" s="203"/>
      <c r="D434" s="206" t="s">
        <v>348</v>
      </c>
      <c r="E434" s="343" t="s">
        <v>34</v>
      </c>
      <c r="F434" s="344" t="s">
        <v>3252</v>
      </c>
      <c r="G434" s="203"/>
      <c r="H434" s="345" t="s">
        <v>34</v>
      </c>
      <c r="I434" s="346" t="s">
        <v>34</v>
      </c>
      <c r="J434" s="203"/>
      <c r="K434" s="203"/>
      <c r="L434" s="359"/>
    </row>
    <row r="435" spans="2:12" s="13" customFormat="1" ht="13.5" hidden="1" outlineLevel="3">
      <c r="B435" s="331"/>
      <c r="C435" s="204"/>
      <c r="D435" s="206" t="s">
        <v>348</v>
      </c>
      <c r="E435" s="210" t="s">
        <v>34</v>
      </c>
      <c r="F435" s="211" t="s">
        <v>315</v>
      </c>
      <c r="G435" s="204"/>
      <c r="H435" s="212">
        <v>568.022</v>
      </c>
      <c r="I435" s="332" t="s">
        <v>34</v>
      </c>
      <c r="J435" s="204"/>
      <c r="K435" s="204"/>
      <c r="L435" s="360"/>
    </row>
    <row r="436" spans="2:12" s="1" customFormat="1" ht="22.5" customHeight="1" outlineLevel="2" collapsed="1">
      <c r="B436" s="302"/>
      <c r="C436" s="191" t="s">
        <v>741</v>
      </c>
      <c r="D436" s="191" t="s">
        <v>342</v>
      </c>
      <c r="E436" s="192" t="s">
        <v>941</v>
      </c>
      <c r="F436" s="193" t="s">
        <v>942</v>
      </c>
      <c r="G436" s="194" t="s">
        <v>345</v>
      </c>
      <c r="H436" s="195">
        <v>4.524</v>
      </c>
      <c r="I436" s="269">
        <v>36.1</v>
      </c>
      <c r="J436" s="197">
        <f>ROUND(I436*H436,2)</f>
        <v>163.32</v>
      </c>
      <c r="K436" s="193" t="s">
        <v>346</v>
      </c>
      <c r="L436" s="309"/>
    </row>
    <row r="437" spans="2:12" s="13" customFormat="1" ht="13.5" hidden="1" outlineLevel="3">
      <c r="B437" s="331"/>
      <c r="C437" s="204"/>
      <c r="D437" s="206" t="s">
        <v>348</v>
      </c>
      <c r="E437" s="210" t="s">
        <v>34</v>
      </c>
      <c r="F437" s="211" t="s">
        <v>853</v>
      </c>
      <c r="G437" s="204"/>
      <c r="H437" s="212">
        <v>4.524</v>
      </c>
      <c r="I437" s="332" t="s">
        <v>34</v>
      </c>
      <c r="J437" s="204"/>
      <c r="K437" s="204"/>
      <c r="L437" s="360"/>
    </row>
    <row r="438" spans="2:12" s="1" customFormat="1" ht="22.5" customHeight="1" outlineLevel="2" collapsed="1">
      <c r="B438" s="302"/>
      <c r="C438" s="191" t="s">
        <v>743</v>
      </c>
      <c r="D438" s="191" t="s">
        <v>342</v>
      </c>
      <c r="E438" s="192" t="s">
        <v>452</v>
      </c>
      <c r="F438" s="193" t="s">
        <v>453</v>
      </c>
      <c r="G438" s="194" t="s">
        <v>345</v>
      </c>
      <c r="H438" s="195">
        <v>450.84</v>
      </c>
      <c r="I438" s="269">
        <v>181.1</v>
      </c>
      <c r="J438" s="197">
        <f>ROUND(I438*H438,2)</f>
        <v>81647.12</v>
      </c>
      <c r="K438" s="193" t="s">
        <v>346</v>
      </c>
      <c r="L438" s="309"/>
    </row>
    <row r="439" spans="2:12" s="13" customFormat="1" ht="13.5" hidden="1" outlineLevel="3">
      <c r="B439" s="331"/>
      <c r="C439" s="204"/>
      <c r="D439" s="206" t="s">
        <v>348</v>
      </c>
      <c r="E439" s="210" t="s">
        <v>34</v>
      </c>
      <c r="F439" s="211" t="s">
        <v>3274</v>
      </c>
      <c r="G439" s="204"/>
      <c r="H439" s="212">
        <v>1054.548</v>
      </c>
      <c r="I439" s="332" t="s">
        <v>34</v>
      </c>
      <c r="J439" s="204"/>
      <c r="K439" s="204"/>
      <c r="L439" s="360"/>
    </row>
    <row r="440" spans="2:12" s="13" customFormat="1" ht="13.5" hidden="1" outlineLevel="3">
      <c r="B440" s="331"/>
      <c r="C440" s="204"/>
      <c r="D440" s="206" t="s">
        <v>348</v>
      </c>
      <c r="E440" s="210" t="s">
        <v>34</v>
      </c>
      <c r="F440" s="211" t="s">
        <v>3275</v>
      </c>
      <c r="G440" s="204"/>
      <c r="H440" s="212">
        <v>9.052</v>
      </c>
      <c r="I440" s="332" t="s">
        <v>34</v>
      </c>
      <c r="J440" s="204"/>
      <c r="K440" s="204"/>
      <c r="L440" s="360"/>
    </row>
    <row r="441" spans="2:12" s="13" customFormat="1" ht="13.5" hidden="1" outlineLevel="3">
      <c r="B441" s="331"/>
      <c r="C441" s="204"/>
      <c r="D441" s="206" t="s">
        <v>348</v>
      </c>
      <c r="E441" s="210" t="s">
        <v>34</v>
      </c>
      <c r="F441" s="211" t="s">
        <v>853</v>
      </c>
      <c r="G441" s="204"/>
      <c r="H441" s="212">
        <v>4.524</v>
      </c>
      <c r="I441" s="332" t="s">
        <v>34</v>
      </c>
      <c r="J441" s="204"/>
      <c r="K441" s="204"/>
      <c r="L441" s="360"/>
    </row>
    <row r="442" spans="2:12" s="15" customFormat="1" ht="13.5" hidden="1" outlineLevel="3">
      <c r="B442" s="339"/>
      <c r="C442" s="213"/>
      <c r="D442" s="206" t="s">
        <v>348</v>
      </c>
      <c r="E442" s="214" t="s">
        <v>34</v>
      </c>
      <c r="F442" s="215" t="s">
        <v>363</v>
      </c>
      <c r="G442" s="213"/>
      <c r="H442" s="216">
        <v>1068.124</v>
      </c>
      <c r="I442" s="340" t="s">
        <v>34</v>
      </c>
      <c r="J442" s="213"/>
      <c r="K442" s="213"/>
      <c r="L442" s="361"/>
    </row>
    <row r="443" spans="2:12" s="13" customFormat="1" ht="13.5" hidden="1" outlineLevel="3">
      <c r="B443" s="331"/>
      <c r="C443" s="204"/>
      <c r="D443" s="206" t="s">
        <v>348</v>
      </c>
      <c r="E443" s="210" t="s">
        <v>34</v>
      </c>
      <c r="F443" s="211" t="s">
        <v>3276</v>
      </c>
      <c r="G443" s="204"/>
      <c r="H443" s="212">
        <v>18.105</v>
      </c>
      <c r="I443" s="332" t="s">
        <v>34</v>
      </c>
      <c r="J443" s="204"/>
      <c r="K443" s="204"/>
      <c r="L443" s="360"/>
    </row>
    <row r="444" spans="2:12" s="13" customFormat="1" ht="13.5" hidden="1" outlineLevel="3">
      <c r="B444" s="331"/>
      <c r="C444" s="204"/>
      <c r="D444" s="206" t="s">
        <v>348</v>
      </c>
      <c r="E444" s="210" t="s">
        <v>34</v>
      </c>
      <c r="F444" s="211" t="s">
        <v>3277</v>
      </c>
      <c r="G444" s="204"/>
      <c r="H444" s="212">
        <v>-568.022</v>
      </c>
      <c r="I444" s="332" t="s">
        <v>34</v>
      </c>
      <c r="J444" s="204"/>
      <c r="K444" s="204"/>
      <c r="L444" s="360"/>
    </row>
    <row r="445" spans="2:12" s="14" customFormat="1" ht="13.5" hidden="1" outlineLevel="3">
      <c r="B445" s="335"/>
      <c r="C445" s="205"/>
      <c r="D445" s="206" t="s">
        <v>348</v>
      </c>
      <c r="E445" s="207" t="s">
        <v>247</v>
      </c>
      <c r="F445" s="208" t="s">
        <v>352</v>
      </c>
      <c r="G445" s="205"/>
      <c r="H445" s="209">
        <v>518.207</v>
      </c>
      <c r="I445" s="336" t="s">
        <v>34</v>
      </c>
      <c r="J445" s="205"/>
      <c r="K445" s="205"/>
      <c r="L445" s="362"/>
    </row>
    <row r="446" spans="2:12" s="13" customFormat="1" ht="13.5" hidden="1" outlineLevel="3">
      <c r="B446" s="331"/>
      <c r="C446" s="204"/>
      <c r="D446" s="206" t="s">
        <v>348</v>
      </c>
      <c r="E446" s="210" t="s">
        <v>34</v>
      </c>
      <c r="F446" s="211" t="s">
        <v>3278</v>
      </c>
      <c r="G446" s="204"/>
      <c r="H446" s="212">
        <v>450.84</v>
      </c>
      <c r="I446" s="332" t="s">
        <v>34</v>
      </c>
      <c r="J446" s="204"/>
      <c r="K446" s="204"/>
      <c r="L446" s="360"/>
    </row>
    <row r="447" spans="2:12" s="1" customFormat="1" ht="31.5" customHeight="1" outlineLevel="2" collapsed="1">
      <c r="B447" s="302"/>
      <c r="C447" s="191" t="s">
        <v>763</v>
      </c>
      <c r="D447" s="191" t="s">
        <v>342</v>
      </c>
      <c r="E447" s="192" t="s">
        <v>455</v>
      </c>
      <c r="F447" s="193" t="s">
        <v>456</v>
      </c>
      <c r="G447" s="194" t="s">
        <v>345</v>
      </c>
      <c r="H447" s="195">
        <v>5860.92</v>
      </c>
      <c r="I447" s="269">
        <v>6.2</v>
      </c>
      <c r="J447" s="197">
        <f>ROUND(I447*H447,2)</f>
        <v>36337.7</v>
      </c>
      <c r="K447" s="193" t="s">
        <v>346</v>
      </c>
      <c r="L447" s="309"/>
    </row>
    <row r="448" spans="2:12" s="13" customFormat="1" ht="13.5" hidden="1" outlineLevel="3">
      <c r="B448" s="331"/>
      <c r="C448" s="204"/>
      <c r="D448" s="206" t="s">
        <v>348</v>
      </c>
      <c r="E448" s="204"/>
      <c r="F448" s="211" t="s">
        <v>3279</v>
      </c>
      <c r="G448" s="204"/>
      <c r="H448" s="212">
        <v>5860.92</v>
      </c>
      <c r="I448" s="332" t="s">
        <v>34</v>
      </c>
      <c r="J448" s="204"/>
      <c r="K448" s="204"/>
      <c r="L448" s="360"/>
    </row>
    <row r="449" spans="2:12" s="1" customFormat="1" ht="22.5" customHeight="1" outlineLevel="2" collapsed="1">
      <c r="B449" s="302"/>
      <c r="C449" s="191" t="s">
        <v>766</v>
      </c>
      <c r="D449" s="191" t="s">
        <v>342</v>
      </c>
      <c r="E449" s="192" t="s">
        <v>476</v>
      </c>
      <c r="F449" s="193" t="s">
        <v>477</v>
      </c>
      <c r="G449" s="194" t="s">
        <v>345</v>
      </c>
      <c r="H449" s="195">
        <v>67.367</v>
      </c>
      <c r="I449" s="269">
        <v>181.1</v>
      </c>
      <c r="J449" s="197">
        <f>ROUND(I449*H449,2)</f>
        <v>12200.16</v>
      </c>
      <c r="K449" s="193" t="s">
        <v>346</v>
      </c>
      <c r="L449" s="309"/>
    </row>
    <row r="450" spans="2:12" s="12" customFormat="1" ht="13.5" hidden="1" outlineLevel="3">
      <c r="B450" s="342"/>
      <c r="C450" s="203"/>
      <c r="D450" s="206" t="s">
        <v>348</v>
      </c>
      <c r="E450" s="343" t="s">
        <v>34</v>
      </c>
      <c r="F450" s="344" t="s">
        <v>1560</v>
      </c>
      <c r="G450" s="203"/>
      <c r="H450" s="345" t="s">
        <v>34</v>
      </c>
      <c r="I450" s="346" t="s">
        <v>34</v>
      </c>
      <c r="J450" s="203"/>
      <c r="K450" s="203"/>
      <c r="L450" s="359"/>
    </row>
    <row r="451" spans="2:12" s="13" customFormat="1" ht="13.5" hidden="1" outlineLevel="3">
      <c r="B451" s="331"/>
      <c r="C451" s="204"/>
      <c r="D451" s="206" t="s">
        <v>348</v>
      </c>
      <c r="E451" s="210" t="s">
        <v>34</v>
      </c>
      <c r="F451" s="211" t="s">
        <v>3280</v>
      </c>
      <c r="G451" s="204"/>
      <c r="H451" s="212">
        <v>67.367</v>
      </c>
      <c r="I451" s="332" t="s">
        <v>34</v>
      </c>
      <c r="J451" s="204"/>
      <c r="K451" s="204"/>
      <c r="L451" s="360"/>
    </row>
    <row r="452" spans="2:12" s="1" customFormat="1" ht="31.5" customHeight="1" outlineLevel="2" collapsed="1">
      <c r="B452" s="302"/>
      <c r="C452" s="191" t="s">
        <v>769</v>
      </c>
      <c r="D452" s="191" t="s">
        <v>342</v>
      </c>
      <c r="E452" s="192" t="s">
        <v>479</v>
      </c>
      <c r="F452" s="193" t="s">
        <v>480</v>
      </c>
      <c r="G452" s="194" t="s">
        <v>345</v>
      </c>
      <c r="H452" s="195">
        <v>875.771</v>
      </c>
      <c r="I452" s="269">
        <v>6.2</v>
      </c>
      <c r="J452" s="197">
        <f>ROUND(I452*H452,2)</f>
        <v>5429.78</v>
      </c>
      <c r="K452" s="193" t="s">
        <v>346</v>
      </c>
      <c r="L452" s="309"/>
    </row>
    <row r="453" spans="2:12" s="13" customFormat="1" ht="13.5" hidden="1" outlineLevel="3">
      <c r="B453" s="331"/>
      <c r="C453" s="204"/>
      <c r="D453" s="206" t="s">
        <v>348</v>
      </c>
      <c r="E453" s="204"/>
      <c r="F453" s="211" t="s">
        <v>3281</v>
      </c>
      <c r="G453" s="204"/>
      <c r="H453" s="212">
        <v>875.771</v>
      </c>
      <c r="I453" s="332" t="s">
        <v>34</v>
      </c>
      <c r="J453" s="204"/>
      <c r="K453" s="204"/>
      <c r="L453" s="360"/>
    </row>
    <row r="454" spans="2:12" s="1" customFormat="1" ht="22.5" customHeight="1" outlineLevel="2" collapsed="1">
      <c r="B454" s="302"/>
      <c r="C454" s="191" t="s">
        <v>772</v>
      </c>
      <c r="D454" s="191" t="s">
        <v>342</v>
      </c>
      <c r="E454" s="192" t="s">
        <v>3202</v>
      </c>
      <c r="F454" s="193" t="s">
        <v>3203</v>
      </c>
      <c r="G454" s="194" t="s">
        <v>345</v>
      </c>
      <c r="H454" s="195">
        <v>518.207</v>
      </c>
      <c r="I454" s="269">
        <v>167.2</v>
      </c>
      <c r="J454" s="197">
        <f>ROUND(I454*H454,2)</f>
        <v>86644.21</v>
      </c>
      <c r="K454" s="193" t="s">
        <v>34</v>
      </c>
      <c r="L454" s="309"/>
    </row>
    <row r="455" spans="2:12" s="13" customFormat="1" ht="13.5" hidden="1" outlineLevel="3">
      <c r="B455" s="331"/>
      <c r="C455" s="204"/>
      <c r="D455" s="206" t="s">
        <v>348</v>
      </c>
      <c r="E455" s="210" t="s">
        <v>34</v>
      </c>
      <c r="F455" s="211" t="s">
        <v>247</v>
      </c>
      <c r="G455" s="204"/>
      <c r="H455" s="212">
        <v>518.207</v>
      </c>
      <c r="I455" s="332" t="s">
        <v>34</v>
      </c>
      <c r="J455" s="204"/>
      <c r="K455" s="204"/>
      <c r="L455" s="360"/>
    </row>
    <row r="456" spans="2:12" s="1" customFormat="1" ht="22.5" customHeight="1" outlineLevel="2">
      <c r="B456" s="302"/>
      <c r="C456" s="191" t="s">
        <v>779</v>
      </c>
      <c r="D456" s="191" t="s">
        <v>342</v>
      </c>
      <c r="E456" s="192" t="s">
        <v>1128</v>
      </c>
      <c r="F456" s="193" t="s">
        <v>1129</v>
      </c>
      <c r="G456" s="194" t="s">
        <v>1130</v>
      </c>
      <c r="H456" s="195">
        <v>1</v>
      </c>
      <c r="I456" s="269">
        <v>104490</v>
      </c>
      <c r="J456" s="197">
        <f>ROUND(I456*H456,2)</f>
        <v>104490</v>
      </c>
      <c r="K456" s="193" t="s">
        <v>34</v>
      </c>
      <c r="L456" s="309"/>
    </row>
    <row r="457" spans="2:12" s="1" customFormat="1" ht="31.5" customHeight="1" outlineLevel="2" collapsed="1">
      <c r="B457" s="302"/>
      <c r="C457" s="191" t="s">
        <v>782</v>
      </c>
      <c r="D457" s="191" t="s">
        <v>342</v>
      </c>
      <c r="E457" s="192" t="s">
        <v>1132</v>
      </c>
      <c r="F457" s="193" t="s">
        <v>1133</v>
      </c>
      <c r="G457" s="194" t="s">
        <v>491</v>
      </c>
      <c r="H457" s="195">
        <v>283.588</v>
      </c>
      <c r="I457" s="269">
        <v>1253.9</v>
      </c>
      <c r="J457" s="197">
        <f>ROUND(I457*H457,2)</f>
        <v>355590.99</v>
      </c>
      <c r="K457" s="193" t="s">
        <v>34</v>
      </c>
      <c r="L457" s="309"/>
    </row>
    <row r="458" spans="2:12" s="12" customFormat="1" ht="13.5" hidden="1" outlineLevel="3">
      <c r="B458" s="342"/>
      <c r="C458" s="203"/>
      <c r="D458" s="206" t="s">
        <v>348</v>
      </c>
      <c r="E458" s="343" t="s">
        <v>34</v>
      </c>
      <c r="F458" s="344" t="s">
        <v>1134</v>
      </c>
      <c r="G458" s="203"/>
      <c r="H458" s="345" t="s">
        <v>34</v>
      </c>
      <c r="I458" s="346" t="s">
        <v>34</v>
      </c>
      <c r="J458" s="203"/>
      <c r="K458" s="203"/>
      <c r="L458" s="359"/>
    </row>
    <row r="459" spans="2:12" s="13" customFormat="1" ht="13.5" hidden="1" outlineLevel="3">
      <c r="B459" s="331"/>
      <c r="C459" s="204"/>
      <c r="D459" s="206" t="s">
        <v>348</v>
      </c>
      <c r="E459" s="210" t="s">
        <v>34</v>
      </c>
      <c r="F459" s="211" t="s">
        <v>3282</v>
      </c>
      <c r="G459" s="204"/>
      <c r="H459" s="212">
        <v>283.588</v>
      </c>
      <c r="I459" s="332" t="s">
        <v>34</v>
      </c>
      <c r="J459" s="204"/>
      <c r="K459" s="204"/>
      <c r="L459" s="360"/>
    </row>
    <row r="460" spans="2:12" s="1" customFormat="1" ht="22.5" customHeight="1" outlineLevel="2" collapsed="1">
      <c r="B460" s="302"/>
      <c r="C460" s="191" t="s">
        <v>789</v>
      </c>
      <c r="D460" s="191" t="s">
        <v>342</v>
      </c>
      <c r="E460" s="192" t="s">
        <v>1137</v>
      </c>
      <c r="F460" s="193" t="s">
        <v>1138</v>
      </c>
      <c r="G460" s="194" t="s">
        <v>390</v>
      </c>
      <c r="H460" s="195">
        <v>680.612</v>
      </c>
      <c r="I460" s="269">
        <v>209</v>
      </c>
      <c r="J460" s="197">
        <f>ROUND(I460*H460,2)</f>
        <v>142247.91</v>
      </c>
      <c r="K460" s="193" t="s">
        <v>346</v>
      </c>
      <c r="L460" s="309"/>
    </row>
    <row r="461" spans="2:12" s="13" customFormat="1" ht="13.5" hidden="1" outlineLevel="3">
      <c r="B461" s="331"/>
      <c r="C461" s="204"/>
      <c r="D461" s="206" t="s">
        <v>348</v>
      </c>
      <c r="E461" s="210" t="s">
        <v>34</v>
      </c>
      <c r="F461" s="211" t="s">
        <v>3104</v>
      </c>
      <c r="G461" s="204"/>
      <c r="H461" s="212">
        <v>680.612</v>
      </c>
      <c r="I461" s="332" t="s">
        <v>34</v>
      </c>
      <c r="J461" s="204"/>
      <c r="K461" s="204"/>
      <c r="L461" s="360"/>
    </row>
    <row r="462" spans="2:12" s="1" customFormat="1" ht="22.5" customHeight="1" outlineLevel="2" collapsed="1">
      <c r="B462" s="302"/>
      <c r="C462" s="191" t="s">
        <v>799</v>
      </c>
      <c r="D462" s="191" t="s">
        <v>342</v>
      </c>
      <c r="E462" s="192" t="s">
        <v>1141</v>
      </c>
      <c r="F462" s="193" t="s">
        <v>1142</v>
      </c>
      <c r="G462" s="194" t="s">
        <v>390</v>
      </c>
      <c r="H462" s="195">
        <v>680.612</v>
      </c>
      <c r="I462" s="269">
        <v>1250</v>
      </c>
      <c r="J462" s="197">
        <f>ROUND(I462*H462,2)</f>
        <v>850765</v>
      </c>
      <c r="K462" s="193" t="s">
        <v>346</v>
      </c>
      <c r="L462" s="309"/>
    </row>
    <row r="463" spans="2:12" s="13" customFormat="1" ht="13.5" hidden="1" outlineLevel="3">
      <c r="B463" s="331"/>
      <c r="C463" s="204"/>
      <c r="D463" s="206" t="s">
        <v>348</v>
      </c>
      <c r="E463" s="210" t="s">
        <v>34</v>
      </c>
      <c r="F463" s="211" t="s">
        <v>3283</v>
      </c>
      <c r="G463" s="204"/>
      <c r="H463" s="212">
        <v>491.72</v>
      </c>
      <c r="I463" s="332" t="s">
        <v>34</v>
      </c>
      <c r="J463" s="204"/>
      <c r="K463" s="204"/>
      <c r="L463" s="360"/>
    </row>
    <row r="464" spans="2:12" s="13" customFormat="1" ht="13.5" hidden="1" outlineLevel="3">
      <c r="B464" s="331"/>
      <c r="C464" s="204"/>
      <c r="D464" s="206" t="s">
        <v>348</v>
      </c>
      <c r="E464" s="210" t="s">
        <v>34</v>
      </c>
      <c r="F464" s="211" t="s">
        <v>3284</v>
      </c>
      <c r="G464" s="204"/>
      <c r="H464" s="212">
        <v>188.892</v>
      </c>
      <c r="I464" s="332" t="s">
        <v>34</v>
      </c>
      <c r="J464" s="204"/>
      <c r="K464" s="204"/>
      <c r="L464" s="360"/>
    </row>
    <row r="465" spans="2:12" s="14" customFormat="1" ht="13.5" hidden="1" outlineLevel="3">
      <c r="B465" s="335"/>
      <c r="C465" s="205"/>
      <c r="D465" s="206" t="s">
        <v>348</v>
      </c>
      <c r="E465" s="207" t="s">
        <v>3104</v>
      </c>
      <c r="F465" s="208" t="s">
        <v>352</v>
      </c>
      <c r="G465" s="205"/>
      <c r="H465" s="209">
        <v>680.612</v>
      </c>
      <c r="I465" s="336" t="s">
        <v>34</v>
      </c>
      <c r="J465" s="205"/>
      <c r="K465" s="205"/>
      <c r="L465" s="362"/>
    </row>
    <row r="466" spans="2:12" s="1" customFormat="1" ht="22.5" customHeight="1" outlineLevel="2" collapsed="1">
      <c r="B466" s="302"/>
      <c r="C466" s="217" t="s">
        <v>804</v>
      </c>
      <c r="D466" s="217" t="s">
        <v>441</v>
      </c>
      <c r="E466" s="218" t="s">
        <v>1157</v>
      </c>
      <c r="F466" s="219" t="s">
        <v>1158</v>
      </c>
      <c r="G466" s="220" t="s">
        <v>417</v>
      </c>
      <c r="H466" s="221">
        <v>83.035</v>
      </c>
      <c r="I466" s="270">
        <v>6000</v>
      </c>
      <c r="J466" s="222">
        <f>ROUND(I466*H466,2)</f>
        <v>498210</v>
      </c>
      <c r="K466" s="219" t="s">
        <v>34</v>
      </c>
      <c r="L466" s="309"/>
    </row>
    <row r="467" spans="2:12" s="13" customFormat="1" ht="13.5" hidden="1" outlineLevel="3">
      <c r="B467" s="331"/>
      <c r="C467" s="204"/>
      <c r="D467" s="206" t="s">
        <v>348</v>
      </c>
      <c r="E467" s="210" t="s">
        <v>34</v>
      </c>
      <c r="F467" s="211" t="s">
        <v>3285</v>
      </c>
      <c r="G467" s="204"/>
      <c r="H467" s="212">
        <v>83.035</v>
      </c>
      <c r="I467" s="332" t="s">
        <v>34</v>
      </c>
      <c r="J467" s="204"/>
      <c r="K467" s="204"/>
      <c r="L467" s="360"/>
    </row>
    <row r="468" spans="2:12" s="1" customFormat="1" ht="22.5" customHeight="1" outlineLevel="2">
      <c r="B468" s="302"/>
      <c r="C468" s="191" t="s">
        <v>808</v>
      </c>
      <c r="D468" s="191" t="s">
        <v>342</v>
      </c>
      <c r="E468" s="192" t="s">
        <v>1161</v>
      </c>
      <c r="F468" s="193" t="s">
        <v>1162</v>
      </c>
      <c r="G468" s="194" t="s">
        <v>417</v>
      </c>
      <c r="H468" s="195">
        <v>83.035</v>
      </c>
      <c r="I468" s="269">
        <v>954.4</v>
      </c>
      <c r="J468" s="197">
        <f>ROUND(I468*H468,2)</f>
        <v>79248.6</v>
      </c>
      <c r="K468" s="193" t="s">
        <v>34</v>
      </c>
      <c r="L468" s="309"/>
    </row>
    <row r="469" spans="2:12" s="1" customFormat="1" ht="31.5" customHeight="1" outlineLevel="2" collapsed="1">
      <c r="B469" s="302"/>
      <c r="C469" s="191" t="s">
        <v>31</v>
      </c>
      <c r="D469" s="191" t="s">
        <v>342</v>
      </c>
      <c r="E469" s="192" t="s">
        <v>1164</v>
      </c>
      <c r="F469" s="193" t="s">
        <v>1165</v>
      </c>
      <c r="G469" s="194" t="s">
        <v>390</v>
      </c>
      <c r="H469" s="195">
        <v>680.612</v>
      </c>
      <c r="I469" s="269">
        <v>1044.9</v>
      </c>
      <c r="J469" s="197">
        <f>ROUND(I469*H469,2)</f>
        <v>711171.48</v>
      </c>
      <c r="K469" s="193" t="s">
        <v>346</v>
      </c>
      <c r="L469" s="309"/>
    </row>
    <row r="470" spans="2:12" s="13" customFormat="1" ht="13.5" hidden="1" outlineLevel="3">
      <c r="B470" s="331"/>
      <c r="C470" s="204"/>
      <c r="D470" s="206" t="s">
        <v>348</v>
      </c>
      <c r="E470" s="210" t="s">
        <v>34</v>
      </c>
      <c r="F470" s="211" t="s">
        <v>3104</v>
      </c>
      <c r="G470" s="204"/>
      <c r="H470" s="212">
        <v>680.612</v>
      </c>
      <c r="I470" s="332" t="s">
        <v>34</v>
      </c>
      <c r="J470" s="204"/>
      <c r="K470" s="204"/>
      <c r="L470" s="360"/>
    </row>
    <row r="471" spans="2:12" s="1" customFormat="1" ht="22.5" customHeight="1" outlineLevel="2" collapsed="1">
      <c r="B471" s="302"/>
      <c r="C471" s="191" t="s">
        <v>820</v>
      </c>
      <c r="D471" s="191" t="s">
        <v>342</v>
      </c>
      <c r="E471" s="192" t="s">
        <v>1174</v>
      </c>
      <c r="F471" s="193" t="s">
        <v>1175</v>
      </c>
      <c r="G471" s="194" t="s">
        <v>1130</v>
      </c>
      <c r="H471" s="195">
        <v>174</v>
      </c>
      <c r="I471" s="269">
        <v>1393.2</v>
      </c>
      <c r="J471" s="197">
        <f>ROUND(I471*H471,2)</f>
        <v>242416.8</v>
      </c>
      <c r="K471" s="193" t="s">
        <v>346</v>
      </c>
      <c r="L471" s="309"/>
    </row>
    <row r="472" spans="2:12" s="13" customFormat="1" ht="13.5" hidden="1" outlineLevel="3">
      <c r="B472" s="331"/>
      <c r="C472" s="204"/>
      <c r="D472" s="206" t="s">
        <v>348</v>
      </c>
      <c r="E472" s="210" t="s">
        <v>34</v>
      </c>
      <c r="F472" s="211" t="s">
        <v>3286</v>
      </c>
      <c r="G472" s="204"/>
      <c r="H472" s="212">
        <v>174</v>
      </c>
      <c r="I472" s="332" t="s">
        <v>34</v>
      </c>
      <c r="J472" s="204"/>
      <c r="K472" s="204"/>
      <c r="L472" s="360"/>
    </row>
    <row r="473" spans="2:12" s="1" customFormat="1" ht="22.5" customHeight="1" outlineLevel="2">
      <c r="B473" s="302"/>
      <c r="C473" s="191" t="s">
        <v>829</v>
      </c>
      <c r="D473" s="191" t="s">
        <v>342</v>
      </c>
      <c r="E473" s="192" t="s">
        <v>1178</v>
      </c>
      <c r="F473" s="193" t="s">
        <v>1179</v>
      </c>
      <c r="G473" s="194" t="s">
        <v>1130</v>
      </c>
      <c r="H473" s="195">
        <v>174</v>
      </c>
      <c r="I473" s="269">
        <v>418</v>
      </c>
      <c r="J473" s="197">
        <f>ROUND(I473*H473,2)</f>
        <v>72732</v>
      </c>
      <c r="K473" s="193" t="s">
        <v>346</v>
      </c>
      <c r="L473" s="309"/>
    </row>
    <row r="474" spans="2:12" s="1" customFormat="1" ht="22.5" customHeight="1" outlineLevel="2" collapsed="1">
      <c r="B474" s="302"/>
      <c r="C474" s="191" t="s">
        <v>837</v>
      </c>
      <c r="D474" s="191" t="s">
        <v>342</v>
      </c>
      <c r="E474" s="192" t="s">
        <v>1181</v>
      </c>
      <c r="F474" s="193" t="s">
        <v>1182</v>
      </c>
      <c r="G474" s="194" t="s">
        <v>491</v>
      </c>
      <c r="H474" s="195">
        <v>20</v>
      </c>
      <c r="I474" s="269">
        <v>1393.2</v>
      </c>
      <c r="J474" s="197">
        <f>ROUND(I474*H474,2)</f>
        <v>27864</v>
      </c>
      <c r="K474" s="193" t="s">
        <v>346</v>
      </c>
      <c r="L474" s="309"/>
    </row>
    <row r="475" spans="2:12" s="13" customFormat="1" ht="13.5" hidden="1" outlineLevel="3">
      <c r="B475" s="331"/>
      <c r="C475" s="204"/>
      <c r="D475" s="206" t="s">
        <v>348</v>
      </c>
      <c r="E475" s="210" t="s">
        <v>34</v>
      </c>
      <c r="F475" s="211" t="s">
        <v>3287</v>
      </c>
      <c r="G475" s="204"/>
      <c r="H475" s="212">
        <v>20</v>
      </c>
      <c r="I475" s="332" t="s">
        <v>34</v>
      </c>
      <c r="J475" s="204"/>
      <c r="K475" s="204"/>
      <c r="L475" s="360"/>
    </row>
    <row r="476" spans="2:12" s="1" customFormat="1" ht="22.5" customHeight="1" outlineLevel="2" collapsed="1">
      <c r="B476" s="302"/>
      <c r="C476" s="191" t="s">
        <v>844</v>
      </c>
      <c r="D476" s="191" t="s">
        <v>342</v>
      </c>
      <c r="E476" s="192" t="s">
        <v>1185</v>
      </c>
      <c r="F476" s="193" t="s">
        <v>1186</v>
      </c>
      <c r="G476" s="194" t="s">
        <v>417</v>
      </c>
      <c r="H476" s="195">
        <v>8.642</v>
      </c>
      <c r="I476" s="269">
        <v>20898</v>
      </c>
      <c r="J476" s="197">
        <f>ROUND(I476*H476,2)</f>
        <v>180600.52</v>
      </c>
      <c r="K476" s="193" t="s">
        <v>346</v>
      </c>
      <c r="L476" s="309"/>
    </row>
    <row r="477" spans="2:12" s="12" customFormat="1" ht="13.5" hidden="1" outlineLevel="3">
      <c r="B477" s="342"/>
      <c r="C477" s="203"/>
      <c r="D477" s="206" t="s">
        <v>348</v>
      </c>
      <c r="E477" s="343" t="s">
        <v>34</v>
      </c>
      <c r="F477" s="344" t="s">
        <v>1187</v>
      </c>
      <c r="G477" s="203"/>
      <c r="H477" s="345" t="s">
        <v>34</v>
      </c>
      <c r="I477" s="346" t="s">
        <v>34</v>
      </c>
      <c r="J477" s="203"/>
      <c r="K477" s="203"/>
      <c r="L477" s="359"/>
    </row>
    <row r="478" spans="2:12" s="13" customFormat="1" ht="13.5" hidden="1" outlineLevel="3">
      <c r="B478" s="331"/>
      <c r="C478" s="204"/>
      <c r="D478" s="206" t="s">
        <v>348</v>
      </c>
      <c r="E478" s="210" t="s">
        <v>3109</v>
      </c>
      <c r="F478" s="211" t="s">
        <v>3288</v>
      </c>
      <c r="G478" s="204"/>
      <c r="H478" s="212">
        <v>2.765</v>
      </c>
      <c r="I478" s="332" t="s">
        <v>34</v>
      </c>
      <c r="J478" s="204"/>
      <c r="K478" s="204"/>
      <c r="L478" s="360"/>
    </row>
    <row r="479" spans="2:12" s="13" customFormat="1" ht="13.5" hidden="1" outlineLevel="3">
      <c r="B479" s="331"/>
      <c r="C479" s="204"/>
      <c r="D479" s="206" t="s">
        <v>348</v>
      </c>
      <c r="E479" s="210" t="s">
        <v>3110</v>
      </c>
      <c r="F479" s="211" t="s">
        <v>3289</v>
      </c>
      <c r="G479" s="204"/>
      <c r="H479" s="212">
        <v>5.877</v>
      </c>
      <c r="I479" s="332" t="s">
        <v>34</v>
      </c>
      <c r="J479" s="204"/>
      <c r="K479" s="204"/>
      <c r="L479" s="360"/>
    </row>
    <row r="480" spans="2:12" s="14" customFormat="1" ht="13.5" hidden="1" outlineLevel="3">
      <c r="B480" s="335"/>
      <c r="C480" s="205"/>
      <c r="D480" s="206" t="s">
        <v>348</v>
      </c>
      <c r="E480" s="207" t="s">
        <v>240</v>
      </c>
      <c r="F480" s="208" t="s">
        <v>352</v>
      </c>
      <c r="G480" s="205"/>
      <c r="H480" s="209">
        <v>8.642</v>
      </c>
      <c r="I480" s="336" t="s">
        <v>34</v>
      </c>
      <c r="J480" s="205"/>
      <c r="K480" s="205"/>
      <c r="L480" s="362"/>
    </row>
    <row r="481" spans="2:12" s="1" customFormat="1" ht="22.5" customHeight="1" outlineLevel="2" collapsed="1">
      <c r="B481" s="302"/>
      <c r="C481" s="217" t="s">
        <v>847</v>
      </c>
      <c r="D481" s="217" t="s">
        <v>441</v>
      </c>
      <c r="E481" s="218" t="s">
        <v>3290</v>
      </c>
      <c r="F481" s="219" t="s">
        <v>3291</v>
      </c>
      <c r="G481" s="220" t="s">
        <v>417</v>
      </c>
      <c r="H481" s="221">
        <v>2.848</v>
      </c>
      <c r="I481" s="270">
        <v>8000</v>
      </c>
      <c r="J481" s="222">
        <f>ROUND(I481*H481,2)</f>
        <v>22784</v>
      </c>
      <c r="K481" s="219" t="s">
        <v>34</v>
      </c>
      <c r="L481" s="309"/>
    </row>
    <row r="482" spans="2:12" s="13" customFormat="1" ht="13.5" hidden="1" outlineLevel="3">
      <c r="B482" s="331"/>
      <c r="C482" s="204"/>
      <c r="D482" s="206" t="s">
        <v>348</v>
      </c>
      <c r="E482" s="210" t="s">
        <v>34</v>
      </c>
      <c r="F482" s="211" t="s">
        <v>3292</v>
      </c>
      <c r="G482" s="204"/>
      <c r="H482" s="212">
        <v>2.848</v>
      </c>
      <c r="I482" s="332" t="s">
        <v>34</v>
      </c>
      <c r="J482" s="204"/>
      <c r="K482" s="204"/>
      <c r="L482" s="360"/>
    </row>
    <row r="483" spans="2:12" s="1" customFormat="1" ht="22.5" customHeight="1" outlineLevel="2" collapsed="1">
      <c r="B483" s="302"/>
      <c r="C483" s="217" t="s">
        <v>849</v>
      </c>
      <c r="D483" s="217" t="s">
        <v>441</v>
      </c>
      <c r="E483" s="218" t="s">
        <v>3293</v>
      </c>
      <c r="F483" s="219" t="s">
        <v>3294</v>
      </c>
      <c r="G483" s="220" t="s">
        <v>417</v>
      </c>
      <c r="H483" s="221">
        <v>6.053</v>
      </c>
      <c r="I483" s="270">
        <v>8000</v>
      </c>
      <c r="J483" s="222">
        <f>ROUND(I483*H483,2)</f>
        <v>48424</v>
      </c>
      <c r="K483" s="219" t="s">
        <v>34</v>
      </c>
      <c r="L483" s="309"/>
    </row>
    <row r="484" spans="2:12" s="13" customFormat="1" ht="13.5" hidden="1" outlineLevel="3">
      <c r="B484" s="331"/>
      <c r="C484" s="204"/>
      <c r="D484" s="206" t="s">
        <v>348</v>
      </c>
      <c r="E484" s="210" t="s">
        <v>34</v>
      </c>
      <c r="F484" s="211" t="s">
        <v>3295</v>
      </c>
      <c r="G484" s="204"/>
      <c r="H484" s="212">
        <v>6.053</v>
      </c>
      <c r="I484" s="332" t="s">
        <v>34</v>
      </c>
      <c r="J484" s="204"/>
      <c r="K484" s="204"/>
      <c r="L484" s="360"/>
    </row>
    <row r="485" spans="2:12" s="1" customFormat="1" ht="22.5" customHeight="1" outlineLevel="2" collapsed="1">
      <c r="B485" s="302"/>
      <c r="C485" s="191" t="s">
        <v>852</v>
      </c>
      <c r="D485" s="191" t="s">
        <v>342</v>
      </c>
      <c r="E485" s="192" t="s">
        <v>1193</v>
      </c>
      <c r="F485" s="193" t="s">
        <v>1194</v>
      </c>
      <c r="G485" s="194" t="s">
        <v>417</v>
      </c>
      <c r="H485" s="195">
        <v>8.642</v>
      </c>
      <c r="I485" s="269">
        <v>11145.6</v>
      </c>
      <c r="J485" s="197">
        <f>ROUND(I485*H485,2)</f>
        <v>96320.28</v>
      </c>
      <c r="K485" s="193" t="s">
        <v>346</v>
      </c>
      <c r="L485" s="309"/>
    </row>
    <row r="486" spans="2:12" s="13" customFormat="1" ht="13.5" hidden="1" outlineLevel="3">
      <c r="B486" s="331"/>
      <c r="C486" s="204"/>
      <c r="D486" s="206" t="s">
        <v>348</v>
      </c>
      <c r="E486" s="210" t="s">
        <v>34</v>
      </c>
      <c r="F486" s="211" t="s">
        <v>240</v>
      </c>
      <c r="G486" s="204"/>
      <c r="H486" s="212">
        <v>8.642</v>
      </c>
      <c r="I486" s="332" t="s">
        <v>34</v>
      </c>
      <c r="J486" s="204"/>
      <c r="K486" s="204"/>
      <c r="L486" s="360"/>
    </row>
    <row r="487" spans="2:12" s="1" customFormat="1" ht="22.5" customHeight="1" outlineLevel="2" collapsed="1">
      <c r="B487" s="302"/>
      <c r="C487" s="191" t="s">
        <v>854</v>
      </c>
      <c r="D487" s="191" t="s">
        <v>342</v>
      </c>
      <c r="E487" s="192" t="s">
        <v>1196</v>
      </c>
      <c r="F487" s="193" t="s">
        <v>1197</v>
      </c>
      <c r="G487" s="194" t="s">
        <v>417</v>
      </c>
      <c r="H487" s="195">
        <v>8.642</v>
      </c>
      <c r="I487" s="269">
        <v>9752.4</v>
      </c>
      <c r="J487" s="197">
        <f>ROUND(I487*H487,2)</f>
        <v>84280.24</v>
      </c>
      <c r="K487" s="193" t="s">
        <v>346</v>
      </c>
      <c r="L487" s="309"/>
    </row>
    <row r="488" spans="2:12" s="13" customFormat="1" ht="13.5" hidden="1" outlineLevel="3">
      <c r="B488" s="331"/>
      <c r="C488" s="204"/>
      <c r="D488" s="206" t="s">
        <v>348</v>
      </c>
      <c r="E488" s="210" t="s">
        <v>34</v>
      </c>
      <c r="F488" s="211" t="s">
        <v>240</v>
      </c>
      <c r="G488" s="204"/>
      <c r="H488" s="212">
        <v>8.642</v>
      </c>
      <c r="I488" s="332" t="s">
        <v>34</v>
      </c>
      <c r="J488" s="204"/>
      <c r="K488" s="204"/>
      <c r="L488" s="360"/>
    </row>
    <row r="489" spans="2:12" s="1" customFormat="1" ht="31.5" customHeight="1" outlineLevel="2" collapsed="1">
      <c r="B489" s="302"/>
      <c r="C489" s="191" t="s">
        <v>863</v>
      </c>
      <c r="D489" s="191" t="s">
        <v>342</v>
      </c>
      <c r="E489" s="192" t="s">
        <v>1235</v>
      </c>
      <c r="F489" s="193" t="s">
        <v>1236</v>
      </c>
      <c r="G489" s="194" t="s">
        <v>345</v>
      </c>
      <c r="H489" s="195">
        <v>8.848</v>
      </c>
      <c r="I489" s="269">
        <v>94.7</v>
      </c>
      <c r="J489" s="197">
        <f>ROUND(I489*H489,2)</f>
        <v>837.91</v>
      </c>
      <c r="K489" s="193" t="s">
        <v>346</v>
      </c>
      <c r="L489" s="309"/>
    </row>
    <row r="490" spans="2:12" s="12" customFormat="1" ht="13.5" hidden="1" outlineLevel="3">
      <c r="B490" s="342"/>
      <c r="C490" s="203"/>
      <c r="D490" s="206" t="s">
        <v>348</v>
      </c>
      <c r="E490" s="343" t="s">
        <v>34</v>
      </c>
      <c r="F490" s="344" t="s">
        <v>1237</v>
      </c>
      <c r="G490" s="203"/>
      <c r="H490" s="345" t="s">
        <v>34</v>
      </c>
      <c r="I490" s="346" t="s">
        <v>34</v>
      </c>
      <c r="J490" s="203"/>
      <c r="K490" s="203"/>
      <c r="L490" s="359"/>
    </row>
    <row r="491" spans="2:12" s="13" customFormat="1" ht="13.5" hidden="1" outlineLevel="3">
      <c r="B491" s="331"/>
      <c r="C491" s="204"/>
      <c r="D491" s="206" t="s">
        <v>348</v>
      </c>
      <c r="E491" s="210" t="s">
        <v>34</v>
      </c>
      <c r="F491" s="211" t="s">
        <v>3296</v>
      </c>
      <c r="G491" s="204"/>
      <c r="H491" s="212">
        <v>8.848</v>
      </c>
      <c r="I491" s="332" t="s">
        <v>34</v>
      </c>
      <c r="J491" s="204"/>
      <c r="K491" s="204"/>
      <c r="L491" s="360"/>
    </row>
    <row r="492" spans="2:12" s="15" customFormat="1" ht="13.5" hidden="1" outlineLevel="3">
      <c r="B492" s="339"/>
      <c r="C492" s="213"/>
      <c r="D492" s="206" t="s">
        <v>348</v>
      </c>
      <c r="E492" s="214" t="s">
        <v>239</v>
      </c>
      <c r="F492" s="215" t="s">
        <v>363</v>
      </c>
      <c r="G492" s="213"/>
      <c r="H492" s="216">
        <v>8.848</v>
      </c>
      <c r="I492" s="340" t="s">
        <v>34</v>
      </c>
      <c r="J492" s="213"/>
      <c r="K492" s="213"/>
      <c r="L492" s="361"/>
    </row>
    <row r="493" spans="2:12" s="1" customFormat="1" ht="22.5" customHeight="1" outlineLevel="2" collapsed="1">
      <c r="B493" s="302"/>
      <c r="C493" s="217" t="s">
        <v>865</v>
      </c>
      <c r="D493" s="217" t="s">
        <v>441</v>
      </c>
      <c r="E493" s="218" t="s">
        <v>927</v>
      </c>
      <c r="F493" s="219" t="s">
        <v>928</v>
      </c>
      <c r="G493" s="220" t="s">
        <v>417</v>
      </c>
      <c r="H493" s="221">
        <v>16.729</v>
      </c>
      <c r="I493" s="270">
        <v>278.6</v>
      </c>
      <c r="J493" s="222">
        <f>ROUND(I493*H493,2)</f>
        <v>4660.7</v>
      </c>
      <c r="K493" s="219" t="s">
        <v>34</v>
      </c>
      <c r="L493" s="309"/>
    </row>
    <row r="494" spans="2:12" s="13" customFormat="1" ht="13.5" hidden="1" outlineLevel="3">
      <c r="B494" s="331"/>
      <c r="C494" s="204"/>
      <c r="D494" s="206" t="s">
        <v>348</v>
      </c>
      <c r="E494" s="210" t="s">
        <v>34</v>
      </c>
      <c r="F494" s="211" t="s">
        <v>1240</v>
      </c>
      <c r="G494" s="204"/>
      <c r="H494" s="212">
        <v>16.729</v>
      </c>
      <c r="I494" s="332" t="s">
        <v>34</v>
      </c>
      <c r="J494" s="204"/>
      <c r="K494" s="204"/>
      <c r="L494" s="360"/>
    </row>
    <row r="495" spans="2:12" s="1" customFormat="1" ht="22.5" customHeight="1" outlineLevel="2" collapsed="1">
      <c r="B495" s="302"/>
      <c r="C495" s="191" t="s">
        <v>867</v>
      </c>
      <c r="D495" s="191" t="s">
        <v>342</v>
      </c>
      <c r="E495" s="192" t="s">
        <v>941</v>
      </c>
      <c r="F495" s="193" t="s">
        <v>942</v>
      </c>
      <c r="G495" s="194" t="s">
        <v>345</v>
      </c>
      <c r="H495" s="195">
        <v>8.848</v>
      </c>
      <c r="I495" s="269">
        <v>36.1</v>
      </c>
      <c r="J495" s="197">
        <f>ROUND(I495*H495,2)</f>
        <v>319.41</v>
      </c>
      <c r="K495" s="193" t="s">
        <v>346</v>
      </c>
      <c r="L495" s="309"/>
    </row>
    <row r="496" spans="2:12" s="13" customFormat="1" ht="13.5" hidden="1" outlineLevel="3">
      <c r="B496" s="331"/>
      <c r="C496" s="204"/>
      <c r="D496" s="206" t="s">
        <v>348</v>
      </c>
      <c r="E496" s="210" t="s">
        <v>34</v>
      </c>
      <c r="F496" s="211" t="s">
        <v>1242</v>
      </c>
      <c r="G496" s="204"/>
      <c r="H496" s="212">
        <v>8.848</v>
      </c>
      <c r="I496" s="332" t="s">
        <v>34</v>
      </c>
      <c r="J496" s="204"/>
      <c r="K496" s="204"/>
      <c r="L496" s="360"/>
    </row>
    <row r="497" spans="2:12" s="1" customFormat="1" ht="22.5" customHeight="1" outlineLevel="2">
      <c r="B497" s="302"/>
      <c r="C497" s="191" t="s">
        <v>869</v>
      </c>
      <c r="D497" s="191" t="s">
        <v>342</v>
      </c>
      <c r="E497" s="192" t="s">
        <v>933</v>
      </c>
      <c r="F497" s="193" t="s">
        <v>934</v>
      </c>
      <c r="G497" s="194" t="s">
        <v>345</v>
      </c>
      <c r="H497" s="195">
        <v>8.848</v>
      </c>
      <c r="I497" s="269">
        <v>10.3</v>
      </c>
      <c r="J497" s="197">
        <f>ROUND(I497*H497,2)</f>
        <v>91.13</v>
      </c>
      <c r="K497" s="193" t="s">
        <v>346</v>
      </c>
      <c r="L497" s="309"/>
    </row>
    <row r="498" spans="2:12" s="1" customFormat="1" ht="22.5" customHeight="1" outlineLevel="2" collapsed="1">
      <c r="B498" s="302"/>
      <c r="C498" s="191" t="s">
        <v>870</v>
      </c>
      <c r="D498" s="191" t="s">
        <v>342</v>
      </c>
      <c r="E498" s="192" t="s">
        <v>400</v>
      </c>
      <c r="F498" s="193" t="s">
        <v>401</v>
      </c>
      <c r="G498" s="194" t="s">
        <v>345</v>
      </c>
      <c r="H498" s="195">
        <v>568.022</v>
      </c>
      <c r="I498" s="269">
        <v>75.2</v>
      </c>
      <c r="J498" s="197">
        <f>ROUND(I498*H498,2)</f>
        <v>42715.25</v>
      </c>
      <c r="K498" s="193" t="s">
        <v>346</v>
      </c>
      <c r="L498" s="309"/>
    </row>
    <row r="499" spans="2:12" s="12" customFormat="1" ht="13.5" hidden="1" outlineLevel="3">
      <c r="B499" s="342"/>
      <c r="C499" s="203"/>
      <c r="D499" s="206" t="s">
        <v>348</v>
      </c>
      <c r="E499" s="343" t="s">
        <v>34</v>
      </c>
      <c r="F499" s="344" t="s">
        <v>3254</v>
      </c>
      <c r="G499" s="203"/>
      <c r="H499" s="345" t="s">
        <v>34</v>
      </c>
      <c r="I499" s="346" t="s">
        <v>34</v>
      </c>
      <c r="J499" s="203"/>
      <c r="K499" s="203"/>
      <c r="L499" s="359"/>
    </row>
    <row r="500" spans="2:12" s="12" customFormat="1" ht="13.5" hidden="1" outlineLevel="3">
      <c r="B500" s="342"/>
      <c r="C500" s="203"/>
      <c r="D500" s="206" t="s">
        <v>348</v>
      </c>
      <c r="E500" s="343" t="s">
        <v>34</v>
      </c>
      <c r="F500" s="344" t="s">
        <v>3297</v>
      </c>
      <c r="G500" s="203"/>
      <c r="H500" s="345" t="s">
        <v>34</v>
      </c>
      <c r="I500" s="346" t="s">
        <v>34</v>
      </c>
      <c r="J500" s="203"/>
      <c r="K500" s="203"/>
      <c r="L500" s="359"/>
    </row>
    <row r="501" spans="2:12" s="13" customFormat="1" ht="13.5" hidden="1" outlineLevel="3">
      <c r="B501" s="331"/>
      <c r="C501" s="204"/>
      <c r="D501" s="206" t="s">
        <v>348</v>
      </c>
      <c r="E501" s="210" t="s">
        <v>34</v>
      </c>
      <c r="F501" s="211" t="s">
        <v>3115</v>
      </c>
      <c r="G501" s="204"/>
      <c r="H501" s="212">
        <v>1088.055</v>
      </c>
      <c r="I501" s="332" t="s">
        <v>34</v>
      </c>
      <c r="J501" s="204"/>
      <c r="K501" s="204"/>
      <c r="L501" s="360"/>
    </row>
    <row r="502" spans="2:12" s="12" customFormat="1" ht="13.5" hidden="1" outlineLevel="3">
      <c r="B502" s="342"/>
      <c r="C502" s="203"/>
      <c r="D502" s="206" t="s">
        <v>348</v>
      </c>
      <c r="E502" s="343" t="s">
        <v>34</v>
      </c>
      <c r="F502" s="344" t="s">
        <v>627</v>
      </c>
      <c r="G502" s="203"/>
      <c r="H502" s="345" t="s">
        <v>34</v>
      </c>
      <c r="I502" s="346" t="s">
        <v>34</v>
      </c>
      <c r="J502" s="203"/>
      <c r="K502" s="203"/>
      <c r="L502" s="359"/>
    </row>
    <row r="503" spans="2:12" s="13" customFormat="1" ht="13.5" hidden="1" outlineLevel="3">
      <c r="B503" s="331"/>
      <c r="C503" s="204"/>
      <c r="D503" s="206" t="s">
        <v>348</v>
      </c>
      <c r="E503" s="210" t="s">
        <v>34</v>
      </c>
      <c r="F503" s="211" t="s">
        <v>3298</v>
      </c>
      <c r="G503" s="204"/>
      <c r="H503" s="212">
        <v>-36.21</v>
      </c>
      <c r="I503" s="332" t="s">
        <v>34</v>
      </c>
      <c r="J503" s="204"/>
      <c r="K503" s="204"/>
      <c r="L503" s="360"/>
    </row>
    <row r="504" spans="2:12" s="12" customFormat="1" ht="13.5" hidden="1" outlineLevel="3">
      <c r="B504" s="342"/>
      <c r="C504" s="203"/>
      <c r="D504" s="206" t="s">
        <v>348</v>
      </c>
      <c r="E504" s="343" t="s">
        <v>34</v>
      </c>
      <c r="F504" s="344" t="s">
        <v>874</v>
      </c>
      <c r="G504" s="203"/>
      <c r="H504" s="345" t="s">
        <v>34</v>
      </c>
      <c r="I504" s="346" t="s">
        <v>34</v>
      </c>
      <c r="J504" s="203"/>
      <c r="K504" s="203"/>
      <c r="L504" s="359"/>
    </row>
    <row r="505" spans="2:12" s="12" customFormat="1" ht="13.5" hidden="1" outlineLevel="3">
      <c r="B505" s="342"/>
      <c r="C505" s="203"/>
      <c r="D505" s="206" t="s">
        <v>348</v>
      </c>
      <c r="E505" s="343" t="s">
        <v>34</v>
      </c>
      <c r="F505" s="344" t="s">
        <v>3254</v>
      </c>
      <c r="G505" s="203"/>
      <c r="H505" s="345" t="s">
        <v>34</v>
      </c>
      <c r="I505" s="346" t="s">
        <v>34</v>
      </c>
      <c r="J505" s="203"/>
      <c r="K505" s="203"/>
      <c r="L505" s="359"/>
    </row>
    <row r="506" spans="2:12" s="12" customFormat="1" ht="13.5" hidden="1" outlineLevel="3">
      <c r="B506" s="342"/>
      <c r="C506" s="203"/>
      <c r="D506" s="206" t="s">
        <v>348</v>
      </c>
      <c r="E506" s="343" t="s">
        <v>34</v>
      </c>
      <c r="F506" s="344" t="s">
        <v>1365</v>
      </c>
      <c r="G506" s="203"/>
      <c r="H506" s="345" t="s">
        <v>34</v>
      </c>
      <c r="I506" s="346" t="s">
        <v>34</v>
      </c>
      <c r="J506" s="203"/>
      <c r="K506" s="203"/>
      <c r="L506" s="359"/>
    </row>
    <row r="507" spans="2:12" s="13" customFormat="1" ht="13.5" hidden="1" outlineLevel="3">
      <c r="B507" s="331"/>
      <c r="C507" s="204"/>
      <c r="D507" s="206" t="s">
        <v>348</v>
      </c>
      <c r="E507" s="210" t="s">
        <v>34</v>
      </c>
      <c r="F507" s="211" t="s">
        <v>3299</v>
      </c>
      <c r="G507" s="204"/>
      <c r="H507" s="212">
        <v>-85.674</v>
      </c>
      <c r="I507" s="332" t="s">
        <v>34</v>
      </c>
      <c r="J507" s="204"/>
      <c r="K507" s="204"/>
      <c r="L507" s="360"/>
    </row>
    <row r="508" spans="2:12" s="12" customFormat="1" ht="13.5" hidden="1" outlineLevel="3">
      <c r="B508" s="342"/>
      <c r="C508" s="203"/>
      <c r="D508" s="206" t="s">
        <v>348</v>
      </c>
      <c r="E508" s="343" t="s">
        <v>34</v>
      </c>
      <c r="F508" s="344" t="s">
        <v>3300</v>
      </c>
      <c r="G508" s="203"/>
      <c r="H508" s="345" t="s">
        <v>34</v>
      </c>
      <c r="I508" s="346" t="s">
        <v>34</v>
      </c>
      <c r="J508" s="203"/>
      <c r="K508" s="203"/>
      <c r="L508" s="359"/>
    </row>
    <row r="509" spans="2:12" s="13" customFormat="1" ht="13.5" hidden="1" outlineLevel="3">
      <c r="B509" s="331"/>
      <c r="C509" s="204"/>
      <c r="D509" s="206" t="s">
        <v>348</v>
      </c>
      <c r="E509" s="210" t="s">
        <v>34</v>
      </c>
      <c r="F509" s="211" t="s">
        <v>3301</v>
      </c>
      <c r="G509" s="204"/>
      <c r="H509" s="212">
        <v>-304.912</v>
      </c>
      <c r="I509" s="332" t="s">
        <v>34</v>
      </c>
      <c r="J509" s="204"/>
      <c r="K509" s="204"/>
      <c r="L509" s="360"/>
    </row>
    <row r="510" spans="2:12" s="12" customFormat="1" ht="13.5" hidden="1" outlineLevel="3">
      <c r="B510" s="342"/>
      <c r="C510" s="203"/>
      <c r="D510" s="206" t="s">
        <v>348</v>
      </c>
      <c r="E510" s="343" t="s">
        <v>34</v>
      </c>
      <c r="F510" s="344" t="s">
        <v>1400</v>
      </c>
      <c r="G510" s="203"/>
      <c r="H510" s="345" t="s">
        <v>34</v>
      </c>
      <c r="I510" s="346" t="s">
        <v>34</v>
      </c>
      <c r="J510" s="203"/>
      <c r="K510" s="203"/>
      <c r="L510" s="359"/>
    </row>
    <row r="511" spans="2:12" s="13" customFormat="1" ht="13.5" hidden="1" outlineLevel="3">
      <c r="B511" s="331"/>
      <c r="C511" s="204"/>
      <c r="D511" s="206" t="s">
        <v>348</v>
      </c>
      <c r="E511" s="210" t="s">
        <v>34</v>
      </c>
      <c r="F511" s="211" t="s">
        <v>3302</v>
      </c>
      <c r="G511" s="204"/>
      <c r="H511" s="212">
        <v>-48.918</v>
      </c>
      <c r="I511" s="332" t="s">
        <v>34</v>
      </c>
      <c r="J511" s="204"/>
      <c r="K511" s="204"/>
      <c r="L511" s="360"/>
    </row>
    <row r="512" spans="2:12" s="13" customFormat="1" ht="13.5" hidden="1" outlineLevel="3">
      <c r="B512" s="331"/>
      <c r="C512" s="204"/>
      <c r="D512" s="206" t="s">
        <v>348</v>
      </c>
      <c r="E512" s="210" t="s">
        <v>34</v>
      </c>
      <c r="F512" s="211" t="s">
        <v>3303</v>
      </c>
      <c r="G512" s="204"/>
      <c r="H512" s="212">
        <v>-25.419</v>
      </c>
      <c r="I512" s="332" t="s">
        <v>34</v>
      </c>
      <c r="J512" s="204"/>
      <c r="K512" s="204"/>
      <c r="L512" s="360"/>
    </row>
    <row r="513" spans="2:12" s="12" customFormat="1" ht="13.5" hidden="1" outlineLevel="3">
      <c r="B513" s="342"/>
      <c r="C513" s="203"/>
      <c r="D513" s="206" t="s">
        <v>348</v>
      </c>
      <c r="E513" s="343" t="s">
        <v>34</v>
      </c>
      <c r="F513" s="344" t="s">
        <v>3304</v>
      </c>
      <c r="G513" s="203"/>
      <c r="H513" s="345" t="s">
        <v>34</v>
      </c>
      <c r="I513" s="346" t="s">
        <v>34</v>
      </c>
      <c r="J513" s="203"/>
      <c r="K513" s="203"/>
      <c r="L513" s="359"/>
    </row>
    <row r="514" spans="2:12" s="13" customFormat="1" ht="13.5" hidden="1" outlineLevel="3">
      <c r="B514" s="331"/>
      <c r="C514" s="204"/>
      <c r="D514" s="206" t="s">
        <v>348</v>
      </c>
      <c r="E514" s="210" t="s">
        <v>34</v>
      </c>
      <c r="F514" s="211" t="s">
        <v>3305</v>
      </c>
      <c r="G514" s="204"/>
      <c r="H514" s="212">
        <v>-18.9</v>
      </c>
      <c r="I514" s="332" t="s">
        <v>34</v>
      </c>
      <c r="J514" s="204"/>
      <c r="K514" s="204"/>
      <c r="L514" s="360"/>
    </row>
    <row r="515" spans="2:12" s="14" customFormat="1" ht="13.5" hidden="1" outlineLevel="3">
      <c r="B515" s="335"/>
      <c r="C515" s="205"/>
      <c r="D515" s="206" t="s">
        <v>348</v>
      </c>
      <c r="E515" s="207" t="s">
        <v>315</v>
      </c>
      <c r="F515" s="208" t="s">
        <v>352</v>
      </c>
      <c r="G515" s="205"/>
      <c r="H515" s="209">
        <v>568.022</v>
      </c>
      <c r="I515" s="336" t="s">
        <v>34</v>
      </c>
      <c r="J515" s="205"/>
      <c r="K515" s="205"/>
      <c r="L515" s="362"/>
    </row>
    <row r="516" spans="2:12" s="1" customFormat="1" ht="22.5" customHeight="1" outlineLevel="2" collapsed="1">
      <c r="B516" s="302"/>
      <c r="C516" s="191" t="s">
        <v>902</v>
      </c>
      <c r="D516" s="191" t="s">
        <v>342</v>
      </c>
      <c r="E516" s="192" t="s">
        <v>2401</v>
      </c>
      <c r="F516" s="193" t="s">
        <v>1123</v>
      </c>
      <c r="G516" s="194" t="s">
        <v>345</v>
      </c>
      <c r="H516" s="195">
        <v>568.022</v>
      </c>
      <c r="I516" s="269">
        <v>76.7</v>
      </c>
      <c r="J516" s="197">
        <f>ROUND(I516*H516,2)</f>
        <v>43567.29</v>
      </c>
      <c r="K516" s="193" t="s">
        <v>34</v>
      </c>
      <c r="L516" s="309"/>
    </row>
    <row r="517" spans="2:12" s="13" customFormat="1" ht="13.5" hidden="1" outlineLevel="3">
      <c r="B517" s="331"/>
      <c r="C517" s="204"/>
      <c r="D517" s="206" t="s">
        <v>348</v>
      </c>
      <c r="E517" s="210" t="s">
        <v>34</v>
      </c>
      <c r="F517" s="211" t="s">
        <v>315</v>
      </c>
      <c r="G517" s="204"/>
      <c r="H517" s="212">
        <v>568.022</v>
      </c>
      <c r="I517" s="332" t="s">
        <v>34</v>
      </c>
      <c r="J517" s="204"/>
      <c r="K517" s="204"/>
      <c r="L517" s="360"/>
    </row>
    <row r="518" spans="2:12" s="1" customFormat="1" ht="22.5" customHeight="1" outlineLevel="2" collapsed="1">
      <c r="B518" s="302"/>
      <c r="C518" s="191" t="s">
        <v>912</v>
      </c>
      <c r="D518" s="191" t="s">
        <v>342</v>
      </c>
      <c r="E518" s="192" t="s">
        <v>432</v>
      </c>
      <c r="F518" s="193" t="s">
        <v>433</v>
      </c>
      <c r="G518" s="194" t="s">
        <v>345</v>
      </c>
      <c r="H518" s="195">
        <v>568.022</v>
      </c>
      <c r="I518" s="269">
        <v>36.1</v>
      </c>
      <c r="J518" s="197">
        <f>ROUND(I518*H518,2)</f>
        <v>20505.59</v>
      </c>
      <c r="K518" s="193" t="s">
        <v>346</v>
      </c>
      <c r="L518" s="309"/>
    </row>
    <row r="519" spans="2:12" s="13" customFormat="1" ht="13.5" hidden="1" outlineLevel="3">
      <c r="B519" s="331"/>
      <c r="C519" s="204"/>
      <c r="D519" s="206" t="s">
        <v>348</v>
      </c>
      <c r="E519" s="210" t="s">
        <v>34</v>
      </c>
      <c r="F519" s="211" t="s">
        <v>3306</v>
      </c>
      <c r="G519" s="204"/>
      <c r="H519" s="212">
        <v>568.022</v>
      </c>
      <c r="I519" s="332" t="s">
        <v>34</v>
      </c>
      <c r="J519" s="204"/>
      <c r="K519" s="204"/>
      <c r="L519" s="360"/>
    </row>
    <row r="520" spans="2:12" s="1" customFormat="1" ht="22.5" customHeight="1" outlineLevel="2">
      <c r="B520" s="302"/>
      <c r="C520" s="191" t="s">
        <v>915</v>
      </c>
      <c r="D520" s="191" t="s">
        <v>342</v>
      </c>
      <c r="E520" s="192" t="s">
        <v>3151</v>
      </c>
      <c r="F520" s="193" t="s">
        <v>3152</v>
      </c>
      <c r="G520" s="194" t="s">
        <v>345</v>
      </c>
      <c r="H520" s="195">
        <v>568.022</v>
      </c>
      <c r="I520" s="269">
        <v>22.7</v>
      </c>
      <c r="J520" s="197">
        <f>ROUND(I520*H520,2)</f>
        <v>12894.1</v>
      </c>
      <c r="K520" s="193" t="s">
        <v>346</v>
      </c>
      <c r="L520" s="309"/>
    </row>
    <row r="521" spans="2:12" s="1" customFormat="1" ht="22.5" customHeight="1" outlineLevel="2" collapsed="1">
      <c r="B521" s="302"/>
      <c r="C521" s="191" t="s">
        <v>917</v>
      </c>
      <c r="D521" s="191" t="s">
        <v>342</v>
      </c>
      <c r="E521" s="192" t="s">
        <v>936</v>
      </c>
      <c r="F521" s="193" t="s">
        <v>937</v>
      </c>
      <c r="G521" s="194" t="s">
        <v>390</v>
      </c>
      <c r="H521" s="195">
        <v>140.869</v>
      </c>
      <c r="I521" s="269">
        <v>34.9</v>
      </c>
      <c r="J521" s="197">
        <f>ROUND(I521*H521,2)</f>
        <v>4916.33</v>
      </c>
      <c r="K521" s="193" t="s">
        <v>346</v>
      </c>
      <c r="L521" s="309"/>
    </row>
    <row r="522" spans="2:12" s="13" customFormat="1" ht="13.5" hidden="1" outlineLevel="3">
      <c r="B522" s="331"/>
      <c r="C522" s="204"/>
      <c r="D522" s="206" t="s">
        <v>348</v>
      </c>
      <c r="E522" s="210" t="s">
        <v>34</v>
      </c>
      <c r="F522" s="211" t="s">
        <v>3307</v>
      </c>
      <c r="G522" s="204"/>
      <c r="H522" s="212">
        <v>181.051</v>
      </c>
      <c r="I522" s="332" t="s">
        <v>34</v>
      </c>
      <c r="J522" s="204"/>
      <c r="K522" s="204"/>
      <c r="L522" s="360"/>
    </row>
    <row r="523" spans="2:12" s="12" customFormat="1" ht="13.5" hidden="1" outlineLevel="3">
      <c r="B523" s="342"/>
      <c r="C523" s="203"/>
      <c r="D523" s="206" t="s">
        <v>348</v>
      </c>
      <c r="E523" s="343" t="s">
        <v>34</v>
      </c>
      <c r="F523" s="344" t="s">
        <v>1400</v>
      </c>
      <c r="G523" s="203"/>
      <c r="H523" s="345" t="s">
        <v>34</v>
      </c>
      <c r="I523" s="346" t="s">
        <v>34</v>
      </c>
      <c r="J523" s="203"/>
      <c r="K523" s="203"/>
      <c r="L523" s="359"/>
    </row>
    <row r="524" spans="2:12" s="13" customFormat="1" ht="13.5" hidden="1" outlineLevel="3">
      <c r="B524" s="331"/>
      <c r="C524" s="204"/>
      <c r="D524" s="206" t="s">
        <v>348</v>
      </c>
      <c r="E524" s="210" t="s">
        <v>34</v>
      </c>
      <c r="F524" s="211" t="s">
        <v>3308</v>
      </c>
      <c r="G524" s="204"/>
      <c r="H524" s="212">
        <v>-26.442</v>
      </c>
      <c r="I524" s="332" t="s">
        <v>34</v>
      </c>
      <c r="J524" s="204"/>
      <c r="K524" s="204"/>
      <c r="L524" s="360"/>
    </row>
    <row r="525" spans="2:12" s="13" customFormat="1" ht="13.5" hidden="1" outlineLevel="3">
      <c r="B525" s="331"/>
      <c r="C525" s="204"/>
      <c r="D525" s="206" t="s">
        <v>348</v>
      </c>
      <c r="E525" s="210" t="s">
        <v>34</v>
      </c>
      <c r="F525" s="211" t="s">
        <v>3309</v>
      </c>
      <c r="G525" s="204"/>
      <c r="H525" s="212">
        <v>-13.74</v>
      </c>
      <c r="I525" s="332" t="s">
        <v>34</v>
      </c>
      <c r="J525" s="204"/>
      <c r="K525" s="204"/>
      <c r="L525" s="360"/>
    </row>
    <row r="526" spans="2:12" s="14" customFormat="1" ht="13.5" hidden="1" outlineLevel="3">
      <c r="B526" s="335"/>
      <c r="C526" s="205"/>
      <c r="D526" s="206" t="s">
        <v>348</v>
      </c>
      <c r="E526" s="207" t="s">
        <v>3117</v>
      </c>
      <c r="F526" s="208" t="s">
        <v>352</v>
      </c>
      <c r="G526" s="205"/>
      <c r="H526" s="209">
        <v>140.869</v>
      </c>
      <c r="I526" s="336" t="s">
        <v>34</v>
      </c>
      <c r="J526" s="205"/>
      <c r="K526" s="205"/>
      <c r="L526" s="362"/>
    </row>
    <row r="527" spans="2:12" s="1" customFormat="1" ht="22.5" customHeight="1" outlineLevel="2" collapsed="1">
      <c r="B527" s="302"/>
      <c r="C527" s="191" t="s">
        <v>918</v>
      </c>
      <c r="D527" s="191" t="s">
        <v>342</v>
      </c>
      <c r="E527" s="192" t="s">
        <v>941</v>
      </c>
      <c r="F527" s="193" t="s">
        <v>942</v>
      </c>
      <c r="G527" s="194" t="s">
        <v>345</v>
      </c>
      <c r="H527" s="195">
        <v>28.174</v>
      </c>
      <c r="I527" s="269">
        <v>36.1</v>
      </c>
      <c r="J527" s="197">
        <f>ROUND(I527*H527,2)</f>
        <v>1017.08</v>
      </c>
      <c r="K527" s="193" t="s">
        <v>346</v>
      </c>
      <c r="L527" s="309"/>
    </row>
    <row r="528" spans="2:12" s="13" customFormat="1" ht="13.5" hidden="1" outlineLevel="3">
      <c r="B528" s="331"/>
      <c r="C528" s="204"/>
      <c r="D528" s="206" t="s">
        <v>348</v>
      </c>
      <c r="E528" s="210" t="s">
        <v>34</v>
      </c>
      <c r="F528" s="211" t="s">
        <v>3310</v>
      </c>
      <c r="G528" s="204"/>
      <c r="H528" s="212">
        <v>28.174</v>
      </c>
      <c r="I528" s="332" t="s">
        <v>34</v>
      </c>
      <c r="J528" s="204"/>
      <c r="K528" s="204"/>
      <c r="L528" s="360"/>
    </row>
    <row r="529" spans="2:12" s="1" customFormat="1" ht="22.5" customHeight="1" outlineLevel="2">
      <c r="B529" s="302"/>
      <c r="C529" s="191" t="s">
        <v>926</v>
      </c>
      <c r="D529" s="191" t="s">
        <v>342</v>
      </c>
      <c r="E529" s="192" t="s">
        <v>3151</v>
      </c>
      <c r="F529" s="193" t="s">
        <v>3152</v>
      </c>
      <c r="G529" s="194" t="s">
        <v>345</v>
      </c>
      <c r="H529" s="195">
        <v>28.174</v>
      </c>
      <c r="I529" s="269">
        <v>22.7</v>
      </c>
      <c r="J529" s="197">
        <f>ROUND(I529*H529,2)</f>
        <v>639.55</v>
      </c>
      <c r="K529" s="193" t="s">
        <v>346</v>
      </c>
      <c r="L529" s="309"/>
    </row>
    <row r="530" spans="2:12" s="1" customFormat="1" ht="31.5" customHeight="1" outlineLevel="2" collapsed="1">
      <c r="B530" s="302"/>
      <c r="C530" s="191" t="s">
        <v>930</v>
      </c>
      <c r="D530" s="191" t="s">
        <v>342</v>
      </c>
      <c r="E530" s="192" t="s">
        <v>437</v>
      </c>
      <c r="F530" s="193" t="s">
        <v>438</v>
      </c>
      <c r="G530" s="194" t="s">
        <v>390</v>
      </c>
      <c r="H530" s="195">
        <v>291.31</v>
      </c>
      <c r="I530" s="269">
        <v>13.9</v>
      </c>
      <c r="J530" s="197">
        <f>ROUND(I530*H530,2)</f>
        <v>4049.21</v>
      </c>
      <c r="K530" s="193" t="s">
        <v>34</v>
      </c>
      <c r="L530" s="309"/>
    </row>
    <row r="531" spans="2:12" s="12" customFormat="1" ht="13.5" hidden="1" outlineLevel="3">
      <c r="B531" s="342"/>
      <c r="C531" s="203"/>
      <c r="D531" s="206" t="s">
        <v>348</v>
      </c>
      <c r="E531" s="343" t="s">
        <v>34</v>
      </c>
      <c r="F531" s="344" t="s">
        <v>3131</v>
      </c>
      <c r="G531" s="203"/>
      <c r="H531" s="345" t="s">
        <v>34</v>
      </c>
      <c r="I531" s="346" t="s">
        <v>34</v>
      </c>
      <c r="J531" s="203"/>
      <c r="K531" s="203"/>
      <c r="L531" s="359"/>
    </row>
    <row r="532" spans="2:12" s="13" customFormat="1" ht="13.5" hidden="1" outlineLevel="3">
      <c r="B532" s="331"/>
      <c r="C532" s="204"/>
      <c r="D532" s="206" t="s">
        <v>348</v>
      </c>
      <c r="E532" s="210" t="s">
        <v>34</v>
      </c>
      <c r="F532" s="211" t="s">
        <v>3311</v>
      </c>
      <c r="G532" s="204"/>
      <c r="H532" s="212">
        <v>291.31</v>
      </c>
      <c r="I532" s="332" t="s">
        <v>34</v>
      </c>
      <c r="J532" s="204"/>
      <c r="K532" s="204"/>
      <c r="L532" s="360"/>
    </row>
    <row r="533" spans="2:12" s="14" customFormat="1" ht="13.5" hidden="1" outlineLevel="3">
      <c r="B533" s="335"/>
      <c r="C533" s="205"/>
      <c r="D533" s="206" t="s">
        <v>348</v>
      </c>
      <c r="E533" s="207" t="s">
        <v>3108</v>
      </c>
      <c r="F533" s="208" t="s">
        <v>352</v>
      </c>
      <c r="G533" s="205"/>
      <c r="H533" s="209">
        <v>291.31</v>
      </c>
      <c r="I533" s="336" t="s">
        <v>34</v>
      </c>
      <c r="J533" s="205"/>
      <c r="K533" s="205"/>
      <c r="L533" s="362"/>
    </row>
    <row r="534" spans="2:12" s="1" customFormat="1" ht="22.5" customHeight="1" outlineLevel="2" collapsed="1">
      <c r="B534" s="302"/>
      <c r="C534" s="217" t="s">
        <v>932</v>
      </c>
      <c r="D534" s="217" t="s">
        <v>441</v>
      </c>
      <c r="E534" s="218" t="s">
        <v>442</v>
      </c>
      <c r="F534" s="219" t="s">
        <v>443</v>
      </c>
      <c r="G534" s="220" t="s">
        <v>444</v>
      </c>
      <c r="H534" s="221">
        <v>10.502</v>
      </c>
      <c r="I534" s="270">
        <v>111.5</v>
      </c>
      <c r="J534" s="222">
        <f>ROUND(I534*H534,2)</f>
        <v>1170.97</v>
      </c>
      <c r="K534" s="219" t="s">
        <v>34</v>
      </c>
      <c r="L534" s="309"/>
    </row>
    <row r="535" spans="2:12" s="13" customFormat="1" ht="13.5" hidden="1" outlineLevel="3">
      <c r="B535" s="331"/>
      <c r="C535" s="204"/>
      <c r="D535" s="206" t="s">
        <v>348</v>
      </c>
      <c r="E535" s="210" t="s">
        <v>34</v>
      </c>
      <c r="F535" s="211" t="s">
        <v>3312</v>
      </c>
      <c r="G535" s="204"/>
      <c r="H535" s="212">
        <v>10.502</v>
      </c>
      <c r="I535" s="332" t="s">
        <v>34</v>
      </c>
      <c r="J535" s="204"/>
      <c r="K535" s="204"/>
      <c r="L535" s="360"/>
    </row>
    <row r="536" spans="2:12" s="1" customFormat="1" ht="31.5" customHeight="1" outlineLevel="2" collapsed="1">
      <c r="B536" s="302"/>
      <c r="C536" s="191" t="s">
        <v>935</v>
      </c>
      <c r="D536" s="191" t="s">
        <v>342</v>
      </c>
      <c r="E536" s="192" t="s">
        <v>447</v>
      </c>
      <c r="F536" s="193" t="s">
        <v>448</v>
      </c>
      <c r="G536" s="194" t="s">
        <v>390</v>
      </c>
      <c r="H536" s="195">
        <v>291.31</v>
      </c>
      <c r="I536" s="269">
        <v>16.7</v>
      </c>
      <c r="J536" s="197">
        <f>ROUND(I536*H536,2)</f>
        <v>4864.88</v>
      </c>
      <c r="K536" s="193" t="s">
        <v>34</v>
      </c>
      <c r="L536" s="309"/>
    </row>
    <row r="537" spans="2:12" s="13" customFormat="1" ht="13.5" hidden="1" outlineLevel="3">
      <c r="B537" s="331"/>
      <c r="C537" s="204"/>
      <c r="D537" s="206" t="s">
        <v>348</v>
      </c>
      <c r="E537" s="210" t="s">
        <v>34</v>
      </c>
      <c r="F537" s="211" t="s">
        <v>3108</v>
      </c>
      <c r="G537" s="204"/>
      <c r="H537" s="212">
        <v>291.31</v>
      </c>
      <c r="I537" s="332" t="s">
        <v>34</v>
      </c>
      <c r="J537" s="204"/>
      <c r="K537" s="204"/>
      <c r="L537" s="360"/>
    </row>
    <row r="538" spans="2:12" s="1" customFormat="1" ht="22.5" customHeight="1" outlineLevel="2" collapsed="1">
      <c r="B538" s="302"/>
      <c r="C538" s="191" t="s">
        <v>940</v>
      </c>
      <c r="D538" s="191" t="s">
        <v>342</v>
      </c>
      <c r="E538" s="192" t="s">
        <v>1245</v>
      </c>
      <c r="F538" s="193" t="s">
        <v>1246</v>
      </c>
      <c r="G538" s="194" t="s">
        <v>390</v>
      </c>
      <c r="H538" s="195">
        <v>132.749</v>
      </c>
      <c r="I538" s="269">
        <v>16.7</v>
      </c>
      <c r="J538" s="197">
        <f>ROUND(I538*H538,2)</f>
        <v>2216.91</v>
      </c>
      <c r="K538" s="193" t="s">
        <v>346</v>
      </c>
      <c r="L538" s="309"/>
    </row>
    <row r="539" spans="2:12" s="13" customFormat="1" ht="13.5" hidden="1" outlineLevel="3">
      <c r="B539" s="331"/>
      <c r="C539" s="204"/>
      <c r="D539" s="206" t="s">
        <v>348</v>
      </c>
      <c r="E539" s="210" t="s">
        <v>34</v>
      </c>
      <c r="F539" s="211" t="s">
        <v>3313</v>
      </c>
      <c r="G539" s="204"/>
      <c r="H539" s="212">
        <v>132.749</v>
      </c>
      <c r="I539" s="332" t="s">
        <v>34</v>
      </c>
      <c r="J539" s="204"/>
      <c r="K539" s="204"/>
      <c r="L539" s="360"/>
    </row>
    <row r="540" spans="2:12" s="1" customFormat="1" ht="22.5" customHeight="1" outlineLevel="2" collapsed="1">
      <c r="B540" s="302"/>
      <c r="C540" s="191" t="s">
        <v>944</v>
      </c>
      <c r="D540" s="191" t="s">
        <v>342</v>
      </c>
      <c r="E540" s="192" t="s">
        <v>1249</v>
      </c>
      <c r="F540" s="193" t="s">
        <v>1250</v>
      </c>
      <c r="G540" s="194" t="s">
        <v>390</v>
      </c>
      <c r="H540" s="195">
        <v>19.836</v>
      </c>
      <c r="I540" s="269">
        <v>20.9</v>
      </c>
      <c r="J540" s="197">
        <f>ROUND(I540*H540,2)</f>
        <v>414.57</v>
      </c>
      <c r="K540" s="193" t="s">
        <v>346</v>
      </c>
      <c r="L540" s="309"/>
    </row>
    <row r="541" spans="2:12" s="13" customFormat="1" ht="13.5" hidden="1" outlineLevel="3">
      <c r="B541" s="331"/>
      <c r="C541" s="204"/>
      <c r="D541" s="206" t="s">
        <v>348</v>
      </c>
      <c r="E541" s="210" t="s">
        <v>34</v>
      </c>
      <c r="F541" s="211" t="s">
        <v>3314</v>
      </c>
      <c r="G541" s="204"/>
      <c r="H541" s="212">
        <v>19.836</v>
      </c>
      <c r="I541" s="332" t="s">
        <v>34</v>
      </c>
      <c r="J541" s="204"/>
      <c r="K541" s="204"/>
      <c r="L541" s="360"/>
    </row>
    <row r="542" spans="2:12" s="11" customFormat="1" ht="29.85" customHeight="1" outlineLevel="1">
      <c r="B542" s="318"/>
      <c r="C542" s="182"/>
      <c r="D542" s="188" t="s">
        <v>74</v>
      </c>
      <c r="E542" s="189" t="s">
        <v>83</v>
      </c>
      <c r="F542" s="189" t="s">
        <v>1252</v>
      </c>
      <c r="G542" s="182"/>
      <c r="H542" s="182"/>
      <c r="I542" s="321" t="s">
        <v>34</v>
      </c>
      <c r="J542" s="190">
        <f>SUM(J543:J597)</f>
        <v>176852.22999999992</v>
      </c>
      <c r="K542" s="182"/>
      <c r="L542" s="358"/>
    </row>
    <row r="543" spans="2:12" s="1" customFormat="1" ht="22.5" customHeight="1" outlineLevel="2" collapsed="1">
      <c r="B543" s="302"/>
      <c r="C543" s="191" t="s">
        <v>945</v>
      </c>
      <c r="D543" s="191" t="s">
        <v>342</v>
      </c>
      <c r="E543" s="192" t="s">
        <v>1254</v>
      </c>
      <c r="F543" s="193" t="s">
        <v>1255</v>
      </c>
      <c r="G543" s="194" t="s">
        <v>390</v>
      </c>
      <c r="H543" s="195">
        <v>447.14</v>
      </c>
      <c r="I543" s="269">
        <v>20.9</v>
      </c>
      <c r="J543" s="197">
        <f>ROUND(I543*H543,2)</f>
        <v>9345.23</v>
      </c>
      <c r="K543" s="193" t="s">
        <v>346</v>
      </c>
      <c r="L543" s="309"/>
    </row>
    <row r="544" spans="2:12" s="13" customFormat="1" ht="13.5" hidden="1" outlineLevel="3">
      <c r="B544" s="331"/>
      <c r="C544" s="204"/>
      <c r="D544" s="206" t="s">
        <v>348</v>
      </c>
      <c r="E544" s="210" t="s">
        <v>34</v>
      </c>
      <c r="F544" s="211" t="s">
        <v>3315</v>
      </c>
      <c r="G544" s="204"/>
      <c r="H544" s="212">
        <v>447.14</v>
      </c>
      <c r="I544" s="332" t="s">
        <v>34</v>
      </c>
      <c r="J544" s="204"/>
      <c r="K544" s="204"/>
      <c r="L544" s="360"/>
    </row>
    <row r="545" spans="2:12" s="14" customFormat="1" ht="13.5" hidden="1" outlineLevel="3">
      <c r="B545" s="335"/>
      <c r="C545" s="205"/>
      <c r="D545" s="206" t="s">
        <v>348</v>
      </c>
      <c r="E545" s="207" t="s">
        <v>255</v>
      </c>
      <c r="F545" s="208" t="s">
        <v>352</v>
      </c>
      <c r="G545" s="205"/>
      <c r="H545" s="209">
        <v>447.14</v>
      </c>
      <c r="I545" s="336" t="s">
        <v>34</v>
      </c>
      <c r="J545" s="205"/>
      <c r="K545" s="205"/>
      <c r="L545" s="362"/>
    </row>
    <row r="546" spans="2:12" s="1" customFormat="1" ht="22.5" customHeight="1" outlineLevel="2" collapsed="1">
      <c r="B546" s="302"/>
      <c r="C546" s="217" t="s">
        <v>949</v>
      </c>
      <c r="D546" s="217" t="s">
        <v>441</v>
      </c>
      <c r="E546" s="218" t="s">
        <v>1258</v>
      </c>
      <c r="F546" s="219" t="s">
        <v>1259</v>
      </c>
      <c r="G546" s="220" t="s">
        <v>390</v>
      </c>
      <c r="H546" s="221">
        <v>514.211</v>
      </c>
      <c r="I546" s="270">
        <v>34.9</v>
      </c>
      <c r="J546" s="222">
        <f>ROUND(I546*H546,2)</f>
        <v>17945.96</v>
      </c>
      <c r="K546" s="219" t="s">
        <v>34</v>
      </c>
      <c r="L546" s="309"/>
    </row>
    <row r="547" spans="2:12" s="13" customFormat="1" ht="13.5" hidden="1" outlineLevel="3">
      <c r="B547" s="331"/>
      <c r="C547" s="204"/>
      <c r="D547" s="206" t="s">
        <v>348</v>
      </c>
      <c r="E547" s="204"/>
      <c r="F547" s="211" t="s">
        <v>3316</v>
      </c>
      <c r="G547" s="204"/>
      <c r="H547" s="212">
        <v>514.211</v>
      </c>
      <c r="I547" s="332" t="s">
        <v>34</v>
      </c>
      <c r="J547" s="204"/>
      <c r="K547" s="204"/>
      <c r="L547" s="360"/>
    </row>
    <row r="548" spans="2:12" s="1" customFormat="1" ht="22.5" customHeight="1" outlineLevel="2" collapsed="1">
      <c r="B548" s="302"/>
      <c r="C548" s="191" t="s">
        <v>953</v>
      </c>
      <c r="D548" s="191" t="s">
        <v>342</v>
      </c>
      <c r="E548" s="192" t="s">
        <v>1262</v>
      </c>
      <c r="F548" s="193" t="s">
        <v>1263</v>
      </c>
      <c r="G548" s="194" t="s">
        <v>491</v>
      </c>
      <c r="H548" s="195">
        <v>59</v>
      </c>
      <c r="I548" s="269">
        <v>167.2</v>
      </c>
      <c r="J548" s="197">
        <f>ROUND(I548*H548,2)</f>
        <v>9864.8</v>
      </c>
      <c r="K548" s="193" t="s">
        <v>346</v>
      </c>
      <c r="L548" s="309"/>
    </row>
    <row r="549" spans="2:12" s="13" customFormat="1" ht="13.5" hidden="1" outlineLevel="3">
      <c r="B549" s="331"/>
      <c r="C549" s="204"/>
      <c r="D549" s="206" t="s">
        <v>348</v>
      </c>
      <c r="E549" s="210" t="s">
        <v>34</v>
      </c>
      <c r="F549" s="211" t="s">
        <v>3317</v>
      </c>
      <c r="G549" s="204"/>
      <c r="H549" s="212">
        <v>43</v>
      </c>
      <c r="I549" s="332" t="s">
        <v>34</v>
      </c>
      <c r="J549" s="204"/>
      <c r="K549" s="204"/>
      <c r="L549" s="360"/>
    </row>
    <row r="550" spans="2:12" s="13" customFormat="1" ht="13.5" hidden="1" outlineLevel="3">
      <c r="B550" s="331"/>
      <c r="C550" s="204"/>
      <c r="D550" s="206" t="s">
        <v>348</v>
      </c>
      <c r="E550" s="210" t="s">
        <v>34</v>
      </c>
      <c r="F550" s="211" t="s">
        <v>3318</v>
      </c>
      <c r="G550" s="204"/>
      <c r="H550" s="212">
        <v>16</v>
      </c>
      <c r="I550" s="332" t="s">
        <v>34</v>
      </c>
      <c r="J550" s="204"/>
      <c r="K550" s="204"/>
      <c r="L550" s="360"/>
    </row>
    <row r="551" spans="2:12" s="15" customFormat="1" ht="13.5" hidden="1" outlineLevel="3">
      <c r="B551" s="339"/>
      <c r="C551" s="213"/>
      <c r="D551" s="206" t="s">
        <v>348</v>
      </c>
      <c r="E551" s="214" t="s">
        <v>1267</v>
      </c>
      <c r="F551" s="215" t="s">
        <v>363</v>
      </c>
      <c r="G551" s="213"/>
      <c r="H551" s="216">
        <v>59</v>
      </c>
      <c r="I551" s="340" t="s">
        <v>34</v>
      </c>
      <c r="J551" s="213"/>
      <c r="K551" s="213"/>
      <c r="L551" s="361"/>
    </row>
    <row r="552" spans="2:12" s="1" customFormat="1" ht="22.5" customHeight="1" outlineLevel="2" collapsed="1">
      <c r="B552" s="302"/>
      <c r="C552" s="191" t="s">
        <v>955</v>
      </c>
      <c r="D552" s="191" t="s">
        <v>342</v>
      </c>
      <c r="E552" s="192" t="s">
        <v>3319</v>
      </c>
      <c r="F552" s="193" t="s">
        <v>3320</v>
      </c>
      <c r="G552" s="194" t="s">
        <v>390</v>
      </c>
      <c r="H552" s="195">
        <v>87.5</v>
      </c>
      <c r="I552" s="269">
        <v>27.9</v>
      </c>
      <c r="J552" s="197">
        <f>ROUND(I552*H552,2)</f>
        <v>2441.25</v>
      </c>
      <c r="K552" s="193" t="s">
        <v>346</v>
      </c>
      <c r="L552" s="309"/>
    </row>
    <row r="553" spans="2:12" s="12" customFormat="1" ht="13.5" hidden="1" outlineLevel="3">
      <c r="B553" s="342"/>
      <c r="C553" s="203"/>
      <c r="D553" s="206" t="s">
        <v>348</v>
      </c>
      <c r="E553" s="343" t="s">
        <v>34</v>
      </c>
      <c r="F553" s="344" t="s">
        <v>3321</v>
      </c>
      <c r="G553" s="203"/>
      <c r="H553" s="345" t="s">
        <v>34</v>
      </c>
      <c r="I553" s="346" t="s">
        <v>34</v>
      </c>
      <c r="J553" s="203"/>
      <c r="K553" s="203"/>
      <c r="L553" s="359"/>
    </row>
    <row r="554" spans="2:12" s="13" customFormat="1" ht="13.5" hidden="1" outlineLevel="3">
      <c r="B554" s="331"/>
      <c r="C554" s="204"/>
      <c r="D554" s="206" t="s">
        <v>348</v>
      </c>
      <c r="E554" s="210" t="s">
        <v>34</v>
      </c>
      <c r="F554" s="211" t="s">
        <v>3322</v>
      </c>
      <c r="G554" s="204"/>
      <c r="H554" s="212">
        <v>87.5</v>
      </c>
      <c r="I554" s="332" t="s">
        <v>34</v>
      </c>
      <c r="J554" s="204"/>
      <c r="K554" s="204"/>
      <c r="L554" s="360"/>
    </row>
    <row r="555" spans="2:12" s="1" customFormat="1" ht="22.5" customHeight="1" outlineLevel="2" collapsed="1">
      <c r="B555" s="302"/>
      <c r="C555" s="217" t="s">
        <v>956</v>
      </c>
      <c r="D555" s="217" t="s">
        <v>441</v>
      </c>
      <c r="E555" s="218" t="s">
        <v>1258</v>
      </c>
      <c r="F555" s="219" t="s">
        <v>1259</v>
      </c>
      <c r="G555" s="220" t="s">
        <v>390</v>
      </c>
      <c r="H555" s="221">
        <v>100.625</v>
      </c>
      <c r="I555" s="270">
        <v>34.9</v>
      </c>
      <c r="J555" s="222">
        <f>ROUND(I555*H555,2)</f>
        <v>3511.81</v>
      </c>
      <c r="K555" s="219" t="s">
        <v>34</v>
      </c>
      <c r="L555" s="309"/>
    </row>
    <row r="556" spans="2:12" s="13" customFormat="1" ht="13.5" hidden="1" outlineLevel="3">
      <c r="B556" s="331"/>
      <c r="C556" s="204"/>
      <c r="D556" s="206" t="s">
        <v>348</v>
      </c>
      <c r="E556" s="204"/>
      <c r="F556" s="211" t="s">
        <v>3323</v>
      </c>
      <c r="G556" s="204"/>
      <c r="H556" s="212">
        <v>100.625</v>
      </c>
      <c r="I556" s="332" t="s">
        <v>34</v>
      </c>
      <c r="J556" s="204"/>
      <c r="K556" s="204"/>
      <c r="L556" s="360"/>
    </row>
    <row r="557" spans="2:12" s="1" customFormat="1" ht="22.5" customHeight="1" outlineLevel="2" collapsed="1">
      <c r="B557" s="302"/>
      <c r="C557" s="191" t="s">
        <v>962</v>
      </c>
      <c r="D557" s="191" t="s">
        <v>342</v>
      </c>
      <c r="E557" s="192" t="s">
        <v>3324</v>
      </c>
      <c r="F557" s="193" t="s">
        <v>3325</v>
      </c>
      <c r="G557" s="194" t="s">
        <v>345</v>
      </c>
      <c r="H557" s="195">
        <v>14.354</v>
      </c>
      <c r="I557" s="269">
        <v>668.7</v>
      </c>
      <c r="J557" s="197">
        <f>ROUND(I557*H557,2)</f>
        <v>9598.52</v>
      </c>
      <c r="K557" s="193" t="s">
        <v>34</v>
      </c>
      <c r="L557" s="309"/>
    </row>
    <row r="558" spans="2:12" s="12" customFormat="1" ht="13.5" hidden="1" outlineLevel="3">
      <c r="B558" s="342"/>
      <c r="C558" s="203"/>
      <c r="D558" s="206" t="s">
        <v>348</v>
      </c>
      <c r="E558" s="343" t="s">
        <v>34</v>
      </c>
      <c r="F558" s="344" t="s">
        <v>3326</v>
      </c>
      <c r="G558" s="203"/>
      <c r="H558" s="345" t="s">
        <v>34</v>
      </c>
      <c r="I558" s="346" t="s">
        <v>34</v>
      </c>
      <c r="J558" s="203"/>
      <c r="K558" s="203"/>
      <c r="L558" s="359"/>
    </row>
    <row r="559" spans="2:12" s="13" customFormat="1" ht="24" hidden="1" outlineLevel="3">
      <c r="B559" s="331"/>
      <c r="C559" s="204"/>
      <c r="D559" s="206" t="s">
        <v>348</v>
      </c>
      <c r="E559" s="210" t="s">
        <v>34</v>
      </c>
      <c r="F559" s="211" t="s">
        <v>3257</v>
      </c>
      <c r="G559" s="204"/>
      <c r="H559" s="212">
        <v>20.808</v>
      </c>
      <c r="I559" s="332" t="s">
        <v>34</v>
      </c>
      <c r="J559" s="204"/>
      <c r="K559" s="204"/>
      <c r="L559" s="360"/>
    </row>
    <row r="560" spans="2:12" s="13" customFormat="1" ht="13.5" hidden="1" outlineLevel="3">
      <c r="B560" s="331"/>
      <c r="C560" s="204"/>
      <c r="D560" s="206" t="s">
        <v>348</v>
      </c>
      <c r="E560" s="210" t="s">
        <v>34</v>
      </c>
      <c r="F560" s="211" t="s">
        <v>3327</v>
      </c>
      <c r="G560" s="204"/>
      <c r="H560" s="212">
        <v>-1.414</v>
      </c>
      <c r="I560" s="332" t="s">
        <v>34</v>
      </c>
      <c r="J560" s="204"/>
      <c r="K560" s="204"/>
      <c r="L560" s="360"/>
    </row>
    <row r="561" spans="2:12" s="13" customFormat="1" ht="13.5" hidden="1" outlineLevel="3">
      <c r="B561" s="331"/>
      <c r="C561" s="204"/>
      <c r="D561" s="206" t="s">
        <v>348</v>
      </c>
      <c r="E561" s="210" t="s">
        <v>34</v>
      </c>
      <c r="F561" s="211" t="s">
        <v>3328</v>
      </c>
      <c r="G561" s="204"/>
      <c r="H561" s="212">
        <v>-5.04</v>
      </c>
      <c r="I561" s="332" t="s">
        <v>34</v>
      </c>
      <c r="J561" s="204"/>
      <c r="K561" s="204"/>
      <c r="L561" s="360"/>
    </row>
    <row r="562" spans="2:12" s="14" customFormat="1" ht="13.5" hidden="1" outlineLevel="3">
      <c r="B562" s="335"/>
      <c r="C562" s="205"/>
      <c r="D562" s="206" t="s">
        <v>348</v>
      </c>
      <c r="E562" s="207" t="s">
        <v>3329</v>
      </c>
      <c r="F562" s="208" t="s">
        <v>352</v>
      </c>
      <c r="G562" s="205"/>
      <c r="H562" s="209">
        <v>14.354</v>
      </c>
      <c r="I562" s="336" t="s">
        <v>34</v>
      </c>
      <c r="J562" s="205"/>
      <c r="K562" s="205"/>
      <c r="L562" s="362"/>
    </row>
    <row r="563" spans="2:12" s="1" customFormat="1" ht="22.5" customHeight="1" outlineLevel="2" collapsed="1">
      <c r="B563" s="302"/>
      <c r="C563" s="191" t="s">
        <v>964</v>
      </c>
      <c r="D563" s="191" t="s">
        <v>342</v>
      </c>
      <c r="E563" s="192" t="s">
        <v>1286</v>
      </c>
      <c r="F563" s="193" t="s">
        <v>1287</v>
      </c>
      <c r="G563" s="194" t="s">
        <v>491</v>
      </c>
      <c r="H563" s="195">
        <v>18</v>
      </c>
      <c r="I563" s="269">
        <v>1393.2</v>
      </c>
      <c r="J563" s="197">
        <f>ROUND(I563*H563,2)</f>
        <v>25077.6</v>
      </c>
      <c r="K563" s="193" t="s">
        <v>34</v>
      </c>
      <c r="L563" s="309"/>
    </row>
    <row r="564" spans="2:12" s="13" customFormat="1" ht="13.5" hidden="1" outlineLevel="3">
      <c r="B564" s="331"/>
      <c r="C564" s="204"/>
      <c r="D564" s="206" t="s">
        <v>348</v>
      </c>
      <c r="E564" s="210" t="s">
        <v>34</v>
      </c>
      <c r="F564" s="211" t="s">
        <v>3330</v>
      </c>
      <c r="G564" s="204"/>
      <c r="H564" s="212">
        <v>36</v>
      </c>
      <c r="I564" s="332" t="s">
        <v>34</v>
      </c>
      <c r="J564" s="204"/>
      <c r="K564" s="204"/>
      <c r="L564" s="360"/>
    </row>
    <row r="565" spans="2:12" s="15" customFormat="1" ht="13.5" hidden="1" outlineLevel="3">
      <c r="B565" s="339"/>
      <c r="C565" s="213"/>
      <c r="D565" s="206" t="s">
        <v>348</v>
      </c>
      <c r="E565" s="214" t="s">
        <v>233</v>
      </c>
      <c r="F565" s="215" t="s">
        <v>363</v>
      </c>
      <c r="G565" s="213"/>
      <c r="H565" s="216">
        <v>36</v>
      </c>
      <c r="I565" s="340" t="s">
        <v>34</v>
      </c>
      <c r="J565" s="213"/>
      <c r="K565" s="213"/>
      <c r="L565" s="361"/>
    </row>
    <row r="566" spans="2:12" s="13" customFormat="1" ht="13.5" hidden="1" outlineLevel="3">
      <c r="B566" s="331"/>
      <c r="C566" s="204"/>
      <c r="D566" s="206" t="s">
        <v>348</v>
      </c>
      <c r="E566" s="210" t="s">
        <v>34</v>
      </c>
      <c r="F566" s="211" t="s">
        <v>1289</v>
      </c>
      <c r="G566" s="204"/>
      <c r="H566" s="212">
        <v>18</v>
      </c>
      <c r="I566" s="332" t="s">
        <v>34</v>
      </c>
      <c r="J566" s="204"/>
      <c r="K566" s="204"/>
      <c r="L566" s="360"/>
    </row>
    <row r="567" spans="2:12" s="1" customFormat="1" ht="22.5" customHeight="1" outlineLevel="2" collapsed="1">
      <c r="B567" s="302"/>
      <c r="C567" s="191" t="s">
        <v>969</v>
      </c>
      <c r="D567" s="191" t="s">
        <v>342</v>
      </c>
      <c r="E567" s="192" t="s">
        <v>1291</v>
      </c>
      <c r="F567" s="193" t="s">
        <v>1292</v>
      </c>
      <c r="G567" s="194" t="s">
        <v>491</v>
      </c>
      <c r="H567" s="195">
        <v>18</v>
      </c>
      <c r="I567" s="269">
        <v>1462.9</v>
      </c>
      <c r="J567" s="197">
        <f>ROUND(I567*H567,2)</f>
        <v>26332.2</v>
      </c>
      <c r="K567" s="193" t="s">
        <v>34</v>
      </c>
      <c r="L567" s="309"/>
    </row>
    <row r="568" spans="2:12" s="13" customFormat="1" ht="13.5" hidden="1" outlineLevel="3">
      <c r="B568" s="331"/>
      <c r="C568" s="204"/>
      <c r="D568" s="206" t="s">
        <v>348</v>
      </c>
      <c r="E568" s="210" t="s">
        <v>34</v>
      </c>
      <c r="F568" s="211" t="s">
        <v>1289</v>
      </c>
      <c r="G568" s="204"/>
      <c r="H568" s="212">
        <v>18</v>
      </c>
      <c r="I568" s="332" t="s">
        <v>34</v>
      </c>
      <c r="J568" s="204"/>
      <c r="K568" s="204"/>
      <c r="L568" s="360"/>
    </row>
    <row r="569" spans="2:12" s="1" customFormat="1" ht="22.5" customHeight="1" outlineLevel="2" collapsed="1">
      <c r="B569" s="302"/>
      <c r="C569" s="191" t="s">
        <v>971</v>
      </c>
      <c r="D569" s="191" t="s">
        <v>342</v>
      </c>
      <c r="E569" s="192" t="s">
        <v>1298</v>
      </c>
      <c r="F569" s="193" t="s">
        <v>1299</v>
      </c>
      <c r="G569" s="194" t="s">
        <v>491</v>
      </c>
      <c r="H569" s="195">
        <v>36</v>
      </c>
      <c r="I569" s="269">
        <v>348.3</v>
      </c>
      <c r="J569" s="197">
        <f>ROUND(I569*H569,2)</f>
        <v>12538.8</v>
      </c>
      <c r="K569" s="193" t="s">
        <v>346</v>
      </c>
      <c r="L569" s="309"/>
    </row>
    <row r="570" spans="2:12" s="13" customFormat="1" ht="13.5" hidden="1" outlineLevel="3">
      <c r="B570" s="331"/>
      <c r="C570" s="204"/>
      <c r="D570" s="206" t="s">
        <v>348</v>
      </c>
      <c r="E570" s="210" t="s">
        <v>34</v>
      </c>
      <c r="F570" s="211" t="s">
        <v>1300</v>
      </c>
      <c r="G570" s="204"/>
      <c r="H570" s="212">
        <v>36</v>
      </c>
      <c r="I570" s="332" t="s">
        <v>34</v>
      </c>
      <c r="J570" s="204"/>
      <c r="K570" s="204"/>
      <c r="L570" s="360"/>
    </row>
    <row r="571" spans="2:12" s="1" customFormat="1" ht="22.5" customHeight="1" outlineLevel="2" collapsed="1">
      <c r="B571" s="302"/>
      <c r="C571" s="217" t="s">
        <v>975</v>
      </c>
      <c r="D571" s="217" t="s">
        <v>441</v>
      </c>
      <c r="E571" s="218" t="s">
        <v>1302</v>
      </c>
      <c r="F571" s="219" t="s">
        <v>1303</v>
      </c>
      <c r="G571" s="220" t="s">
        <v>491</v>
      </c>
      <c r="H571" s="221">
        <v>20.6</v>
      </c>
      <c r="I571" s="270">
        <v>418</v>
      </c>
      <c r="J571" s="222">
        <f>ROUND(I571*H571,2)</f>
        <v>8610.8</v>
      </c>
      <c r="K571" s="219" t="s">
        <v>34</v>
      </c>
      <c r="L571" s="309"/>
    </row>
    <row r="572" spans="2:12" s="13" customFormat="1" ht="13.5" hidden="1" outlineLevel="3">
      <c r="B572" s="331"/>
      <c r="C572" s="204"/>
      <c r="D572" s="206" t="s">
        <v>348</v>
      </c>
      <c r="E572" s="210" t="s">
        <v>261</v>
      </c>
      <c r="F572" s="211" t="s">
        <v>3331</v>
      </c>
      <c r="G572" s="204"/>
      <c r="H572" s="212">
        <v>20</v>
      </c>
      <c r="I572" s="332" t="s">
        <v>34</v>
      </c>
      <c r="J572" s="204"/>
      <c r="K572" s="204"/>
      <c r="L572" s="360"/>
    </row>
    <row r="573" spans="2:12" s="13" customFormat="1" ht="13.5" hidden="1" outlineLevel="3">
      <c r="B573" s="331"/>
      <c r="C573" s="204"/>
      <c r="D573" s="206" t="s">
        <v>348</v>
      </c>
      <c r="E573" s="210" t="s">
        <v>34</v>
      </c>
      <c r="F573" s="211" t="s">
        <v>1305</v>
      </c>
      <c r="G573" s="204"/>
      <c r="H573" s="212">
        <v>20.6</v>
      </c>
      <c r="I573" s="332" t="s">
        <v>34</v>
      </c>
      <c r="J573" s="204"/>
      <c r="K573" s="204"/>
      <c r="L573" s="360"/>
    </row>
    <row r="574" spans="2:12" s="1" customFormat="1" ht="22.5" customHeight="1" outlineLevel="2" collapsed="1">
      <c r="B574" s="302"/>
      <c r="C574" s="217" t="s">
        <v>979</v>
      </c>
      <c r="D574" s="217" t="s">
        <v>441</v>
      </c>
      <c r="E574" s="218" t="s">
        <v>1307</v>
      </c>
      <c r="F574" s="219" t="s">
        <v>1308</v>
      </c>
      <c r="G574" s="220" t="s">
        <v>491</v>
      </c>
      <c r="H574" s="221">
        <v>20.6</v>
      </c>
      <c r="I574" s="270">
        <v>445.8</v>
      </c>
      <c r="J574" s="222">
        <f>ROUND(I574*H574,2)</f>
        <v>9183.48</v>
      </c>
      <c r="K574" s="219" t="s">
        <v>34</v>
      </c>
      <c r="L574" s="309"/>
    </row>
    <row r="575" spans="2:12" s="13" customFormat="1" ht="13.5" hidden="1" outlineLevel="3">
      <c r="B575" s="331"/>
      <c r="C575" s="204"/>
      <c r="D575" s="206" t="s">
        <v>348</v>
      </c>
      <c r="E575" s="210" t="s">
        <v>259</v>
      </c>
      <c r="F575" s="211" t="s">
        <v>3331</v>
      </c>
      <c r="G575" s="204"/>
      <c r="H575" s="212">
        <v>20</v>
      </c>
      <c r="I575" s="332" t="s">
        <v>34</v>
      </c>
      <c r="J575" s="204"/>
      <c r="K575" s="204"/>
      <c r="L575" s="360"/>
    </row>
    <row r="576" spans="2:12" s="13" customFormat="1" ht="13.5" hidden="1" outlineLevel="3">
      <c r="B576" s="331"/>
      <c r="C576" s="204"/>
      <c r="D576" s="206" t="s">
        <v>348</v>
      </c>
      <c r="E576" s="210" t="s">
        <v>34</v>
      </c>
      <c r="F576" s="211" t="s">
        <v>1309</v>
      </c>
      <c r="G576" s="204"/>
      <c r="H576" s="212">
        <v>20.6</v>
      </c>
      <c r="I576" s="332" t="s">
        <v>34</v>
      </c>
      <c r="J576" s="204"/>
      <c r="K576" s="204"/>
      <c r="L576" s="360"/>
    </row>
    <row r="577" spans="2:12" s="1" customFormat="1" ht="22.5" customHeight="1" outlineLevel="2" collapsed="1">
      <c r="B577" s="302"/>
      <c r="C577" s="191" t="s">
        <v>983</v>
      </c>
      <c r="D577" s="191" t="s">
        <v>342</v>
      </c>
      <c r="E577" s="192" t="s">
        <v>1311</v>
      </c>
      <c r="F577" s="193" t="s">
        <v>1312</v>
      </c>
      <c r="G577" s="194" t="s">
        <v>491</v>
      </c>
      <c r="H577" s="195">
        <v>36</v>
      </c>
      <c r="I577" s="269">
        <v>69.7</v>
      </c>
      <c r="J577" s="197">
        <f>ROUND(I577*H577,2)</f>
        <v>2509.2</v>
      </c>
      <c r="K577" s="193" t="s">
        <v>34</v>
      </c>
      <c r="L577" s="309"/>
    </row>
    <row r="578" spans="2:12" s="13" customFormat="1" ht="13.5" hidden="1" outlineLevel="3">
      <c r="B578" s="331"/>
      <c r="C578" s="204"/>
      <c r="D578" s="206" t="s">
        <v>348</v>
      </c>
      <c r="E578" s="210" t="s">
        <v>34</v>
      </c>
      <c r="F578" s="211" t="s">
        <v>1300</v>
      </c>
      <c r="G578" s="204"/>
      <c r="H578" s="212">
        <v>36</v>
      </c>
      <c r="I578" s="332" t="s">
        <v>34</v>
      </c>
      <c r="J578" s="204"/>
      <c r="K578" s="204"/>
      <c r="L578" s="360"/>
    </row>
    <row r="579" spans="2:12" s="1" customFormat="1" ht="22.5" customHeight="1" outlineLevel="2" collapsed="1">
      <c r="B579" s="302"/>
      <c r="C579" s="191" t="s">
        <v>987</v>
      </c>
      <c r="D579" s="191" t="s">
        <v>342</v>
      </c>
      <c r="E579" s="192" t="s">
        <v>1277</v>
      </c>
      <c r="F579" s="193" t="s">
        <v>1278</v>
      </c>
      <c r="G579" s="194" t="s">
        <v>491</v>
      </c>
      <c r="H579" s="195">
        <v>12</v>
      </c>
      <c r="I579" s="269">
        <v>529.4</v>
      </c>
      <c r="J579" s="197">
        <f>ROUND(I579*H579,2)</f>
        <v>6352.8</v>
      </c>
      <c r="K579" s="193" t="s">
        <v>346</v>
      </c>
      <c r="L579" s="309"/>
    </row>
    <row r="580" spans="2:12" s="12" customFormat="1" ht="13.5" hidden="1" outlineLevel="3">
      <c r="B580" s="342"/>
      <c r="C580" s="203"/>
      <c r="D580" s="206" t="s">
        <v>348</v>
      </c>
      <c r="E580" s="343" t="s">
        <v>34</v>
      </c>
      <c r="F580" s="344" t="s">
        <v>3332</v>
      </c>
      <c r="G580" s="203"/>
      <c r="H580" s="345" t="s">
        <v>34</v>
      </c>
      <c r="I580" s="346" t="s">
        <v>34</v>
      </c>
      <c r="J580" s="203"/>
      <c r="K580" s="203"/>
      <c r="L580" s="359"/>
    </row>
    <row r="581" spans="2:12" s="13" customFormat="1" ht="13.5" hidden="1" outlineLevel="3">
      <c r="B581" s="331"/>
      <c r="C581" s="204"/>
      <c r="D581" s="206" t="s">
        <v>348</v>
      </c>
      <c r="E581" s="210" t="s">
        <v>34</v>
      </c>
      <c r="F581" s="211" t="s">
        <v>3333</v>
      </c>
      <c r="G581" s="204"/>
      <c r="H581" s="212">
        <v>12</v>
      </c>
      <c r="I581" s="332" t="s">
        <v>34</v>
      </c>
      <c r="J581" s="204"/>
      <c r="K581" s="204"/>
      <c r="L581" s="360"/>
    </row>
    <row r="582" spans="2:12" s="1" customFormat="1" ht="22.5" customHeight="1" outlineLevel="2" collapsed="1">
      <c r="B582" s="302"/>
      <c r="C582" s="217" t="s">
        <v>991</v>
      </c>
      <c r="D582" s="217" t="s">
        <v>441</v>
      </c>
      <c r="E582" s="218" t="s">
        <v>1282</v>
      </c>
      <c r="F582" s="219" t="s">
        <v>1283</v>
      </c>
      <c r="G582" s="220" t="s">
        <v>1130</v>
      </c>
      <c r="H582" s="221">
        <v>12.24</v>
      </c>
      <c r="I582" s="270">
        <v>1057.5</v>
      </c>
      <c r="J582" s="222">
        <f>ROUND(I582*H582,2)</f>
        <v>12943.8</v>
      </c>
      <c r="K582" s="219" t="s">
        <v>346</v>
      </c>
      <c r="L582" s="309"/>
    </row>
    <row r="583" spans="2:12" s="13" customFormat="1" ht="13.5" hidden="1" outlineLevel="3">
      <c r="B583" s="331"/>
      <c r="C583" s="204"/>
      <c r="D583" s="206" t="s">
        <v>348</v>
      </c>
      <c r="E583" s="204"/>
      <c r="F583" s="211" t="s">
        <v>3334</v>
      </c>
      <c r="G583" s="204"/>
      <c r="H583" s="212">
        <v>12.24</v>
      </c>
      <c r="I583" s="332" t="s">
        <v>34</v>
      </c>
      <c r="J583" s="204"/>
      <c r="K583" s="204"/>
      <c r="L583" s="360"/>
    </row>
    <row r="584" spans="2:12" s="1" customFormat="1" ht="22.5" customHeight="1" outlineLevel="2" collapsed="1">
      <c r="B584" s="302"/>
      <c r="C584" s="191" t="s">
        <v>1001</v>
      </c>
      <c r="D584" s="191" t="s">
        <v>342</v>
      </c>
      <c r="E584" s="192" t="s">
        <v>1314</v>
      </c>
      <c r="F584" s="193" t="s">
        <v>1315</v>
      </c>
      <c r="G584" s="194" t="s">
        <v>390</v>
      </c>
      <c r="H584" s="195">
        <v>15.08</v>
      </c>
      <c r="I584" s="269">
        <v>62.7</v>
      </c>
      <c r="J584" s="197">
        <f>ROUND(I584*H584,2)</f>
        <v>945.52</v>
      </c>
      <c r="K584" s="193" t="s">
        <v>346</v>
      </c>
      <c r="L584" s="309"/>
    </row>
    <row r="585" spans="2:12" s="13" customFormat="1" ht="13.5" hidden="1" outlineLevel="3">
      <c r="B585" s="331"/>
      <c r="C585" s="204"/>
      <c r="D585" s="206" t="s">
        <v>348</v>
      </c>
      <c r="E585" s="210" t="s">
        <v>34</v>
      </c>
      <c r="F585" s="211" t="s">
        <v>1316</v>
      </c>
      <c r="G585" s="204"/>
      <c r="H585" s="212">
        <v>15.08</v>
      </c>
      <c r="I585" s="332" t="s">
        <v>34</v>
      </c>
      <c r="J585" s="204"/>
      <c r="K585" s="204"/>
      <c r="L585" s="360"/>
    </row>
    <row r="586" spans="2:12" s="1" customFormat="1" ht="22.5" customHeight="1" outlineLevel="2" collapsed="1">
      <c r="B586" s="302"/>
      <c r="C586" s="217" t="s">
        <v>1004</v>
      </c>
      <c r="D586" s="217" t="s">
        <v>441</v>
      </c>
      <c r="E586" s="218" t="s">
        <v>1318</v>
      </c>
      <c r="F586" s="219" t="s">
        <v>1319</v>
      </c>
      <c r="G586" s="220" t="s">
        <v>390</v>
      </c>
      <c r="H586" s="221">
        <v>16.588</v>
      </c>
      <c r="I586" s="270">
        <v>27.9</v>
      </c>
      <c r="J586" s="222">
        <f>ROUND(I586*H586,2)</f>
        <v>462.81</v>
      </c>
      <c r="K586" s="219" t="s">
        <v>34</v>
      </c>
      <c r="L586" s="309"/>
    </row>
    <row r="587" spans="2:12" s="13" customFormat="1" ht="13.5" hidden="1" outlineLevel="3">
      <c r="B587" s="331"/>
      <c r="C587" s="204"/>
      <c r="D587" s="206" t="s">
        <v>348</v>
      </c>
      <c r="E587" s="210" t="s">
        <v>34</v>
      </c>
      <c r="F587" s="211" t="s">
        <v>1320</v>
      </c>
      <c r="G587" s="204"/>
      <c r="H587" s="212">
        <v>16.588</v>
      </c>
      <c r="I587" s="332" t="s">
        <v>34</v>
      </c>
      <c r="J587" s="204"/>
      <c r="K587" s="204"/>
      <c r="L587" s="360"/>
    </row>
    <row r="588" spans="2:12" s="1" customFormat="1" ht="22.5" customHeight="1" outlineLevel="2" collapsed="1">
      <c r="B588" s="302"/>
      <c r="C588" s="191" t="s">
        <v>1009</v>
      </c>
      <c r="D588" s="191" t="s">
        <v>342</v>
      </c>
      <c r="E588" s="192" t="s">
        <v>3335</v>
      </c>
      <c r="F588" s="193" t="s">
        <v>3336</v>
      </c>
      <c r="G588" s="194" t="s">
        <v>345</v>
      </c>
      <c r="H588" s="195">
        <v>6.809</v>
      </c>
      <c r="I588" s="269">
        <v>668.7</v>
      </c>
      <c r="J588" s="197">
        <f>ROUND(I588*H588,2)</f>
        <v>4553.18</v>
      </c>
      <c r="K588" s="193" t="s">
        <v>346</v>
      </c>
      <c r="L588" s="309"/>
    </row>
    <row r="589" spans="2:12" s="12" customFormat="1" ht="13.5" hidden="1" outlineLevel="3">
      <c r="B589" s="342"/>
      <c r="C589" s="203"/>
      <c r="D589" s="206" t="s">
        <v>348</v>
      </c>
      <c r="E589" s="343" t="s">
        <v>34</v>
      </c>
      <c r="F589" s="344" t="s">
        <v>3337</v>
      </c>
      <c r="G589" s="203"/>
      <c r="H589" s="345" t="s">
        <v>34</v>
      </c>
      <c r="I589" s="346" t="s">
        <v>34</v>
      </c>
      <c r="J589" s="203"/>
      <c r="K589" s="203"/>
      <c r="L589" s="359"/>
    </row>
    <row r="590" spans="2:12" s="13" customFormat="1" ht="13.5" hidden="1" outlineLevel="3">
      <c r="B590" s="331"/>
      <c r="C590" s="204"/>
      <c r="D590" s="206" t="s">
        <v>348</v>
      </c>
      <c r="E590" s="210" t="s">
        <v>34</v>
      </c>
      <c r="F590" s="211" t="s">
        <v>3338</v>
      </c>
      <c r="G590" s="204"/>
      <c r="H590" s="212">
        <v>6.809</v>
      </c>
      <c r="I590" s="332" t="s">
        <v>34</v>
      </c>
      <c r="J590" s="204"/>
      <c r="K590" s="204"/>
      <c r="L590" s="360"/>
    </row>
    <row r="591" spans="2:12" s="1" customFormat="1" ht="22.5" customHeight="1" outlineLevel="2" collapsed="1">
      <c r="B591" s="302"/>
      <c r="C591" s="191" t="s">
        <v>1011</v>
      </c>
      <c r="D591" s="191" t="s">
        <v>342</v>
      </c>
      <c r="E591" s="192" t="s">
        <v>1322</v>
      </c>
      <c r="F591" s="193" t="s">
        <v>1323</v>
      </c>
      <c r="G591" s="194" t="s">
        <v>345</v>
      </c>
      <c r="H591" s="195">
        <v>1.131</v>
      </c>
      <c r="I591" s="269">
        <v>668.7</v>
      </c>
      <c r="J591" s="197">
        <f>ROUND(I591*H591,2)</f>
        <v>756.3</v>
      </c>
      <c r="K591" s="193" t="s">
        <v>346</v>
      </c>
      <c r="L591" s="309"/>
    </row>
    <row r="592" spans="2:12" s="12" customFormat="1" ht="13.5" hidden="1" outlineLevel="3">
      <c r="B592" s="342"/>
      <c r="C592" s="203"/>
      <c r="D592" s="206" t="s">
        <v>348</v>
      </c>
      <c r="E592" s="343" t="s">
        <v>34</v>
      </c>
      <c r="F592" s="344" t="s">
        <v>1324</v>
      </c>
      <c r="G592" s="203"/>
      <c r="H592" s="345" t="s">
        <v>34</v>
      </c>
      <c r="I592" s="346" t="s">
        <v>34</v>
      </c>
      <c r="J592" s="203"/>
      <c r="K592" s="203"/>
      <c r="L592" s="359"/>
    </row>
    <row r="593" spans="2:12" s="13" customFormat="1" ht="13.5" hidden="1" outlineLevel="3">
      <c r="B593" s="331"/>
      <c r="C593" s="204"/>
      <c r="D593" s="206" t="s">
        <v>348</v>
      </c>
      <c r="E593" s="210" t="s">
        <v>34</v>
      </c>
      <c r="F593" s="211" t="s">
        <v>1325</v>
      </c>
      <c r="G593" s="204"/>
      <c r="H593" s="212">
        <v>1.131</v>
      </c>
      <c r="I593" s="332" t="s">
        <v>34</v>
      </c>
      <c r="J593" s="204"/>
      <c r="K593" s="204"/>
      <c r="L593" s="360"/>
    </row>
    <row r="594" spans="2:12" s="1" customFormat="1" ht="22.5" customHeight="1" outlineLevel="2" collapsed="1">
      <c r="B594" s="302"/>
      <c r="C594" s="191" t="s">
        <v>1016</v>
      </c>
      <c r="D594" s="191" t="s">
        <v>342</v>
      </c>
      <c r="E594" s="192" t="s">
        <v>1327</v>
      </c>
      <c r="F594" s="193" t="s">
        <v>1328</v>
      </c>
      <c r="G594" s="194" t="s">
        <v>345</v>
      </c>
      <c r="H594" s="195">
        <v>3.384</v>
      </c>
      <c r="I594" s="269">
        <v>2619.2</v>
      </c>
      <c r="J594" s="197">
        <f>ROUND(I594*H594,2)</f>
        <v>8863.37</v>
      </c>
      <c r="K594" s="193" t="s">
        <v>34</v>
      </c>
      <c r="L594" s="309"/>
    </row>
    <row r="595" spans="2:12" s="13" customFormat="1" ht="13.5" hidden="1" outlineLevel="3">
      <c r="B595" s="331"/>
      <c r="C595" s="204"/>
      <c r="D595" s="206" t="s">
        <v>348</v>
      </c>
      <c r="E595" s="210" t="s">
        <v>34</v>
      </c>
      <c r="F595" s="211" t="s">
        <v>3339</v>
      </c>
      <c r="G595" s="204"/>
      <c r="H595" s="212">
        <v>3.384</v>
      </c>
      <c r="I595" s="332" t="s">
        <v>34</v>
      </c>
      <c r="J595" s="204"/>
      <c r="K595" s="204"/>
      <c r="L595" s="360"/>
    </row>
    <row r="596" spans="2:12" s="15" customFormat="1" ht="13.5" hidden="1" outlineLevel="3">
      <c r="B596" s="339"/>
      <c r="C596" s="213"/>
      <c r="D596" s="206" t="s">
        <v>348</v>
      </c>
      <c r="E596" s="214" t="s">
        <v>1330</v>
      </c>
      <c r="F596" s="215" t="s">
        <v>363</v>
      </c>
      <c r="G596" s="213"/>
      <c r="H596" s="216">
        <v>3.384</v>
      </c>
      <c r="I596" s="340" t="s">
        <v>34</v>
      </c>
      <c r="J596" s="213"/>
      <c r="K596" s="213"/>
      <c r="L596" s="361"/>
    </row>
    <row r="597" spans="2:12" s="1" customFormat="1" ht="22.5" customHeight="1" outlineLevel="2" collapsed="1">
      <c r="B597" s="302"/>
      <c r="C597" s="191" t="s">
        <v>1032</v>
      </c>
      <c r="D597" s="191" t="s">
        <v>342</v>
      </c>
      <c r="E597" s="192" t="s">
        <v>1332</v>
      </c>
      <c r="F597" s="193" t="s">
        <v>1333</v>
      </c>
      <c r="G597" s="194" t="s">
        <v>491</v>
      </c>
      <c r="H597" s="195">
        <v>36</v>
      </c>
      <c r="I597" s="269">
        <v>139.3</v>
      </c>
      <c r="J597" s="197">
        <f>ROUND(I597*H597,2)</f>
        <v>5014.8</v>
      </c>
      <c r="K597" s="193" t="s">
        <v>34</v>
      </c>
      <c r="L597" s="309"/>
    </row>
    <row r="598" spans="2:12" s="13" customFormat="1" ht="13.5" hidden="1" outlineLevel="3">
      <c r="B598" s="331"/>
      <c r="C598" s="204"/>
      <c r="D598" s="206" t="s">
        <v>348</v>
      </c>
      <c r="E598" s="210" t="s">
        <v>34</v>
      </c>
      <c r="F598" s="211" t="s">
        <v>233</v>
      </c>
      <c r="G598" s="204"/>
      <c r="H598" s="212">
        <v>36</v>
      </c>
      <c r="I598" s="332" t="s">
        <v>34</v>
      </c>
      <c r="J598" s="204"/>
      <c r="K598" s="204"/>
      <c r="L598" s="360"/>
    </row>
    <row r="599" spans="2:12" s="11" customFormat="1" ht="29.85" customHeight="1" outlineLevel="1">
      <c r="B599" s="318"/>
      <c r="C599" s="182"/>
      <c r="D599" s="188" t="s">
        <v>74</v>
      </c>
      <c r="E599" s="189" t="s">
        <v>90</v>
      </c>
      <c r="F599" s="189" t="s">
        <v>1361</v>
      </c>
      <c r="G599" s="182"/>
      <c r="H599" s="182"/>
      <c r="I599" s="321" t="s">
        <v>34</v>
      </c>
      <c r="J599" s="190">
        <f>SUM(J600:J712)</f>
        <v>2115233.75</v>
      </c>
      <c r="K599" s="182"/>
      <c r="L599" s="358"/>
    </row>
    <row r="600" spans="2:12" s="1" customFormat="1" ht="31.5" customHeight="1" outlineLevel="2" collapsed="1">
      <c r="B600" s="302"/>
      <c r="C600" s="191" t="s">
        <v>1036</v>
      </c>
      <c r="D600" s="191" t="s">
        <v>342</v>
      </c>
      <c r="E600" s="192" t="s">
        <v>1521</v>
      </c>
      <c r="F600" s="193" t="s">
        <v>1522</v>
      </c>
      <c r="G600" s="194" t="s">
        <v>345</v>
      </c>
      <c r="H600" s="195">
        <v>20.645</v>
      </c>
      <c r="I600" s="269">
        <v>1741.5</v>
      </c>
      <c r="J600" s="197">
        <f>ROUND(I600*H600,2)</f>
        <v>35953.27</v>
      </c>
      <c r="K600" s="193" t="s">
        <v>34</v>
      </c>
      <c r="L600" s="309"/>
    </row>
    <row r="601" spans="2:12" s="12" customFormat="1" ht="13.5" hidden="1" outlineLevel="3">
      <c r="B601" s="342"/>
      <c r="C601" s="203"/>
      <c r="D601" s="206" t="s">
        <v>348</v>
      </c>
      <c r="E601" s="343" t="s">
        <v>34</v>
      </c>
      <c r="F601" s="344" t="s">
        <v>1523</v>
      </c>
      <c r="G601" s="203"/>
      <c r="H601" s="345" t="s">
        <v>34</v>
      </c>
      <c r="I601" s="346" t="s">
        <v>34</v>
      </c>
      <c r="J601" s="203"/>
      <c r="K601" s="203"/>
      <c r="L601" s="359"/>
    </row>
    <row r="602" spans="2:12" s="13" customFormat="1" ht="13.5" hidden="1" outlineLevel="3">
      <c r="B602" s="331"/>
      <c r="C602" s="204"/>
      <c r="D602" s="206" t="s">
        <v>348</v>
      </c>
      <c r="E602" s="210" t="s">
        <v>34</v>
      </c>
      <c r="F602" s="211" t="s">
        <v>3340</v>
      </c>
      <c r="G602" s="204"/>
      <c r="H602" s="212">
        <v>13.085</v>
      </c>
      <c r="I602" s="332" t="s">
        <v>34</v>
      </c>
      <c r="J602" s="204"/>
      <c r="K602" s="204"/>
      <c r="L602" s="360"/>
    </row>
    <row r="603" spans="2:12" s="12" customFormat="1" ht="13.5" hidden="1" outlineLevel="3">
      <c r="B603" s="342"/>
      <c r="C603" s="203"/>
      <c r="D603" s="206" t="s">
        <v>348</v>
      </c>
      <c r="E603" s="343" t="s">
        <v>34</v>
      </c>
      <c r="F603" s="344" t="s">
        <v>1526</v>
      </c>
      <c r="G603" s="203"/>
      <c r="H603" s="345" t="s">
        <v>34</v>
      </c>
      <c r="I603" s="346" t="s">
        <v>34</v>
      </c>
      <c r="J603" s="203"/>
      <c r="K603" s="203"/>
      <c r="L603" s="359"/>
    </row>
    <row r="604" spans="2:12" s="13" customFormat="1" ht="13.5" hidden="1" outlineLevel="3">
      <c r="B604" s="331"/>
      <c r="C604" s="204"/>
      <c r="D604" s="206" t="s">
        <v>348</v>
      </c>
      <c r="E604" s="210" t="s">
        <v>34</v>
      </c>
      <c r="F604" s="211" t="s">
        <v>3341</v>
      </c>
      <c r="G604" s="204"/>
      <c r="H604" s="212">
        <v>7.56</v>
      </c>
      <c r="I604" s="332" t="s">
        <v>34</v>
      </c>
      <c r="J604" s="204"/>
      <c r="K604" s="204"/>
      <c r="L604" s="360"/>
    </row>
    <row r="605" spans="2:12" s="14" customFormat="1" ht="13.5" hidden="1" outlineLevel="3">
      <c r="B605" s="335"/>
      <c r="C605" s="205"/>
      <c r="D605" s="206" t="s">
        <v>348</v>
      </c>
      <c r="E605" s="207" t="s">
        <v>34</v>
      </c>
      <c r="F605" s="208" t="s">
        <v>352</v>
      </c>
      <c r="G605" s="205"/>
      <c r="H605" s="209">
        <v>20.645</v>
      </c>
      <c r="I605" s="336" t="s">
        <v>34</v>
      </c>
      <c r="J605" s="205"/>
      <c r="K605" s="205"/>
      <c r="L605" s="362"/>
    </row>
    <row r="606" spans="2:12" s="1" customFormat="1" ht="22.5" customHeight="1" outlineLevel="2" collapsed="1">
      <c r="B606" s="302"/>
      <c r="C606" s="191" t="s">
        <v>1040</v>
      </c>
      <c r="D606" s="191" t="s">
        <v>342</v>
      </c>
      <c r="E606" s="192" t="s">
        <v>3342</v>
      </c>
      <c r="F606" s="193" t="s">
        <v>3343</v>
      </c>
      <c r="G606" s="194" t="s">
        <v>345</v>
      </c>
      <c r="H606" s="195">
        <v>23.662</v>
      </c>
      <c r="I606" s="269">
        <v>3099.9</v>
      </c>
      <c r="J606" s="197">
        <f>ROUND(I606*H606,2)</f>
        <v>73349.83</v>
      </c>
      <c r="K606" s="193" t="s">
        <v>34</v>
      </c>
      <c r="L606" s="309"/>
    </row>
    <row r="607" spans="2:12" s="12" customFormat="1" ht="13.5" hidden="1" outlineLevel="3">
      <c r="B607" s="342"/>
      <c r="C607" s="203"/>
      <c r="D607" s="206" t="s">
        <v>348</v>
      </c>
      <c r="E607" s="343" t="s">
        <v>34</v>
      </c>
      <c r="F607" s="344" t="s">
        <v>3344</v>
      </c>
      <c r="G607" s="203"/>
      <c r="H607" s="345" t="s">
        <v>34</v>
      </c>
      <c r="I607" s="346" t="s">
        <v>34</v>
      </c>
      <c r="J607" s="203"/>
      <c r="K607" s="203"/>
      <c r="L607" s="359"/>
    </row>
    <row r="608" spans="2:12" s="13" customFormat="1" ht="13.5" hidden="1" outlineLevel="3">
      <c r="B608" s="331"/>
      <c r="C608" s="204"/>
      <c r="D608" s="206" t="s">
        <v>348</v>
      </c>
      <c r="E608" s="210" t="s">
        <v>34</v>
      </c>
      <c r="F608" s="211" t="s">
        <v>3345</v>
      </c>
      <c r="G608" s="204"/>
      <c r="H608" s="212">
        <v>24.072</v>
      </c>
      <c r="I608" s="332" t="s">
        <v>34</v>
      </c>
      <c r="J608" s="204"/>
      <c r="K608" s="204"/>
      <c r="L608" s="360"/>
    </row>
    <row r="609" spans="2:12" s="12" customFormat="1" ht="13.5" hidden="1" outlineLevel="3">
      <c r="B609" s="342"/>
      <c r="C609" s="203"/>
      <c r="D609" s="206" t="s">
        <v>348</v>
      </c>
      <c r="E609" s="343" t="s">
        <v>34</v>
      </c>
      <c r="F609" s="344" t="s">
        <v>1372</v>
      </c>
      <c r="G609" s="203"/>
      <c r="H609" s="345" t="s">
        <v>34</v>
      </c>
      <c r="I609" s="346" t="s">
        <v>34</v>
      </c>
      <c r="J609" s="203"/>
      <c r="K609" s="203"/>
      <c r="L609" s="359"/>
    </row>
    <row r="610" spans="2:12" s="13" customFormat="1" ht="13.5" hidden="1" outlineLevel="3">
      <c r="B610" s="331"/>
      <c r="C610" s="204"/>
      <c r="D610" s="206" t="s">
        <v>348</v>
      </c>
      <c r="E610" s="210" t="s">
        <v>34</v>
      </c>
      <c r="F610" s="211" t="s">
        <v>3346</v>
      </c>
      <c r="G610" s="204"/>
      <c r="H610" s="212">
        <v>-0.162</v>
      </c>
      <c r="I610" s="332" t="s">
        <v>34</v>
      </c>
      <c r="J610" s="204"/>
      <c r="K610" s="204"/>
      <c r="L610" s="360"/>
    </row>
    <row r="611" spans="2:12" s="13" customFormat="1" ht="13.5" hidden="1" outlineLevel="3">
      <c r="B611" s="331"/>
      <c r="C611" s="204"/>
      <c r="D611" s="206" t="s">
        <v>348</v>
      </c>
      <c r="E611" s="210" t="s">
        <v>34</v>
      </c>
      <c r="F611" s="211" t="s">
        <v>3347</v>
      </c>
      <c r="G611" s="204"/>
      <c r="H611" s="212">
        <v>-1.178</v>
      </c>
      <c r="I611" s="332" t="s">
        <v>34</v>
      </c>
      <c r="J611" s="204"/>
      <c r="K611" s="204"/>
      <c r="L611" s="360"/>
    </row>
    <row r="612" spans="2:12" s="13" customFormat="1" ht="13.5" hidden="1" outlineLevel="3">
      <c r="B612" s="331"/>
      <c r="C612" s="204"/>
      <c r="D612" s="206" t="s">
        <v>348</v>
      </c>
      <c r="E612" s="210" t="s">
        <v>34</v>
      </c>
      <c r="F612" s="211" t="s">
        <v>3348</v>
      </c>
      <c r="G612" s="204"/>
      <c r="H612" s="212">
        <v>-0.96</v>
      </c>
      <c r="I612" s="332" t="s">
        <v>34</v>
      </c>
      <c r="J612" s="204"/>
      <c r="K612" s="204"/>
      <c r="L612" s="360"/>
    </row>
    <row r="613" spans="2:12" s="12" customFormat="1" ht="13.5" hidden="1" outlineLevel="3">
      <c r="B613" s="342"/>
      <c r="C613" s="203"/>
      <c r="D613" s="206" t="s">
        <v>348</v>
      </c>
      <c r="E613" s="343" t="s">
        <v>34</v>
      </c>
      <c r="F613" s="344" t="s">
        <v>3349</v>
      </c>
      <c r="G613" s="203"/>
      <c r="H613" s="345" t="s">
        <v>34</v>
      </c>
      <c r="I613" s="346" t="s">
        <v>34</v>
      </c>
      <c r="J613" s="203"/>
      <c r="K613" s="203"/>
      <c r="L613" s="359"/>
    </row>
    <row r="614" spans="2:12" s="13" customFormat="1" ht="13.5" hidden="1" outlineLevel="3">
      <c r="B614" s="331"/>
      <c r="C614" s="204"/>
      <c r="D614" s="206" t="s">
        <v>348</v>
      </c>
      <c r="E614" s="210" t="s">
        <v>34</v>
      </c>
      <c r="F614" s="211" t="s">
        <v>3350</v>
      </c>
      <c r="G614" s="204"/>
      <c r="H614" s="212">
        <v>1.89</v>
      </c>
      <c r="I614" s="332" t="s">
        <v>34</v>
      </c>
      <c r="J614" s="204"/>
      <c r="K614" s="204"/>
      <c r="L614" s="360"/>
    </row>
    <row r="615" spans="2:12" s="14" customFormat="1" ht="13.5" hidden="1" outlineLevel="3">
      <c r="B615" s="335"/>
      <c r="C615" s="205"/>
      <c r="D615" s="206" t="s">
        <v>348</v>
      </c>
      <c r="E615" s="207" t="s">
        <v>34</v>
      </c>
      <c r="F615" s="208" t="s">
        <v>352</v>
      </c>
      <c r="G615" s="205"/>
      <c r="H615" s="209">
        <v>23.662</v>
      </c>
      <c r="I615" s="336" t="s">
        <v>34</v>
      </c>
      <c r="J615" s="205"/>
      <c r="K615" s="205"/>
      <c r="L615" s="362"/>
    </row>
    <row r="616" spans="2:12" s="1" customFormat="1" ht="22.5" customHeight="1" outlineLevel="2" collapsed="1">
      <c r="B616" s="302"/>
      <c r="C616" s="191" t="s">
        <v>1044</v>
      </c>
      <c r="D616" s="191" t="s">
        <v>342</v>
      </c>
      <c r="E616" s="192" t="s">
        <v>1363</v>
      </c>
      <c r="F616" s="193" t="s">
        <v>1364</v>
      </c>
      <c r="G616" s="194" t="s">
        <v>345</v>
      </c>
      <c r="H616" s="195">
        <v>162.983</v>
      </c>
      <c r="I616" s="269">
        <v>3099.9</v>
      </c>
      <c r="J616" s="197">
        <f>ROUND(I616*H616,2)</f>
        <v>505231</v>
      </c>
      <c r="K616" s="193" t="s">
        <v>34</v>
      </c>
      <c r="L616" s="309"/>
    </row>
    <row r="617" spans="2:12" s="12" customFormat="1" ht="13.5" hidden="1" outlineLevel="3">
      <c r="B617" s="342"/>
      <c r="C617" s="203"/>
      <c r="D617" s="206" t="s">
        <v>348</v>
      </c>
      <c r="E617" s="343" t="s">
        <v>34</v>
      </c>
      <c r="F617" s="344" t="s">
        <v>3254</v>
      </c>
      <c r="G617" s="203"/>
      <c r="H617" s="345" t="s">
        <v>34</v>
      </c>
      <c r="I617" s="346" t="s">
        <v>34</v>
      </c>
      <c r="J617" s="203"/>
      <c r="K617" s="203"/>
      <c r="L617" s="359"/>
    </row>
    <row r="618" spans="2:12" s="13" customFormat="1" ht="13.5" hidden="1" outlineLevel="3">
      <c r="B618" s="331"/>
      <c r="C618" s="204"/>
      <c r="D618" s="206" t="s">
        <v>348</v>
      </c>
      <c r="E618" s="210" t="s">
        <v>34</v>
      </c>
      <c r="F618" s="211" t="s">
        <v>3351</v>
      </c>
      <c r="G618" s="204"/>
      <c r="H618" s="212">
        <v>68.539</v>
      </c>
      <c r="I618" s="332" t="s">
        <v>34</v>
      </c>
      <c r="J618" s="204"/>
      <c r="K618" s="204"/>
      <c r="L618" s="360"/>
    </row>
    <row r="619" spans="2:12" s="12" customFormat="1" ht="13.5" hidden="1" outlineLevel="3">
      <c r="B619" s="342"/>
      <c r="C619" s="203"/>
      <c r="D619" s="206" t="s">
        <v>348</v>
      </c>
      <c r="E619" s="343" t="s">
        <v>34</v>
      </c>
      <c r="F619" s="344" t="s">
        <v>1367</v>
      </c>
      <c r="G619" s="203"/>
      <c r="H619" s="345" t="s">
        <v>34</v>
      </c>
      <c r="I619" s="346" t="s">
        <v>34</v>
      </c>
      <c r="J619" s="203"/>
      <c r="K619" s="203"/>
      <c r="L619" s="359"/>
    </row>
    <row r="620" spans="2:12" s="13" customFormat="1" ht="13.5" hidden="1" outlineLevel="3">
      <c r="B620" s="331"/>
      <c r="C620" s="204"/>
      <c r="D620" s="206" t="s">
        <v>348</v>
      </c>
      <c r="E620" s="210" t="s">
        <v>34</v>
      </c>
      <c r="F620" s="211" t="s">
        <v>3352</v>
      </c>
      <c r="G620" s="204"/>
      <c r="H620" s="212">
        <v>3.344</v>
      </c>
      <c r="I620" s="332" t="s">
        <v>34</v>
      </c>
      <c r="J620" s="204"/>
      <c r="K620" s="204"/>
      <c r="L620" s="360"/>
    </row>
    <row r="621" spans="2:12" s="15" customFormat="1" ht="13.5" hidden="1" outlineLevel="3">
      <c r="B621" s="339"/>
      <c r="C621" s="213"/>
      <c r="D621" s="206" t="s">
        <v>348</v>
      </c>
      <c r="E621" s="214" t="s">
        <v>34</v>
      </c>
      <c r="F621" s="215" t="s">
        <v>363</v>
      </c>
      <c r="G621" s="213"/>
      <c r="H621" s="216">
        <v>71.883</v>
      </c>
      <c r="I621" s="340" t="s">
        <v>34</v>
      </c>
      <c r="J621" s="213"/>
      <c r="K621" s="213"/>
      <c r="L621" s="361"/>
    </row>
    <row r="622" spans="2:12" s="12" customFormat="1" ht="13.5" hidden="1" outlineLevel="3">
      <c r="B622" s="342"/>
      <c r="C622" s="203"/>
      <c r="D622" s="206" t="s">
        <v>348</v>
      </c>
      <c r="E622" s="343" t="s">
        <v>34</v>
      </c>
      <c r="F622" s="344" t="s">
        <v>3353</v>
      </c>
      <c r="G622" s="203"/>
      <c r="H622" s="345" t="s">
        <v>34</v>
      </c>
      <c r="I622" s="346" t="s">
        <v>34</v>
      </c>
      <c r="J622" s="203"/>
      <c r="K622" s="203"/>
      <c r="L622" s="359"/>
    </row>
    <row r="623" spans="2:12" s="13" customFormat="1" ht="13.5" hidden="1" outlineLevel="3">
      <c r="B623" s="331"/>
      <c r="C623" s="204"/>
      <c r="D623" s="206" t="s">
        <v>348</v>
      </c>
      <c r="E623" s="210" t="s">
        <v>34</v>
      </c>
      <c r="F623" s="211" t="s">
        <v>3354</v>
      </c>
      <c r="G623" s="204"/>
      <c r="H623" s="212">
        <v>83.44</v>
      </c>
      <c r="I623" s="332" t="s">
        <v>34</v>
      </c>
      <c r="J623" s="204"/>
      <c r="K623" s="204"/>
      <c r="L623" s="360"/>
    </row>
    <row r="624" spans="2:12" s="15" customFormat="1" ht="13.5" hidden="1" outlineLevel="3">
      <c r="B624" s="339"/>
      <c r="C624" s="213"/>
      <c r="D624" s="206" t="s">
        <v>348</v>
      </c>
      <c r="E624" s="214" t="s">
        <v>34</v>
      </c>
      <c r="F624" s="215" t="s">
        <v>363</v>
      </c>
      <c r="G624" s="213"/>
      <c r="H624" s="216">
        <v>83.44</v>
      </c>
      <c r="I624" s="340" t="s">
        <v>34</v>
      </c>
      <c r="J624" s="213"/>
      <c r="K624" s="213"/>
      <c r="L624" s="361"/>
    </row>
    <row r="625" spans="2:12" s="12" customFormat="1" ht="13.5" hidden="1" outlineLevel="3">
      <c r="B625" s="342"/>
      <c r="C625" s="203"/>
      <c r="D625" s="206" t="s">
        <v>348</v>
      </c>
      <c r="E625" s="343" t="s">
        <v>34</v>
      </c>
      <c r="F625" s="344" t="s">
        <v>1378</v>
      </c>
      <c r="G625" s="203"/>
      <c r="H625" s="345" t="s">
        <v>34</v>
      </c>
      <c r="I625" s="346" t="s">
        <v>34</v>
      </c>
      <c r="J625" s="203"/>
      <c r="K625" s="203"/>
      <c r="L625" s="359"/>
    </row>
    <row r="626" spans="2:12" s="13" customFormat="1" ht="13.5" hidden="1" outlineLevel="3">
      <c r="B626" s="331"/>
      <c r="C626" s="204"/>
      <c r="D626" s="206" t="s">
        <v>348</v>
      </c>
      <c r="E626" s="210" t="s">
        <v>34</v>
      </c>
      <c r="F626" s="211" t="s">
        <v>3355</v>
      </c>
      <c r="G626" s="204"/>
      <c r="H626" s="212">
        <v>4.9</v>
      </c>
      <c r="I626" s="332" t="s">
        <v>34</v>
      </c>
      <c r="J626" s="204"/>
      <c r="K626" s="204"/>
      <c r="L626" s="360"/>
    </row>
    <row r="627" spans="2:12" s="12" customFormat="1" ht="13.5" hidden="1" outlineLevel="3">
      <c r="B627" s="342"/>
      <c r="C627" s="203"/>
      <c r="D627" s="206" t="s">
        <v>348</v>
      </c>
      <c r="E627" s="343" t="s">
        <v>34</v>
      </c>
      <c r="F627" s="344" t="s">
        <v>3356</v>
      </c>
      <c r="G627" s="203"/>
      <c r="H627" s="345" t="s">
        <v>34</v>
      </c>
      <c r="I627" s="346" t="s">
        <v>34</v>
      </c>
      <c r="J627" s="203"/>
      <c r="K627" s="203"/>
      <c r="L627" s="359"/>
    </row>
    <row r="628" spans="2:12" s="13" customFormat="1" ht="13.5" hidden="1" outlineLevel="3">
      <c r="B628" s="331"/>
      <c r="C628" s="204"/>
      <c r="D628" s="206" t="s">
        <v>348</v>
      </c>
      <c r="E628" s="210" t="s">
        <v>34</v>
      </c>
      <c r="F628" s="211" t="s">
        <v>3357</v>
      </c>
      <c r="G628" s="204"/>
      <c r="H628" s="212">
        <v>3.36</v>
      </c>
      <c r="I628" s="332" t="s">
        <v>34</v>
      </c>
      <c r="J628" s="204"/>
      <c r="K628" s="204"/>
      <c r="L628" s="360"/>
    </row>
    <row r="629" spans="2:12" s="15" customFormat="1" ht="13.5" hidden="1" outlineLevel="3">
      <c r="B629" s="339"/>
      <c r="C629" s="213"/>
      <c r="D629" s="206" t="s">
        <v>348</v>
      </c>
      <c r="E629" s="214" t="s">
        <v>34</v>
      </c>
      <c r="F629" s="215" t="s">
        <v>363</v>
      </c>
      <c r="G629" s="213"/>
      <c r="H629" s="216">
        <v>8.26</v>
      </c>
      <c r="I629" s="340" t="s">
        <v>34</v>
      </c>
      <c r="J629" s="213"/>
      <c r="K629" s="213"/>
      <c r="L629" s="361"/>
    </row>
    <row r="630" spans="2:12" s="12" customFormat="1" ht="13.5" hidden="1" outlineLevel="3">
      <c r="B630" s="342"/>
      <c r="C630" s="203"/>
      <c r="D630" s="206" t="s">
        <v>348</v>
      </c>
      <c r="E630" s="343" t="s">
        <v>34</v>
      </c>
      <c r="F630" s="344" t="s">
        <v>1385</v>
      </c>
      <c r="G630" s="203"/>
      <c r="H630" s="345" t="s">
        <v>34</v>
      </c>
      <c r="I630" s="346" t="s">
        <v>34</v>
      </c>
      <c r="J630" s="203"/>
      <c r="K630" s="203"/>
      <c r="L630" s="359"/>
    </row>
    <row r="631" spans="2:12" s="13" customFormat="1" ht="13.5" hidden="1" outlineLevel="3">
      <c r="B631" s="331"/>
      <c r="C631" s="204"/>
      <c r="D631" s="206" t="s">
        <v>348</v>
      </c>
      <c r="E631" s="210" t="s">
        <v>34</v>
      </c>
      <c r="F631" s="211" t="s">
        <v>3358</v>
      </c>
      <c r="G631" s="204"/>
      <c r="H631" s="212">
        <v>-0.101</v>
      </c>
      <c r="I631" s="332" t="s">
        <v>34</v>
      </c>
      <c r="J631" s="204"/>
      <c r="K631" s="204"/>
      <c r="L631" s="360"/>
    </row>
    <row r="632" spans="2:12" s="13" customFormat="1" ht="13.5" hidden="1" outlineLevel="3">
      <c r="B632" s="331"/>
      <c r="C632" s="204"/>
      <c r="D632" s="206" t="s">
        <v>348</v>
      </c>
      <c r="E632" s="210" t="s">
        <v>34</v>
      </c>
      <c r="F632" s="211" t="s">
        <v>3359</v>
      </c>
      <c r="G632" s="204"/>
      <c r="H632" s="212">
        <v>-0.422</v>
      </c>
      <c r="I632" s="332" t="s">
        <v>34</v>
      </c>
      <c r="J632" s="204"/>
      <c r="K632" s="204"/>
      <c r="L632" s="360"/>
    </row>
    <row r="633" spans="2:12" s="13" customFormat="1" ht="13.5" hidden="1" outlineLevel="3">
      <c r="B633" s="331"/>
      <c r="C633" s="204"/>
      <c r="D633" s="206" t="s">
        <v>348</v>
      </c>
      <c r="E633" s="210" t="s">
        <v>34</v>
      </c>
      <c r="F633" s="211" t="s">
        <v>3360</v>
      </c>
      <c r="G633" s="204"/>
      <c r="H633" s="212">
        <v>-0.077</v>
      </c>
      <c r="I633" s="332" t="s">
        <v>34</v>
      </c>
      <c r="J633" s="204"/>
      <c r="K633" s="204"/>
      <c r="L633" s="360"/>
    </row>
    <row r="634" spans="2:12" s="15" customFormat="1" ht="13.5" hidden="1" outlineLevel="3">
      <c r="B634" s="339"/>
      <c r="C634" s="213"/>
      <c r="D634" s="206" t="s">
        <v>348</v>
      </c>
      <c r="E634" s="214" t="s">
        <v>34</v>
      </c>
      <c r="F634" s="215" t="s">
        <v>363</v>
      </c>
      <c r="G634" s="213"/>
      <c r="H634" s="216">
        <v>-0.6</v>
      </c>
      <c r="I634" s="340" t="s">
        <v>34</v>
      </c>
      <c r="J634" s="213"/>
      <c r="K634" s="213"/>
      <c r="L634" s="361"/>
    </row>
    <row r="635" spans="2:12" s="14" customFormat="1" ht="13.5" hidden="1" outlineLevel="3">
      <c r="B635" s="335"/>
      <c r="C635" s="205"/>
      <c r="D635" s="206" t="s">
        <v>348</v>
      </c>
      <c r="E635" s="207" t="s">
        <v>34</v>
      </c>
      <c r="F635" s="208" t="s">
        <v>352</v>
      </c>
      <c r="G635" s="205"/>
      <c r="H635" s="209">
        <v>162.983</v>
      </c>
      <c r="I635" s="336" t="s">
        <v>34</v>
      </c>
      <c r="J635" s="205"/>
      <c r="K635" s="205"/>
      <c r="L635" s="362"/>
    </row>
    <row r="636" spans="2:12" s="1" customFormat="1" ht="22.5" customHeight="1" outlineLevel="2" collapsed="1">
      <c r="B636" s="302"/>
      <c r="C636" s="191" t="s">
        <v>1048</v>
      </c>
      <c r="D636" s="191" t="s">
        <v>342</v>
      </c>
      <c r="E636" s="192" t="s">
        <v>3361</v>
      </c>
      <c r="F636" s="193" t="s">
        <v>1399</v>
      </c>
      <c r="G636" s="194" t="s">
        <v>345</v>
      </c>
      <c r="H636" s="195">
        <v>5.544</v>
      </c>
      <c r="I636" s="269">
        <v>3295</v>
      </c>
      <c r="J636" s="197">
        <f>ROUND(I636*H636,2)</f>
        <v>18267.48</v>
      </c>
      <c r="K636" s="193" t="s">
        <v>34</v>
      </c>
      <c r="L636" s="309"/>
    </row>
    <row r="637" spans="2:12" s="12" customFormat="1" ht="13.5" hidden="1" outlineLevel="3">
      <c r="B637" s="342"/>
      <c r="C637" s="203"/>
      <c r="D637" s="206" t="s">
        <v>348</v>
      </c>
      <c r="E637" s="343" t="s">
        <v>34</v>
      </c>
      <c r="F637" s="344" t="s">
        <v>3362</v>
      </c>
      <c r="G637" s="203"/>
      <c r="H637" s="345" t="s">
        <v>34</v>
      </c>
      <c r="I637" s="346" t="s">
        <v>34</v>
      </c>
      <c r="J637" s="203"/>
      <c r="K637" s="203"/>
      <c r="L637" s="359"/>
    </row>
    <row r="638" spans="2:12" s="13" customFormat="1" ht="13.5" hidden="1" outlineLevel="3">
      <c r="B638" s="331"/>
      <c r="C638" s="204"/>
      <c r="D638" s="206" t="s">
        <v>348</v>
      </c>
      <c r="E638" s="210" t="s">
        <v>34</v>
      </c>
      <c r="F638" s="211" t="s">
        <v>3363</v>
      </c>
      <c r="G638" s="204"/>
      <c r="H638" s="212">
        <v>5.544</v>
      </c>
      <c r="I638" s="332" t="s">
        <v>34</v>
      </c>
      <c r="J638" s="204"/>
      <c r="K638" s="204"/>
      <c r="L638" s="360"/>
    </row>
    <row r="639" spans="2:12" s="1" customFormat="1" ht="31.5" customHeight="1" outlineLevel="2" collapsed="1">
      <c r="B639" s="302"/>
      <c r="C639" s="191" t="s">
        <v>1053</v>
      </c>
      <c r="D639" s="191" t="s">
        <v>342</v>
      </c>
      <c r="E639" s="192" t="s">
        <v>1405</v>
      </c>
      <c r="F639" s="193" t="s">
        <v>1406</v>
      </c>
      <c r="G639" s="194" t="s">
        <v>390</v>
      </c>
      <c r="H639" s="195">
        <v>287.088</v>
      </c>
      <c r="I639" s="269">
        <v>626.9</v>
      </c>
      <c r="J639" s="197">
        <f>ROUND(I639*H639,2)</f>
        <v>179975.47</v>
      </c>
      <c r="K639" s="193" t="s">
        <v>346</v>
      </c>
      <c r="L639" s="309"/>
    </row>
    <row r="640" spans="2:12" s="12" customFormat="1" ht="13.5" hidden="1" outlineLevel="3">
      <c r="B640" s="342"/>
      <c r="C640" s="203"/>
      <c r="D640" s="206" t="s">
        <v>348</v>
      </c>
      <c r="E640" s="343" t="s">
        <v>34</v>
      </c>
      <c r="F640" s="344" t="s">
        <v>1407</v>
      </c>
      <c r="G640" s="203"/>
      <c r="H640" s="345" t="s">
        <v>34</v>
      </c>
      <c r="I640" s="346" t="s">
        <v>34</v>
      </c>
      <c r="J640" s="203"/>
      <c r="K640" s="203"/>
      <c r="L640" s="359"/>
    </row>
    <row r="641" spans="2:12" s="12" customFormat="1" ht="13.5" hidden="1" outlineLevel="3">
      <c r="B641" s="342"/>
      <c r="C641" s="203"/>
      <c r="D641" s="206" t="s">
        <v>348</v>
      </c>
      <c r="E641" s="343" t="s">
        <v>34</v>
      </c>
      <c r="F641" s="344" t="s">
        <v>3254</v>
      </c>
      <c r="G641" s="203"/>
      <c r="H641" s="345" t="s">
        <v>34</v>
      </c>
      <c r="I641" s="346" t="s">
        <v>34</v>
      </c>
      <c r="J641" s="203"/>
      <c r="K641" s="203"/>
      <c r="L641" s="359"/>
    </row>
    <row r="642" spans="2:12" s="13" customFormat="1" ht="13.5" hidden="1" outlineLevel="3">
      <c r="B642" s="331"/>
      <c r="C642" s="204"/>
      <c r="D642" s="206" t="s">
        <v>348</v>
      </c>
      <c r="E642" s="210" t="s">
        <v>34</v>
      </c>
      <c r="F642" s="211" t="s">
        <v>3364</v>
      </c>
      <c r="G642" s="204"/>
      <c r="H642" s="212">
        <v>26.072</v>
      </c>
      <c r="I642" s="332" t="s">
        <v>34</v>
      </c>
      <c r="J642" s="204"/>
      <c r="K642" s="204"/>
      <c r="L642" s="360"/>
    </row>
    <row r="643" spans="2:12" s="13" customFormat="1" ht="13.5" hidden="1" outlineLevel="3">
      <c r="B643" s="331"/>
      <c r="C643" s="204"/>
      <c r="D643" s="206" t="s">
        <v>348</v>
      </c>
      <c r="E643" s="210" t="s">
        <v>34</v>
      </c>
      <c r="F643" s="211" t="s">
        <v>3365</v>
      </c>
      <c r="G643" s="204"/>
      <c r="H643" s="212">
        <v>10.12</v>
      </c>
      <c r="I643" s="332" t="s">
        <v>34</v>
      </c>
      <c r="J643" s="204"/>
      <c r="K643" s="204"/>
      <c r="L643" s="360"/>
    </row>
    <row r="644" spans="2:12" s="12" customFormat="1" ht="13.5" hidden="1" outlineLevel="3">
      <c r="B644" s="342"/>
      <c r="C644" s="203"/>
      <c r="D644" s="206" t="s">
        <v>348</v>
      </c>
      <c r="E644" s="343" t="s">
        <v>34</v>
      </c>
      <c r="F644" s="344" t="s">
        <v>3366</v>
      </c>
      <c r="G644" s="203"/>
      <c r="H644" s="345" t="s">
        <v>34</v>
      </c>
      <c r="I644" s="346" t="s">
        <v>34</v>
      </c>
      <c r="J644" s="203"/>
      <c r="K644" s="203"/>
      <c r="L644" s="359"/>
    </row>
    <row r="645" spans="2:12" s="13" customFormat="1" ht="13.5" hidden="1" outlineLevel="3">
      <c r="B645" s="331"/>
      <c r="C645" s="204"/>
      <c r="D645" s="206" t="s">
        <v>348</v>
      </c>
      <c r="E645" s="210" t="s">
        <v>34</v>
      </c>
      <c r="F645" s="211" t="s">
        <v>3367</v>
      </c>
      <c r="G645" s="204"/>
      <c r="H645" s="212">
        <v>232.56</v>
      </c>
      <c r="I645" s="332" t="s">
        <v>34</v>
      </c>
      <c r="J645" s="204"/>
      <c r="K645" s="204"/>
      <c r="L645" s="360"/>
    </row>
    <row r="646" spans="2:12" s="12" customFormat="1" ht="13.5" hidden="1" outlineLevel="3">
      <c r="B646" s="342"/>
      <c r="C646" s="203"/>
      <c r="D646" s="206" t="s">
        <v>348</v>
      </c>
      <c r="E646" s="343" t="s">
        <v>34</v>
      </c>
      <c r="F646" s="344" t="s">
        <v>3362</v>
      </c>
      <c r="G646" s="203"/>
      <c r="H646" s="345" t="s">
        <v>34</v>
      </c>
      <c r="I646" s="346" t="s">
        <v>34</v>
      </c>
      <c r="J646" s="203"/>
      <c r="K646" s="203"/>
      <c r="L646" s="359"/>
    </row>
    <row r="647" spans="2:12" s="13" customFormat="1" ht="13.5" hidden="1" outlineLevel="3">
      <c r="B647" s="331"/>
      <c r="C647" s="204"/>
      <c r="D647" s="206" t="s">
        <v>348</v>
      </c>
      <c r="E647" s="210" t="s">
        <v>34</v>
      </c>
      <c r="F647" s="211" t="s">
        <v>3368</v>
      </c>
      <c r="G647" s="204"/>
      <c r="H647" s="212">
        <v>18.336</v>
      </c>
      <c r="I647" s="332" t="s">
        <v>34</v>
      </c>
      <c r="J647" s="204"/>
      <c r="K647" s="204"/>
      <c r="L647" s="360"/>
    </row>
    <row r="648" spans="2:12" s="14" customFormat="1" ht="13.5" hidden="1" outlineLevel="3">
      <c r="B648" s="335"/>
      <c r="C648" s="205"/>
      <c r="D648" s="206" t="s">
        <v>348</v>
      </c>
      <c r="E648" s="207" t="s">
        <v>215</v>
      </c>
      <c r="F648" s="208" t="s">
        <v>352</v>
      </c>
      <c r="G648" s="205"/>
      <c r="H648" s="209">
        <v>287.088</v>
      </c>
      <c r="I648" s="336" t="s">
        <v>34</v>
      </c>
      <c r="J648" s="205"/>
      <c r="K648" s="205"/>
      <c r="L648" s="362"/>
    </row>
    <row r="649" spans="2:12" s="1" customFormat="1" ht="31.5" customHeight="1" outlineLevel="2">
      <c r="B649" s="302"/>
      <c r="C649" s="191" t="s">
        <v>1060</v>
      </c>
      <c r="D649" s="191" t="s">
        <v>342</v>
      </c>
      <c r="E649" s="192" t="s">
        <v>1425</v>
      </c>
      <c r="F649" s="193" t="s">
        <v>1426</v>
      </c>
      <c r="G649" s="194" t="s">
        <v>390</v>
      </c>
      <c r="H649" s="195">
        <v>287.088</v>
      </c>
      <c r="I649" s="269">
        <v>348.3</v>
      </c>
      <c r="J649" s="197">
        <f>ROUND(I649*H649,2)</f>
        <v>99992.75</v>
      </c>
      <c r="K649" s="193" t="s">
        <v>346</v>
      </c>
      <c r="L649" s="309"/>
    </row>
    <row r="650" spans="2:12" s="1" customFormat="1" ht="31.5" customHeight="1" outlineLevel="2" collapsed="1">
      <c r="B650" s="302"/>
      <c r="C650" s="191" t="s">
        <v>1064</v>
      </c>
      <c r="D650" s="191" t="s">
        <v>342</v>
      </c>
      <c r="E650" s="192" t="s">
        <v>1428</v>
      </c>
      <c r="F650" s="193" t="s">
        <v>1429</v>
      </c>
      <c r="G650" s="194" t="s">
        <v>390</v>
      </c>
      <c r="H650" s="195">
        <v>340.184</v>
      </c>
      <c r="I650" s="269">
        <v>766.3</v>
      </c>
      <c r="J650" s="197">
        <f>ROUND(I650*H650,2)</f>
        <v>260683</v>
      </c>
      <c r="K650" s="193" t="s">
        <v>34</v>
      </c>
      <c r="L650" s="309"/>
    </row>
    <row r="651" spans="2:12" s="12" customFormat="1" ht="13.5" hidden="1" outlineLevel="3">
      <c r="B651" s="342"/>
      <c r="C651" s="203"/>
      <c r="D651" s="206" t="s">
        <v>348</v>
      </c>
      <c r="E651" s="343" t="s">
        <v>34</v>
      </c>
      <c r="F651" s="344" t="s">
        <v>3254</v>
      </c>
      <c r="G651" s="203"/>
      <c r="H651" s="345" t="s">
        <v>34</v>
      </c>
      <c r="I651" s="346" t="s">
        <v>34</v>
      </c>
      <c r="J651" s="203"/>
      <c r="K651" s="203"/>
      <c r="L651" s="359"/>
    </row>
    <row r="652" spans="2:12" s="12" customFormat="1" ht="13.5" hidden="1" outlineLevel="3">
      <c r="B652" s="342"/>
      <c r="C652" s="203"/>
      <c r="D652" s="206" t="s">
        <v>348</v>
      </c>
      <c r="E652" s="343" t="s">
        <v>34</v>
      </c>
      <c r="F652" s="344" t="s">
        <v>3369</v>
      </c>
      <c r="G652" s="203"/>
      <c r="H652" s="345" t="s">
        <v>34</v>
      </c>
      <c r="I652" s="346" t="s">
        <v>34</v>
      </c>
      <c r="J652" s="203"/>
      <c r="K652" s="203"/>
      <c r="L652" s="359"/>
    </row>
    <row r="653" spans="2:12" s="13" customFormat="1" ht="13.5" hidden="1" outlineLevel="3">
      <c r="B653" s="331"/>
      <c r="C653" s="204"/>
      <c r="D653" s="206" t="s">
        <v>348</v>
      </c>
      <c r="E653" s="210" t="s">
        <v>34</v>
      </c>
      <c r="F653" s="211" t="s">
        <v>3370</v>
      </c>
      <c r="G653" s="204"/>
      <c r="H653" s="212">
        <v>26.072</v>
      </c>
      <c r="I653" s="332" t="s">
        <v>34</v>
      </c>
      <c r="J653" s="204"/>
      <c r="K653" s="204"/>
      <c r="L653" s="360"/>
    </row>
    <row r="654" spans="2:12" s="13" customFormat="1" ht="13.5" hidden="1" outlineLevel="3">
      <c r="B654" s="331"/>
      <c r="C654" s="204"/>
      <c r="D654" s="206" t="s">
        <v>348</v>
      </c>
      <c r="E654" s="210" t="s">
        <v>34</v>
      </c>
      <c r="F654" s="211" t="s">
        <v>3371</v>
      </c>
      <c r="G654" s="204"/>
      <c r="H654" s="212">
        <v>16.72</v>
      </c>
      <c r="I654" s="332" t="s">
        <v>34</v>
      </c>
      <c r="J654" s="204"/>
      <c r="K654" s="204"/>
      <c r="L654" s="360"/>
    </row>
    <row r="655" spans="2:12" s="15" customFormat="1" ht="13.5" hidden="1" outlineLevel="3">
      <c r="B655" s="339"/>
      <c r="C655" s="213"/>
      <c r="D655" s="206" t="s">
        <v>348</v>
      </c>
      <c r="E655" s="214" t="s">
        <v>34</v>
      </c>
      <c r="F655" s="215" t="s">
        <v>363</v>
      </c>
      <c r="G655" s="213"/>
      <c r="H655" s="216">
        <v>42.792</v>
      </c>
      <c r="I655" s="340" t="s">
        <v>34</v>
      </c>
      <c r="J655" s="213"/>
      <c r="K655" s="213"/>
      <c r="L655" s="361"/>
    </row>
    <row r="656" spans="2:12" s="12" customFormat="1" ht="13.5" hidden="1" outlineLevel="3">
      <c r="B656" s="342"/>
      <c r="C656" s="203"/>
      <c r="D656" s="206" t="s">
        <v>348</v>
      </c>
      <c r="E656" s="343" t="s">
        <v>34</v>
      </c>
      <c r="F656" s="344" t="s">
        <v>3353</v>
      </c>
      <c r="G656" s="203"/>
      <c r="H656" s="345" t="s">
        <v>34</v>
      </c>
      <c r="I656" s="346" t="s">
        <v>34</v>
      </c>
      <c r="J656" s="203"/>
      <c r="K656" s="203"/>
      <c r="L656" s="359"/>
    </row>
    <row r="657" spans="2:12" s="13" customFormat="1" ht="13.5" hidden="1" outlineLevel="3">
      <c r="B657" s="331"/>
      <c r="C657" s="204"/>
      <c r="D657" s="206" t="s">
        <v>348</v>
      </c>
      <c r="E657" s="210" t="s">
        <v>34</v>
      </c>
      <c r="F657" s="211" t="s">
        <v>3372</v>
      </c>
      <c r="G657" s="204"/>
      <c r="H657" s="212">
        <v>417.2</v>
      </c>
      <c r="I657" s="332" t="s">
        <v>34</v>
      </c>
      <c r="J657" s="204"/>
      <c r="K657" s="204"/>
      <c r="L657" s="360"/>
    </row>
    <row r="658" spans="2:12" s="15" customFormat="1" ht="13.5" hidden="1" outlineLevel="3">
      <c r="B658" s="339"/>
      <c r="C658" s="213"/>
      <c r="D658" s="206" t="s">
        <v>348</v>
      </c>
      <c r="E658" s="214" t="s">
        <v>34</v>
      </c>
      <c r="F658" s="215" t="s">
        <v>363</v>
      </c>
      <c r="G658" s="213"/>
      <c r="H658" s="216">
        <v>417.2</v>
      </c>
      <c r="I658" s="340" t="s">
        <v>34</v>
      </c>
      <c r="J658" s="213"/>
      <c r="K658" s="213"/>
      <c r="L658" s="361"/>
    </row>
    <row r="659" spans="2:12" s="12" customFormat="1" ht="13.5" hidden="1" outlineLevel="3">
      <c r="B659" s="342"/>
      <c r="C659" s="203"/>
      <c r="D659" s="206" t="s">
        <v>348</v>
      </c>
      <c r="E659" s="343" t="s">
        <v>34</v>
      </c>
      <c r="F659" s="344" t="s">
        <v>1378</v>
      </c>
      <c r="G659" s="203"/>
      <c r="H659" s="345" t="s">
        <v>34</v>
      </c>
      <c r="I659" s="346" t="s">
        <v>34</v>
      </c>
      <c r="J659" s="203"/>
      <c r="K659" s="203"/>
      <c r="L659" s="359"/>
    </row>
    <row r="660" spans="2:12" s="13" customFormat="1" ht="13.5" hidden="1" outlineLevel="3">
      <c r="B660" s="331"/>
      <c r="C660" s="204"/>
      <c r="D660" s="206" t="s">
        <v>348</v>
      </c>
      <c r="E660" s="210" t="s">
        <v>34</v>
      </c>
      <c r="F660" s="211" t="s">
        <v>3373</v>
      </c>
      <c r="G660" s="204"/>
      <c r="H660" s="212">
        <v>24.5</v>
      </c>
      <c r="I660" s="332" t="s">
        <v>34</v>
      </c>
      <c r="J660" s="204"/>
      <c r="K660" s="204"/>
      <c r="L660" s="360"/>
    </row>
    <row r="661" spans="2:12" s="12" customFormat="1" ht="13.5" hidden="1" outlineLevel="3">
      <c r="B661" s="342"/>
      <c r="C661" s="203"/>
      <c r="D661" s="206" t="s">
        <v>348</v>
      </c>
      <c r="E661" s="343" t="s">
        <v>34</v>
      </c>
      <c r="F661" s="344" t="s">
        <v>3356</v>
      </c>
      <c r="G661" s="203"/>
      <c r="H661" s="345" t="s">
        <v>34</v>
      </c>
      <c r="I661" s="346" t="s">
        <v>34</v>
      </c>
      <c r="J661" s="203"/>
      <c r="K661" s="203"/>
      <c r="L661" s="359"/>
    </row>
    <row r="662" spans="2:12" s="13" customFormat="1" ht="13.5" hidden="1" outlineLevel="3">
      <c r="B662" s="331"/>
      <c r="C662" s="204"/>
      <c r="D662" s="206" t="s">
        <v>348</v>
      </c>
      <c r="E662" s="210" t="s">
        <v>34</v>
      </c>
      <c r="F662" s="211" t="s">
        <v>3374</v>
      </c>
      <c r="G662" s="204"/>
      <c r="H662" s="212">
        <v>16.8</v>
      </c>
      <c r="I662" s="332" t="s">
        <v>34</v>
      </c>
      <c r="J662" s="204"/>
      <c r="K662" s="204"/>
      <c r="L662" s="360"/>
    </row>
    <row r="663" spans="2:12" s="15" customFormat="1" ht="13.5" hidden="1" outlineLevel="3">
      <c r="B663" s="339"/>
      <c r="C663" s="213"/>
      <c r="D663" s="206" t="s">
        <v>348</v>
      </c>
      <c r="E663" s="214" t="s">
        <v>34</v>
      </c>
      <c r="F663" s="215" t="s">
        <v>363</v>
      </c>
      <c r="G663" s="213"/>
      <c r="H663" s="216">
        <v>41.3</v>
      </c>
      <c r="I663" s="340" t="s">
        <v>34</v>
      </c>
      <c r="J663" s="213"/>
      <c r="K663" s="213"/>
      <c r="L663" s="361"/>
    </row>
    <row r="664" spans="2:12" s="12" customFormat="1" ht="13.5" hidden="1" outlineLevel="3">
      <c r="B664" s="342"/>
      <c r="C664" s="203"/>
      <c r="D664" s="206" t="s">
        <v>348</v>
      </c>
      <c r="E664" s="343" t="s">
        <v>34</v>
      </c>
      <c r="F664" s="344" t="s">
        <v>3344</v>
      </c>
      <c r="G664" s="203"/>
      <c r="H664" s="345" t="s">
        <v>34</v>
      </c>
      <c r="I664" s="346" t="s">
        <v>34</v>
      </c>
      <c r="J664" s="203"/>
      <c r="K664" s="203"/>
      <c r="L664" s="359"/>
    </row>
    <row r="665" spans="2:12" s="13" customFormat="1" ht="13.5" hidden="1" outlineLevel="3">
      <c r="B665" s="331"/>
      <c r="C665" s="204"/>
      <c r="D665" s="206" t="s">
        <v>348</v>
      </c>
      <c r="E665" s="210" t="s">
        <v>34</v>
      </c>
      <c r="F665" s="211" t="s">
        <v>3375</v>
      </c>
      <c r="G665" s="204"/>
      <c r="H665" s="212">
        <v>16.2</v>
      </c>
      <c r="I665" s="332" t="s">
        <v>34</v>
      </c>
      <c r="J665" s="204"/>
      <c r="K665" s="204"/>
      <c r="L665" s="360"/>
    </row>
    <row r="666" spans="2:12" s="13" customFormat="1" ht="13.5" hidden="1" outlineLevel="3">
      <c r="B666" s="331"/>
      <c r="C666" s="204"/>
      <c r="D666" s="206" t="s">
        <v>348</v>
      </c>
      <c r="E666" s="210" t="s">
        <v>34</v>
      </c>
      <c r="F666" s="211" t="s">
        <v>3376</v>
      </c>
      <c r="G666" s="204"/>
      <c r="H666" s="212">
        <v>38.8</v>
      </c>
      <c r="I666" s="332" t="s">
        <v>34</v>
      </c>
      <c r="J666" s="204"/>
      <c r="K666" s="204"/>
      <c r="L666" s="360"/>
    </row>
    <row r="667" spans="2:12" s="13" customFormat="1" ht="13.5" hidden="1" outlineLevel="3">
      <c r="B667" s="331"/>
      <c r="C667" s="204"/>
      <c r="D667" s="206" t="s">
        <v>348</v>
      </c>
      <c r="E667" s="210" t="s">
        <v>34</v>
      </c>
      <c r="F667" s="211" t="s">
        <v>3377</v>
      </c>
      <c r="G667" s="204"/>
      <c r="H667" s="212">
        <v>18.36</v>
      </c>
      <c r="I667" s="332" t="s">
        <v>34</v>
      </c>
      <c r="J667" s="204"/>
      <c r="K667" s="204"/>
      <c r="L667" s="360"/>
    </row>
    <row r="668" spans="2:12" s="12" customFormat="1" ht="13.5" hidden="1" outlineLevel="3">
      <c r="B668" s="342"/>
      <c r="C668" s="203"/>
      <c r="D668" s="206" t="s">
        <v>348</v>
      </c>
      <c r="E668" s="343" t="s">
        <v>34</v>
      </c>
      <c r="F668" s="344" t="s">
        <v>1372</v>
      </c>
      <c r="G668" s="203"/>
      <c r="H668" s="345" t="s">
        <v>34</v>
      </c>
      <c r="I668" s="346" t="s">
        <v>34</v>
      </c>
      <c r="J668" s="203"/>
      <c r="K668" s="203"/>
      <c r="L668" s="359"/>
    </row>
    <row r="669" spans="2:12" s="13" customFormat="1" ht="13.5" hidden="1" outlineLevel="3">
      <c r="B669" s="331"/>
      <c r="C669" s="204"/>
      <c r="D669" s="206" t="s">
        <v>348</v>
      </c>
      <c r="E669" s="210" t="s">
        <v>34</v>
      </c>
      <c r="F669" s="211" t="s">
        <v>3378</v>
      </c>
      <c r="G669" s="204"/>
      <c r="H669" s="212">
        <v>0.9</v>
      </c>
      <c r="I669" s="332" t="s">
        <v>34</v>
      </c>
      <c r="J669" s="204"/>
      <c r="K669" s="204"/>
      <c r="L669" s="360"/>
    </row>
    <row r="670" spans="2:12" s="13" customFormat="1" ht="13.5" hidden="1" outlineLevel="3">
      <c r="B670" s="331"/>
      <c r="C670" s="204"/>
      <c r="D670" s="206" t="s">
        <v>348</v>
      </c>
      <c r="E670" s="210" t="s">
        <v>34</v>
      </c>
      <c r="F670" s="211" t="s">
        <v>3379</v>
      </c>
      <c r="G670" s="204"/>
      <c r="H670" s="212">
        <v>2.16</v>
      </c>
      <c r="I670" s="332" t="s">
        <v>34</v>
      </c>
      <c r="J670" s="204"/>
      <c r="K670" s="204"/>
      <c r="L670" s="360"/>
    </row>
    <row r="671" spans="2:12" s="12" customFormat="1" ht="13.5" hidden="1" outlineLevel="3">
      <c r="B671" s="342"/>
      <c r="C671" s="203"/>
      <c r="D671" s="206" t="s">
        <v>348</v>
      </c>
      <c r="E671" s="343" t="s">
        <v>34</v>
      </c>
      <c r="F671" s="344" t="s">
        <v>3349</v>
      </c>
      <c r="G671" s="203"/>
      <c r="H671" s="345" t="s">
        <v>34</v>
      </c>
      <c r="I671" s="346" t="s">
        <v>34</v>
      </c>
      <c r="J671" s="203"/>
      <c r="K671" s="203"/>
      <c r="L671" s="359"/>
    </row>
    <row r="672" spans="2:12" s="13" customFormat="1" ht="13.5" hidden="1" outlineLevel="3">
      <c r="B672" s="331"/>
      <c r="C672" s="204"/>
      <c r="D672" s="206" t="s">
        <v>348</v>
      </c>
      <c r="E672" s="210" t="s">
        <v>34</v>
      </c>
      <c r="F672" s="211" t="s">
        <v>3380</v>
      </c>
      <c r="G672" s="204"/>
      <c r="H672" s="212">
        <v>12.6</v>
      </c>
      <c r="I672" s="332" t="s">
        <v>34</v>
      </c>
      <c r="J672" s="204"/>
      <c r="K672" s="204"/>
      <c r="L672" s="360"/>
    </row>
    <row r="673" spans="2:12" s="12" customFormat="1" ht="13.5" hidden="1" outlineLevel="3">
      <c r="B673" s="342"/>
      <c r="C673" s="203"/>
      <c r="D673" s="206" t="s">
        <v>348</v>
      </c>
      <c r="E673" s="343" t="s">
        <v>34</v>
      </c>
      <c r="F673" s="344" t="s">
        <v>3362</v>
      </c>
      <c r="G673" s="203"/>
      <c r="H673" s="345" t="s">
        <v>34</v>
      </c>
      <c r="I673" s="346" t="s">
        <v>34</v>
      </c>
      <c r="J673" s="203"/>
      <c r="K673" s="203"/>
      <c r="L673" s="359"/>
    </row>
    <row r="674" spans="2:12" s="13" customFormat="1" ht="13.5" hidden="1" outlineLevel="3">
      <c r="B674" s="331"/>
      <c r="C674" s="204"/>
      <c r="D674" s="206" t="s">
        <v>348</v>
      </c>
      <c r="E674" s="210" t="s">
        <v>34</v>
      </c>
      <c r="F674" s="211" t="s">
        <v>3381</v>
      </c>
      <c r="G674" s="204"/>
      <c r="H674" s="212">
        <v>36.96</v>
      </c>
      <c r="I674" s="332" t="s">
        <v>34</v>
      </c>
      <c r="J674" s="204"/>
      <c r="K674" s="204"/>
      <c r="L674" s="360"/>
    </row>
    <row r="675" spans="2:12" s="15" customFormat="1" ht="13.5" hidden="1" outlineLevel="3">
      <c r="B675" s="339"/>
      <c r="C675" s="213"/>
      <c r="D675" s="206" t="s">
        <v>348</v>
      </c>
      <c r="E675" s="214" t="s">
        <v>34</v>
      </c>
      <c r="F675" s="215" t="s">
        <v>363</v>
      </c>
      <c r="G675" s="213"/>
      <c r="H675" s="216">
        <v>125.98</v>
      </c>
      <c r="I675" s="340" t="s">
        <v>34</v>
      </c>
      <c r="J675" s="213"/>
      <c r="K675" s="213"/>
      <c r="L675" s="361"/>
    </row>
    <row r="676" spans="2:12" s="12" customFormat="1" ht="13.5" hidden="1" outlineLevel="3">
      <c r="B676" s="342"/>
      <c r="C676" s="203"/>
      <c r="D676" s="206" t="s">
        <v>348</v>
      </c>
      <c r="E676" s="343" t="s">
        <v>34</v>
      </c>
      <c r="F676" s="344" t="s">
        <v>1451</v>
      </c>
      <c r="G676" s="203"/>
      <c r="H676" s="345" t="s">
        <v>34</v>
      </c>
      <c r="I676" s="346" t="s">
        <v>34</v>
      </c>
      <c r="J676" s="203"/>
      <c r="K676" s="203"/>
      <c r="L676" s="359"/>
    </row>
    <row r="677" spans="2:12" s="13" customFormat="1" ht="13.5" hidden="1" outlineLevel="3">
      <c r="B677" s="331"/>
      <c r="C677" s="204"/>
      <c r="D677" s="206" t="s">
        <v>348</v>
      </c>
      <c r="E677" s="210" t="s">
        <v>34</v>
      </c>
      <c r="F677" s="211" t="s">
        <v>1452</v>
      </c>
      <c r="G677" s="204"/>
      <c r="H677" s="212">
        <v>-287.088</v>
      </c>
      <c r="I677" s="332" t="s">
        <v>34</v>
      </c>
      <c r="J677" s="204"/>
      <c r="K677" s="204"/>
      <c r="L677" s="360"/>
    </row>
    <row r="678" spans="2:12" s="14" customFormat="1" ht="13.5" hidden="1" outlineLevel="3">
      <c r="B678" s="335"/>
      <c r="C678" s="205"/>
      <c r="D678" s="206" t="s">
        <v>348</v>
      </c>
      <c r="E678" s="207" t="s">
        <v>34</v>
      </c>
      <c r="F678" s="208" t="s">
        <v>352</v>
      </c>
      <c r="G678" s="205"/>
      <c r="H678" s="209">
        <v>340.184</v>
      </c>
      <c r="I678" s="336" t="s">
        <v>34</v>
      </c>
      <c r="J678" s="205"/>
      <c r="K678" s="205"/>
      <c r="L678" s="362"/>
    </row>
    <row r="679" spans="2:12" s="1" customFormat="1" ht="31.5" customHeight="1" outlineLevel="2">
      <c r="B679" s="302"/>
      <c r="C679" s="191" t="s">
        <v>1069</v>
      </c>
      <c r="D679" s="191" t="s">
        <v>342</v>
      </c>
      <c r="E679" s="192" t="s">
        <v>1454</v>
      </c>
      <c r="F679" s="193" t="s">
        <v>1455</v>
      </c>
      <c r="G679" s="194" t="s">
        <v>390</v>
      </c>
      <c r="H679" s="195">
        <v>340.184</v>
      </c>
      <c r="I679" s="269">
        <v>348.3</v>
      </c>
      <c r="J679" s="197">
        <f>ROUND(I679*H679,2)</f>
        <v>118486.09</v>
      </c>
      <c r="K679" s="193" t="s">
        <v>34</v>
      </c>
      <c r="L679" s="309"/>
    </row>
    <row r="680" spans="2:12" s="1" customFormat="1" ht="22.5" customHeight="1" outlineLevel="2" collapsed="1">
      <c r="B680" s="302"/>
      <c r="C680" s="191" t="s">
        <v>1073</v>
      </c>
      <c r="D680" s="191" t="s">
        <v>342</v>
      </c>
      <c r="E680" s="192" t="s">
        <v>3382</v>
      </c>
      <c r="F680" s="193" t="s">
        <v>1458</v>
      </c>
      <c r="G680" s="194" t="s">
        <v>390</v>
      </c>
      <c r="H680" s="195">
        <v>54.4</v>
      </c>
      <c r="I680" s="269">
        <v>69.7</v>
      </c>
      <c r="J680" s="197">
        <f>ROUND(I680*H680,2)</f>
        <v>3791.68</v>
      </c>
      <c r="K680" s="193" t="s">
        <v>34</v>
      </c>
      <c r="L680" s="309"/>
    </row>
    <row r="681" spans="2:12" s="12" customFormat="1" ht="13.5" hidden="1" outlineLevel="3">
      <c r="B681" s="342"/>
      <c r="C681" s="203"/>
      <c r="D681" s="206" t="s">
        <v>348</v>
      </c>
      <c r="E681" s="343" t="s">
        <v>34</v>
      </c>
      <c r="F681" s="344" t="s">
        <v>3254</v>
      </c>
      <c r="G681" s="203"/>
      <c r="H681" s="345" t="s">
        <v>34</v>
      </c>
      <c r="I681" s="346" t="s">
        <v>34</v>
      </c>
      <c r="J681" s="203"/>
      <c r="K681" s="203"/>
      <c r="L681" s="359"/>
    </row>
    <row r="682" spans="2:12" s="13" customFormat="1" ht="13.5" hidden="1" outlineLevel="3">
      <c r="B682" s="331"/>
      <c r="C682" s="204"/>
      <c r="D682" s="206" t="s">
        <v>348</v>
      </c>
      <c r="E682" s="210" t="s">
        <v>34</v>
      </c>
      <c r="F682" s="211" t="s">
        <v>3383</v>
      </c>
      <c r="G682" s="204"/>
      <c r="H682" s="212">
        <v>54.4</v>
      </c>
      <c r="I682" s="332" t="s">
        <v>34</v>
      </c>
      <c r="J682" s="204"/>
      <c r="K682" s="204"/>
      <c r="L682" s="360"/>
    </row>
    <row r="683" spans="2:12" s="1" customFormat="1" ht="22.5" customHeight="1" outlineLevel="2" collapsed="1">
      <c r="B683" s="302"/>
      <c r="C683" s="191" t="s">
        <v>1076</v>
      </c>
      <c r="D683" s="191" t="s">
        <v>342</v>
      </c>
      <c r="E683" s="192" t="s">
        <v>1460</v>
      </c>
      <c r="F683" s="193" t="s">
        <v>1461</v>
      </c>
      <c r="G683" s="194" t="s">
        <v>417</v>
      </c>
      <c r="H683" s="195">
        <v>27.007</v>
      </c>
      <c r="I683" s="269">
        <v>28282</v>
      </c>
      <c r="J683" s="197">
        <f>ROUND(I683*H683,2)</f>
        <v>763811.97</v>
      </c>
      <c r="K683" s="193" t="s">
        <v>346</v>
      </c>
      <c r="L683" s="309"/>
    </row>
    <row r="684" spans="2:12" s="13" customFormat="1" ht="13.5" hidden="1" outlineLevel="3">
      <c r="B684" s="331"/>
      <c r="C684" s="204"/>
      <c r="D684" s="206" t="s">
        <v>348</v>
      </c>
      <c r="E684" s="210" t="s">
        <v>34</v>
      </c>
      <c r="F684" s="211" t="s">
        <v>3384</v>
      </c>
      <c r="G684" s="204"/>
      <c r="H684" s="212">
        <v>27.007</v>
      </c>
      <c r="I684" s="332" t="s">
        <v>34</v>
      </c>
      <c r="J684" s="204"/>
      <c r="K684" s="204"/>
      <c r="L684" s="360"/>
    </row>
    <row r="685" spans="2:12" s="1" customFormat="1" ht="22.5" customHeight="1" outlineLevel="2" collapsed="1">
      <c r="B685" s="302"/>
      <c r="C685" s="191" t="s">
        <v>1080</v>
      </c>
      <c r="D685" s="191" t="s">
        <v>342</v>
      </c>
      <c r="E685" s="192" t="s">
        <v>1464</v>
      </c>
      <c r="F685" s="193" t="s">
        <v>1465</v>
      </c>
      <c r="G685" s="194" t="s">
        <v>417</v>
      </c>
      <c r="H685" s="195">
        <v>0.075</v>
      </c>
      <c r="I685" s="269">
        <v>27167.4</v>
      </c>
      <c r="J685" s="197">
        <f>ROUND(I685*H685,2)</f>
        <v>2037.56</v>
      </c>
      <c r="K685" s="193" t="s">
        <v>34</v>
      </c>
      <c r="L685" s="309"/>
    </row>
    <row r="686" spans="2:12" s="12" customFormat="1" ht="13.5" hidden="1" outlineLevel="3">
      <c r="B686" s="342"/>
      <c r="C686" s="203"/>
      <c r="D686" s="206" t="s">
        <v>348</v>
      </c>
      <c r="E686" s="343" t="s">
        <v>34</v>
      </c>
      <c r="F686" s="344" t="s">
        <v>3385</v>
      </c>
      <c r="G686" s="203"/>
      <c r="H686" s="345" t="s">
        <v>34</v>
      </c>
      <c r="I686" s="346" t="s">
        <v>34</v>
      </c>
      <c r="J686" s="203"/>
      <c r="K686" s="203"/>
      <c r="L686" s="359"/>
    </row>
    <row r="687" spans="2:12" s="13" customFormat="1" ht="13.5" hidden="1" outlineLevel="3">
      <c r="B687" s="331"/>
      <c r="C687" s="204"/>
      <c r="D687" s="206" t="s">
        <v>348</v>
      </c>
      <c r="E687" s="210" t="s">
        <v>34</v>
      </c>
      <c r="F687" s="211" t="s">
        <v>3386</v>
      </c>
      <c r="G687" s="204"/>
      <c r="H687" s="212">
        <v>0.075</v>
      </c>
      <c r="I687" s="332" t="s">
        <v>34</v>
      </c>
      <c r="J687" s="204"/>
      <c r="K687" s="204"/>
      <c r="L687" s="360"/>
    </row>
    <row r="688" spans="2:12" s="1" customFormat="1" ht="31.5" customHeight="1" outlineLevel="2">
      <c r="B688" s="302"/>
      <c r="C688" s="191" t="s">
        <v>1083</v>
      </c>
      <c r="D688" s="191" t="s">
        <v>342</v>
      </c>
      <c r="E688" s="192" t="s">
        <v>1468</v>
      </c>
      <c r="F688" s="193" t="s">
        <v>1469</v>
      </c>
      <c r="G688" s="194" t="s">
        <v>417</v>
      </c>
      <c r="H688" s="195">
        <v>27.007</v>
      </c>
      <c r="I688" s="269">
        <v>835.9</v>
      </c>
      <c r="J688" s="197">
        <f>ROUND(I688*H688,2)</f>
        <v>22575.15</v>
      </c>
      <c r="K688" s="193" t="s">
        <v>34</v>
      </c>
      <c r="L688" s="309"/>
    </row>
    <row r="689" spans="2:12" s="1" customFormat="1" ht="22.5" customHeight="1" outlineLevel="2" collapsed="1">
      <c r="B689" s="302"/>
      <c r="C689" s="191" t="s">
        <v>1085</v>
      </c>
      <c r="D689" s="191" t="s">
        <v>342</v>
      </c>
      <c r="E689" s="192" t="s">
        <v>1471</v>
      </c>
      <c r="F689" s="193" t="s">
        <v>1472</v>
      </c>
      <c r="G689" s="194" t="s">
        <v>491</v>
      </c>
      <c r="H689" s="195">
        <v>3.71</v>
      </c>
      <c r="I689" s="269">
        <v>209</v>
      </c>
      <c r="J689" s="197">
        <f>ROUND(I689*H689,2)</f>
        <v>775.39</v>
      </c>
      <c r="K689" s="193" t="s">
        <v>34</v>
      </c>
      <c r="L689" s="309"/>
    </row>
    <row r="690" spans="2:12" s="13" customFormat="1" ht="13.5" hidden="1" outlineLevel="3">
      <c r="B690" s="331"/>
      <c r="C690" s="204"/>
      <c r="D690" s="206" t="s">
        <v>348</v>
      </c>
      <c r="E690" s="210" t="s">
        <v>34</v>
      </c>
      <c r="F690" s="211" t="s">
        <v>3387</v>
      </c>
      <c r="G690" s="204"/>
      <c r="H690" s="212">
        <v>3.71</v>
      </c>
      <c r="I690" s="332" t="s">
        <v>34</v>
      </c>
      <c r="J690" s="204"/>
      <c r="K690" s="204"/>
      <c r="L690" s="360"/>
    </row>
    <row r="691" spans="2:12" s="1" customFormat="1" ht="22.5" customHeight="1" outlineLevel="2" collapsed="1">
      <c r="B691" s="302"/>
      <c r="C691" s="191" t="s">
        <v>1094</v>
      </c>
      <c r="D691" s="191" t="s">
        <v>342</v>
      </c>
      <c r="E691" s="192" t="s">
        <v>1556</v>
      </c>
      <c r="F691" s="193" t="s">
        <v>1557</v>
      </c>
      <c r="G691" s="194" t="s">
        <v>345</v>
      </c>
      <c r="H691" s="195">
        <v>12.672</v>
      </c>
      <c r="I691" s="269">
        <v>1114.6</v>
      </c>
      <c r="J691" s="197">
        <f>ROUND(I691*H691,2)</f>
        <v>14124.21</v>
      </c>
      <c r="K691" s="193" t="s">
        <v>346</v>
      </c>
      <c r="L691" s="309"/>
    </row>
    <row r="692" spans="2:12" s="12" customFormat="1" ht="13.5" hidden="1" outlineLevel="3">
      <c r="B692" s="342"/>
      <c r="C692" s="203"/>
      <c r="D692" s="206" t="s">
        <v>348</v>
      </c>
      <c r="E692" s="343" t="s">
        <v>34</v>
      </c>
      <c r="F692" s="344" t="s">
        <v>3388</v>
      </c>
      <c r="G692" s="203"/>
      <c r="H692" s="345" t="s">
        <v>34</v>
      </c>
      <c r="I692" s="346" t="s">
        <v>34</v>
      </c>
      <c r="J692" s="203"/>
      <c r="K692" s="203"/>
      <c r="L692" s="359"/>
    </row>
    <row r="693" spans="2:12" s="13" customFormat="1" ht="13.5" hidden="1" outlineLevel="3">
      <c r="B693" s="331"/>
      <c r="C693" s="204"/>
      <c r="D693" s="206" t="s">
        <v>348</v>
      </c>
      <c r="E693" s="210" t="s">
        <v>34</v>
      </c>
      <c r="F693" s="211" t="s">
        <v>3389</v>
      </c>
      <c r="G693" s="204"/>
      <c r="H693" s="212">
        <v>0.63</v>
      </c>
      <c r="I693" s="332" t="s">
        <v>34</v>
      </c>
      <c r="J693" s="204"/>
      <c r="K693" s="204"/>
      <c r="L693" s="360"/>
    </row>
    <row r="694" spans="2:12" s="13" customFormat="1" ht="13.5" hidden="1" outlineLevel="3">
      <c r="B694" s="331"/>
      <c r="C694" s="204"/>
      <c r="D694" s="206" t="s">
        <v>348</v>
      </c>
      <c r="E694" s="210" t="s">
        <v>34</v>
      </c>
      <c r="F694" s="211" t="s">
        <v>3390</v>
      </c>
      <c r="G694" s="204"/>
      <c r="H694" s="212">
        <v>1.683</v>
      </c>
      <c r="I694" s="332" t="s">
        <v>34</v>
      </c>
      <c r="J694" s="204"/>
      <c r="K694" s="204"/>
      <c r="L694" s="360"/>
    </row>
    <row r="695" spans="2:12" s="12" customFormat="1" ht="13.5" hidden="1" outlineLevel="3">
      <c r="B695" s="342"/>
      <c r="C695" s="203"/>
      <c r="D695" s="206" t="s">
        <v>348</v>
      </c>
      <c r="E695" s="343" t="s">
        <v>34</v>
      </c>
      <c r="F695" s="344" t="s">
        <v>3391</v>
      </c>
      <c r="G695" s="203"/>
      <c r="H695" s="345" t="s">
        <v>34</v>
      </c>
      <c r="I695" s="346" t="s">
        <v>34</v>
      </c>
      <c r="J695" s="203"/>
      <c r="K695" s="203"/>
      <c r="L695" s="359"/>
    </row>
    <row r="696" spans="2:12" s="13" customFormat="1" ht="13.5" hidden="1" outlineLevel="3">
      <c r="B696" s="331"/>
      <c r="C696" s="204"/>
      <c r="D696" s="206" t="s">
        <v>348</v>
      </c>
      <c r="E696" s="210" t="s">
        <v>34</v>
      </c>
      <c r="F696" s="211" t="s">
        <v>3392</v>
      </c>
      <c r="G696" s="204"/>
      <c r="H696" s="212">
        <v>3.366</v>
      </c>
      <c r="I696" s="332" t="s">
        <v>34</v>
      </c>
      <c r="J696" s="204"/>
      <c r="K696" s="204"/>
      <c r="L696" s="360"/>
    </row>
    <row r="697" spans="2:12" s="12" customFormat="1" ht="13.5" hidden="1" outlineLevel="3">
      <c r="B697" s="342"/>
      <c r="C697" s="203"/>
      <c r="D697" s="206" t="s">
        <v>348</v>
      </c>
      <c r="E697" s="343" t="s">
        <v>34</v>
      </c>
      <c r="F697" s="344" t="s">
        <v>3393</v>
      </c>
      <c r="G697" s="203"/>
      <c r="H697" s="345" t="s">
        <v>34</v>
      </c>
      <c r="I697" s="346" t="s">
        <v>34</v>
      </c>
      <c r="J697" s="203"/>
      <c r="K697" s="203"/>
      <c r="L697" s="359"/>
    </row>
    <row r="698" spans="2:12" s="13" customFormat="1" ht="13.5" hidden="1" outlineLevel="3">
      <c r="B698" s="331"/>
      <c r="C698" s="204"/>
      <c r="D698" s="206" t="s">
        <v>348</v>
      </c>
      <c r="E698" s="210" t="s">
        <v>34</v>
      </c>
      <c r="F698" s="211" t="s">
        <v>3394</v>
      </c>
      <c r="G698" s="204"/>
      <c r="H698" s="212">
        <v>5.61</v>
      </c>
      <c r="I698" s="332" t="s">
        <v>34</v>
      </c>
      <c r="J698" s="204"/>
      <c r="K698" s="204"/>
      <c r="L698" s="360"/>
    </row>
    <row r="699" spans="2:12" s="12" customFormat="1" ht="13.5" hidden="1" outlineLevel="3">
      <c r="B699" s="342"/>
      <c r="C699" s="203"/>
      <c r="D699" s="206" t="s">
        <v>348</v>
      </c>
      <c r="E699" s="343" t="s">
        <v>34</v>
      </c>
      <c r="F699" s="344" t="s">
        <v>3395</v>
      </c>
      <c r="G699" s="203"/>
      <c r="H699" s="345" t="s">
        <v>34</v>
      </c>
      <c r="I699" s="346" t="s">
        <v>34</v>
      </c>
      <c r="J699" s="203"/>
      <c r="K699" s="203"/>
      <c r="L699" s="359"/>
    </row>
    <row r="700" spans="2:12" s="13" customFormat="1" ht="13.5" hidden="1" outlineLevel="3">
      <c r="B700" s="331"/>
      <c r="C700" s="204"/>
      <c r="D700" s="206" t="s">
        <v>348</v>
      </c>
      <c r="E700" s="210" t="s">
        <v>34</v>
      </c>
      <c r="F700" s="211" t="s">
        <v>3396</v>
      </c>
      <c r="G700" s="204"/>
      <c r="H700" s="212">
        <v>0.633</v>
      </c>
      <c r="I700" s="332" t="s">
        <v>34</v>
      </c>
      <c r="J700" s="204"/>
      <c r="K700" s="204"/>
      <c r="L700" s="360"/>
    </row>
    <row r="701" spans="2:12" s="12" customFormat="1" ht="13.5" hidden="1" outlineLevel="3">
      <c r="B701" s="342"/>
      <c r="C701" s="203"/>
      <c r="D701" s="206" t="s">
        <v>348</v>
      </c>
      <c r="E701" s="343" t="s">
        <v>34</v>
      </c>
      <c r="F701" s="344" t="s">
        <v>3397</v>
      </c>
      <c r="G701" s="203"/>
      <c r="H701" s="345" t="s">
        <v>34</v>
      </c>
      <c r="I701" s="346" t="s">
        <v>34</v>
      </c>
      <c r="J701" s="203"/>
      <c r="K701" s="203"/>
      <c r="L701" s="359"/>
    </row>
    <row r="702" spans="2:12" s="13" customFormat="1" ht="13.5" hidden="1" outlineLevel="3">
      <c r="B702" s="331"/>
      <c r="C702" s="204"/>
      <c r="D702" s="206" t="s">
        <v>348</v>
      </c>
      <c r="E702" s="210" t="s">
        <v>34</v>
      </c>
      <c r="F702" s="211" t="s">
        <v>3398</v>
      </c>
      <c r="G702" s="204"/>
      <c r="H702" s="212">
        <v>0.3</v>
      </c>
      <c r="I702" s="332" t="s">
        <v>34</v>
      </c>
      <c r="J702" s="204"/>
      <c r="K702" s="204"/>
      <c r="L702" s="360"/>
    </row>
    <row r="703" spans="2:12" s="13" customFormat="1" ht="13.5" hidden="1" outlineLevel="3">
      <c r="B703" s="331"/>
      <c r="C703" s="204"/>
      <c r="D703" s="206" t="s">
        <v>348</v>
      </c>
      <c r="E703" s="210" t="s">
        <v>34</v>
      </c>
      <c r="F703" s="211" t="s">
        <v>3399</v>
      </c>
      <c r="G703" s="204"/>
      <c r="H703" s="212">
        <v>0.45</v>
      </c>
      <c r="I703" s="332" t="s">
        <v>34</v>
      </c>
      <c r="J703" s="204"/>
      <c r="K703" s="204"/>
      <c r="L703" s="360"/>
    </row>
    <row r="704" spans="2:12" s="14" customFormat="1" ht="13.5" hidden="1" outlineLevel="3">
      <c r="B704" s="335"/>
      <c r="C704" s="205"/>
      <c r="D704" s="206" t="s">
        <v>348</v>
      </c>
      <c r="E704" s="207" t="s">
        <v>34</v>
      </c>
      <c r="F704" s="208" t="s">
        <v>352</v>
      </c>
      <c r="G704" s="205"/>
      <c r="H704" s="209">
        <v>12.672</v>
      </c>
      <c r="I704" s="336" t="s">
        <v>34</v>
      </c>
      <c r="J704" s="205"/>
      <c r="K704" s="205"/>
      <c r="L704" s="362"/>
    </row>
    <row r="705" spans="2:12" s="1" customFormat="1" ht="22.5" customHeight="1" outlineLevel="2" collapsed="1">
      <c r="B705" s="302"/>
      <c r="C705" s="191" t="s">
        <v>1096</v>
      </c>
      <c r="D705" s="191" t="s">
        <v>342</v>
      </c>
      <c r="E705" s="192" t="s">
        <v>2623</v>
      </c>
      <c r="F705" s="193" t="s">
        <v>2624</v>
      </c>
      <c r="G705" s="194" t="s">
        <v>345</v>
      </c>
      <c r="H705" s="195">
        <v>0.108</v>
      </c>
      <c r="I705" s="269">
        <v>1741.5</v>
      </c>
      <c r="J705" s="197">
        <f>ROUND(I705*H705,2)</f>
        <v>188.08</v>
      </c>
      <c r="K705" s="193" t="s">
        <v>346</v>
      </c>
      <c r="L705" s="309"/>
    </row>
    <row r="706" spans="2:12" s="12" customFormat="1" ht="13.5" hidden="1" outlineLevel="3">
      <c r="B706" s="342"/>
      <c r="C706" s="203"/>
      <c r="D706" s="206" t="s">
        <v>348</v>
      </c>
      <c r="E706" s="343" t="s">
        <v>34</v>
      </c>
      <c r="F706" s="344" t="s">
        <v>3400</v>
      </c>
      <c r="G706" s="203"/>
      <c r="H706" s="345" t="s">
        <v>34</v>
      </c>
      <c r="I706" s="346" t="s">
        <v>34</v>
      </c>
      <c r="J706" s="203"/>
      <c r="K706" s="203"/>
      <c r="L706" s="359"/>
    </row>
    <row r="707" spans="2:12" s="13" customFormat="1" ht="13.5" hidden="1" outlineLevel="3">
      <c r="B707" s="331"/>
      <c r="C707" s="204"/>
      <c r="D707" s="206" t="s">
        <v>348</v>
      </c>
      <c r="E707" s="210" t="s">
        <v>34</v>
      </c>
      <c r="F707" s="211" t="s">
        <v>3401</v>
      </c>
      <c r="G707" s="204"/>
      <c r="H707" s="212">
        <v>0.108</v>
      </c>
      <c r="I707" s="332" t="s">
        <v>34</v>
      </c>
      <c r="J707" s="204"/>
      <c r="K707" s="204"/>
      <c r="L707" s="360"/>
    </row>
    <row r="708" spans="2:12" s="1" customFormat="1" ht="31.5" customHeight="1" outlineLevel="2">
      <c r="B708" s="302"/>
      <c r="C708" s="191" t="s">
        <v>1098</v>
      </c>
      <c r="D708" s="191" t="s">
        <v>342</v>
      </c>
      <c r="E708" s="192" t="s">
        <v>732</v>
      </c>
      <c r="F708" s="193" t="s">
        <v>733</v>
      </c>
      <c r="G708" s="194" t="s">
        <v>417</v>
      </c>
      <c r="H708" s="195">
        <v>28.138</v>
      </c>
      <c r="I708" s="269">
        <v>62.7</v>
      </c>
      <c r="J708" s="197">
        <f>ROUND(I708*H708,2)</f>
        <v>1764.25</v>
      </c>
      <c r="K708" s="193" t="s">
        <v>346</v>
      </c>
      <c r="L708" s="309"/>
    </row>
    <row r="709" spans="2:12" s="1" customFormat="1" ht="22.5" customHeight="1" outlineLevel="2">
      <c r="B709" s="302"/>
      <c r="C709" s="191" t="s">
        <v>1100</v>
      </c>
      <c r="D709" s="191" t="s">
        <v>342</v>
      </c>
      <c r="E709" s="192" t="s">
        <v>735</v>
      </c>
      <c r="F709" s="193" t="s">
        <v>736</v>
      </c>
      <c r="G709" s="194" t="s">
        <v>417</v>
      </c>
      <c r="H709" s="195">
        <v>28.138</v>
      </c>
      <c r="I709" s="269">
        <v>20.9</v>
      </c>
      <c r="J709" s="197">
        <f>ROUND(I709*H709,2)</f>
        <v>588.08</v>
      </c>
      <c r="K709" s="193" t="s">
        <v>346</v>
      </c>
      <c r="L709" s="309"/>
    </row>
    <row r="710" spans="2:12" s="1" customFormat="1" ht="22.5" customHeight="1" outlineLevel="2" collapsed="1">
      <c r="B710" s="302"/>
      <c r="C710" s="191" t="s">
        <v>1101</v>
      </c>
      <c r="D710" s="191" t="s">
        <v>342</v>
      </c>
      <c r="E710" s="192" t="s">
        <v>738</v>
      </c>
      <c r="F710" s="193" t="s">
        <v>739</v>
      </c>
      <c r="G710" s="194" t="s">
        <v>417</v>
      </c>
      <c r="H710" s="195">
        <v>619.036</v>
      </c>
      <c r="I710" s="269">
        <v>6.2</v>
      </c>
      <c r="J710" s="197">
        <f>ROUND(I710*H710,2)</f>
        <v>3838.02</v>
      </c>
      <c r="K710" s="193" t="s">
        <v>346</v>
      </c>
      <c r="L710" s="309"/>
    </row>
    <row r="711" spans="2:12" s="13" customFormat="1" ht="13.5" hidden="1" outlineLevel="3">
      <c r="B711" s="331"/>
      <c r="C711" s="204"/>
      <c r="D711" s="206" t="s">
        <v>348</v>
      </c>
      <c r="E711" s="204"/>
      <c r="F711" s="211" t="s">
        <v>3402</v>
      </c>
      <c r="G711" s="204"/>
      <c r="H711" s="212">
        <v>619.036</v>
      </c>
      <c r="I711" s="332" t="s">
        <v>34</v>
      </c>
      <c r="J711" s="204"/>
      <c r="K711" s="204"/>
      <c r="L711" s="360"/>
    </row>
    <row r="712" spans="2:12" s="1" customFormat="1" ht="22.5" customHeight="1" outlineLevel="2">
      <c r="B712" s="302"/>
      <c r="C712" s="191" t="s">
        <v>1121</v>
      </c>
      <c r="D712" s="191" t="s">
        <v>342</v>
      </c>
      <c r="E712" s="192" t="s">
        <v>423</v>
      </c>
      <c r="F712" s="193" t="s">
        <v>424</v>
      </c>
      <c r="G712" s="194" t="s">
        <v>417</v>
      </c>
      <c r="H712" s="195">
        <v>28.138</v>
      </c>
      <c r="I712" s="269">
        <v>348.3</v>
      </c>
      <c r="J712" s="197">
        <f>ROUND(I712*H712,2)</f>
        <v>9800.47</v>
      </c>
      <c r="K712" s="193" t="s">
        <v>34</v>
      </c>
      <c r="L712" s="309"/>
    </row>
    <row r="713" spans="2:12" s="11" customFormat="1" ht="29.85" customHeight="1" outlineLevel="1">
      <c r="B713" s="318"/>
      <c r="C713" s="182"/>
      <c r="D713" s="188" t="s">
        <v>74</v>
      </c>
      <c r="E713" s="189" t="s">
        <v>347</v>
      </c>
      <c r="F713" s="189" t="s">
        <v>1579</v>
      </c>
      <c r="G713" s="182"/>
      <c r="H713" s="182"/>
      <c r="I713" s="321" t="s">
        <v>34</v>
      </c>
      <c r="J713" s="190">
        <f>SUM(J714:J815)</f>
        <v>414578.17</v>
      </c>
      <c r="K713" s="182"/>
      <c r="L713" s="358"/>
    </row>
    <row r="714" spans="2:12" s="1" customFormat="1" ht="22.5" customHeight="1" outlineLevel="2" collapsed="1">
      <c r="B714" s="302"/>
      <c r="C714" s="191" t="s">
        <v>1124</v>
      </c>
      <c r="D714" s="191" t="s">
        <v>342</v>
      </c>
      <c r="E714" s="192" t="s">
        <v>3403</v>
      </c>
      <c r="F714" s="193" t="s">
        <v>3404</v>
      </c>
      <c r="G714" s="194" t="s">
        <v>345</v>
      </c>
      <c r="H714" s="195">
        <v>2.028</v>
      </c>
      <c r="I714" s="269">
        <v>668.7</v>
      </c>
      <c r="J714" s="197">
        <f>ROUND(I714*H714,2)</f>
        <v>1356.12</v>
      </c>
      <c r="K714" s="193" t="s">
        <v>346</v>
      </c>
      <c r="L714" s="309"/>
    </row>
    <row r="715" spans="2:12" s="12" customFormat="1" ht="13.5" hidden="1" outlineLevel="3">
      <c r="B715" s="342"/>
      <c r="C715" s="203"/>
      <c r="D715" s="206" t="s">
        <v>348</v>
      </c>
      <c r="E715" s="343" t="s">
        <v>34</v>
      </c>
      <c r="F715" s="344" t="s">
        <v>1588</v>
      </c>
      <c r="G715" s="203"/>
      <c r="H715" s="345" t="s">
        <v>34</v>
      </c>
      <c r="I715" s="346" t="s">
        <v>34</v>
      </c>
      <c r="J715" s="203"/>
      <c r="K715" s="203"/>
      <c r="L715" s="359"/>
    </row>
    <row r="716" spans="2:12" s="13" customFormat="1" ht="13.5" hidden="1" outlineLevel="3">
      <c r="B716" s="331"/>
      <c r="C716" s="204"/>
      <c r="D716" s="206" t="s">
        <v>348</v>
      </c>
      <c r="E716" s="210" t="s">
        <v>34</v>
      </c>
      <c r="F716" s="211" t="s">
        <v>3405</v>
      </c>
      <c r="G716" s="204"/>
      <c r="H716" s="212">
        <v>0.676</v>
      </c>
      <c r="I716" s="332" t="s">
        <v>34</v>
      </c>
      <c r="J716" s="204"/>
      <c r="K716" s="204"/>
      <c r="L716" s="360"/>
    </row>
    <row r="717" spans="2:12" s="13" customFormat="1" ht="13.5" hidden="1" outlineLevel="3">
      <c r="B717" s="331"/>
      <c r="C717" s="204"/>
      <c r="D717" s="206" t="s">
        <v>348</v>
      </c>
      <c r="E717" s="210" t="s">
        <v>34</v>
      </c>
      <c r="F717" s="211" t="s">
        <v>3406</v>
      </c>
      <c r="G717" s="204"/>
      <c r="H717" s="212">
        <v>0.676</v>
      </c>
      <c r="I717" s="332" t="s">
        <v>34</v>
      </c>
      <c r="J717" s="204"/>
      <c r="K717" s="204"/>
      <c r="L717" s="360"/>
    </row>
    <row r="718" spans="2:12" s="13" customFormat="1" ht="13.5" hidden="1" outlineLevel="3">
      <c r="B718" s="331"/>
      <c r="C718" s="204"/>
      <c r="D718" s="206" t="s">
        <v>348</v>
      </c>
      <c r="E718" s="210" t="s">
        <v>34</v>
      </c>
      <c r="F718" s="211" t="s">
        <v>3407</v>
      </c>
      <c r="G718" s="204"/>
      <c r="H718" s="212">
        <v>0.676</v>
      </c>
      <c r="I718" s="332" t="s">
        <v>34</v>
      </c>
      <c r="J718" s="204"/>
      <c r="K718" s="204"/>
      <c r="L718" s="360"/>
    </row>
    <row r="719" spans="2:12" s="14" customFormat="1" ht="13.5" hidden="1" outlineLevel="3">
      <c r="B719" s="335"/>
      <c r="C719" s="205"/>
      <c r="D719" s="206" t="s">
        <v>348</v>
      </c>
      <c r="E719" s="207" t="s">
        <v>236</v>
      </c>
      <c r="F719" s="208" t="s">
        <v>352</v>
      </c>
      <c r="G719" s="205"/>
      <c r="H719" s="209">
        <v>2.028</v>
      </c>
      <c r="I719" s="336" t="s">
        <v>34</v>
      </c>
      <c r="J719" s="205"/>
      <c r="K719" s="205"/>
      <c r="L719" s="362"/>
    </row>
    <row r="720" spans="2:12" s="1" customFormat="1" ht="22.5" customHeight="1" outlineLevel="2" collapsed="1">
      <c r="B720" s="302"/>
      <c r="C720" s="191" t="s">
        <v>1126</v>
      </c>
      <c r="D720" s="191" t="s">
        <v>342</v>
      </c>
      <c r="E720" s="192" t="s">
        <v>3408</v>
      </c>
      <c r="F720" s="193" t="s">
        <v>3409</v>
      </c>
      <c r="G720" s="194" t="s">
        <v>345</v>
      </c>
      <c r="H720" s="195">
        <v>9.323</v>
      </c>
      <c r="I720" s="269">
        <v>626.9</v>
      </c>
      <c r="J720" s="197">
        <f>ROUND(I720*H720,2)</f>
        <v>5844.59</v>
      </c>
      <c r="K720" s="193" t="s">
        <v>34</v>
      </c>
      <c r="L720" s="309"/>
    </row>
    <row r="721" spans="2:12" s="12" customFormat="1" ht="13.5" hidden="1" outlineLevel="3">
      <c r="B721" s="342"/>
      <c r="C721" s="203"/>
      <c r="D721" s="206" t="s">
        <v>348</v>
      </c>
      <c r="E721" s="343" t="s">
        <v>34</v>
      </c>
      <c r="F721" s="344" t="s">
        <v>3141</v>
      </c>
      <c r="G721" s="203"/>
      <c r="H721" s="345" t="s">
        <v>34</v>
      </c>
      <c r="I721" s="346" t="s">
        <v>34</v>
      </c>
      <c r="J721" s="203"/>
      <c r="K721" s="203"/>
      <c r="L721" s="359"/>
    </row>
    <row r="722" spans="2:12" s="13" customFormat="1" ht="13.5" hidden="1" outlineLevel="3">
      <c r="B722" s="331"/>
      <c r="C722" s="204"/>
      <c r="D722" s="206" t="s">
        <v>348</v>
      </c>
      <c r="E722" s="210" t="s">
        <v>34</v>
      </c>
      <c r="F722" s="211" t="s">
        <v>3410</v>
      </c>
      <c r="G722" s="204"/>
      <c r="H722" s="212">
        <v>2.1</v>
      </c>
      <c r="I722" s="332" t="s">
        <v>34</v>
      </c>
      <c r="J722" s="204"/>
      <c r="K722" s="204"/>
      <c r="L722" s="360"/>
    </row>
    <row r="723" spans="2:12" s="13" customFormat="1" ht="13.5" hidden="1" outlineLevel="3">
      <c r="B723" s="331"/>
      <c r="C723" s="204"/>
      <c r="D723" s="206" t="s">
        <v>348</v>
      </c>
      <c r="E723" s="210" t="s">
        <v>34</v>
      </c>
      <c r="F723" s="211" t="s">
        <v>3411</v>
      </c>
      <c r="G723" s="204"/>
      <c r="H723" s="212">
        <v>1.694</v>
      </c>
      <c r="I723" s="332" t="s">
        <v>34</v>
      </c>
      <c r="J723" s="204"/>
      <c r="K723" s="204"/>
      <c r="L723" s="360"/>
    </row>
    <row r="724" spans="2:12" s="13" customFormat="1" ht="13.5" hidden="1" outlineLevel="3">
      <c r="B724" s="331"/>
      <c r="C724" s="204"/>
      <c r="D724" s="206" t="s">
        <v>348</v>
      </c>
      <c r="E724" s="210" t="s">
        <v>34</v>
      </c>
      <c r="F724" s="211" t="s">
        <v>3412</v>
      </c>
      <c r="G724" s="204"/>
      <c r="H724" s="212">
        <v>3.878</v>
      </c>
      <c r="I724" s="332" t="s">
        <v>34</v>
      </c>
      <c r="J724" s="204"/>
      <c r="K724" s="204"/>
      <c r="L724" s="360"/>
    </row>
    <row r="725" spans="2:12" s="13" customFormat="1" ht="13.5" hidden="1" outlineLevel="3">
      <c r="B725" s="331"/>
      <c r="C725" s="204"/>
      <c r="D725" s="206" t="s">
        <v>348</v>
      </c>
      <c r="E725" s="210" t="s">
        <v>34</v>
      </c>
      <c r="F725" s="211" t="s">
        <v>3413</v>
      </c>
      <c r="G725" s="204"/>
      <c r="H725" s="212">
        <v>1.651</v>
      </c>
      <c r="I725" s="332" t="s">
        <v>34</v>
      </c>
      <c r="J725" s="204"/>
      <c r="K725" s="204"/>
      <c r="L725" s="360"/>
    </row>
    <row r="726" spans="2:12" s="14" customFormat="1" ht="13.5" hidden="1" outlineLevel="3">
      <c r="B726" s="335"/>
      <c r="C726" s="205"/>
      <c r="D726" s="206" t="s">
        <v>348</v>
      </c>
      <c r="E726" s="207" t="s">
        <v>237</v>
      </c>
      <c r="F726" s="208" t="s">
        <v>352</v>
      </c>
      <c r="G726" s="205"/>
      <c r="H726" s="209">
        <v>9.323</v>
      </c>
      <c r="I726" s="336" t="s">
        <v>34</v>
      </c>
      <c r="J726" s="205"/>
      <c r="K726" s="205"/>
      <c r="L726" s="362"/>
    </row>
    <row r="727" spans="2:12" s="1" customFormat="1" ht="22.5" customHeight="1" outlineLevel="2" collapsed="1">
      <c r="B727" s="302"/>
      <c r="C727" s="191" t="s">
        <v>1127</v>
      </c>
      <c r="D727" s="191" t="s">
        <v>342</v>
      </c>
      <c r="E727" s="192" t="s">
        <v>941</v>
      </c>
      <c r="F727" s="193" t="s">
        <v>942</v>
      </c>
      <c r="G727" s="194" t="s">
        <v>345</v>
      </c>
      <c r="H727" s="195">
        <v>11.351</v>
      </c>
      <c r="I727" s="269">
        <v>36.1</v>
      </c>
      <c r="J727" s="197">
        <f>ROUND(I727*H727,2)</f>
        <v>409.77</v>
      </c>
      <c r="K727" s="193" t="s">
        <v>346</v>
      </c>
      <c r="L727" s="309"/>
    </row>
    <row r="728" spans="2:12" s="13" customFormat="1" ht="13.5" hidden="1" outlineLevel="3">
      <c r="B728" s="331"/>
      <c r="C728" s="204"/>
      <c r="D728" s="206" t="s">
        <v>348</v>
      </c>
      <c r="E728" s="210" t="s">
        <v>34</v>
      </c>
      <c r="F728" s="211" t="s">
        <v>3414</v>
      </c>
      <c r="G728" s="204"/>
      <c r="H728" s="212">
        <v>11.351</v>
      </c>
      <c r="I728" s="332" t="s">
        <v>34</v>
      </c>
      <c r="J728" s="204"/>
      <c r="K728" s="204"/>
      <c r="L728" s="360"/>
    </row>
    <row r="729" spans="2:12" s="1" customFormat="1" ht="22.5" customHeight="1" outlineLevel="2">
      <c r="B729" s="302"/>
      <c r="C729" s="191" t="s">
        <v>1131</v>
      </c>
      <c r="D729" s="191" t="s">
        <v>342</v>
      </c>
      <c r="E729" s="192" t="s">
        <v>933</v>
      </c>
      <c r="F729" s="193" t="s">
        <v>934</v>
      </c>
      <c r="G729" s="194" t="s">
        <v>345</v>
      </c>
      <c r="H729" s="195">
        <v>11.351</v>
      </c>
      <c r="I729" s="269">
        <v>10.3</v>
      </c>
      <c r="J729" s="197">
        <f>ROUND(I729*H729,2)</f>
        <v>116.92</v>
      </c>
      <c r="K729" s="193" t="s">
        <v>346</v>
      </c>
      <c r="L729" s="309"/>
    </row>
    <row r="730" spans="2:12" s="1" customFormat="1" ht="22.5" customHeight="1" outlineLevel="2" collapsed="1">
      <c r="B730" s="302"/>
      <c r="C730" s="191" t="s">
        <v>1136</v>
      </c>
      <c r="D730" s="191" t="s">
        <v>342</v>
      </c>
      <c r="E730" s="192" t="s">
        <v>1633</v>
      </c>
      <c r="F730" s="193" t="s">
        <v>1634</v>
      </c>
      <c r="G730" s="194" t="s">
        <v>1130</v>
      </c>
      <c r="H730" s="195">
        <v>9</v>
      </c>
      <c r="I730" s="269">
        <v>69.7</v>
      </c>
      <c r="J730" s="197">
        <f>ROUND(I730*H730,2)</f>
        <v>627.3</v>
      </c>
      <c r="K730" s="193" t="s">
        <v>346</v>
      </c>
      <c r="L730" s="309"/>
    </row>
    <row r="731" spans="2:12" s="13" customFormat="1" ht="13.5" hidden="1" outlineLevel="3">
      <c r="B731" s="331"/>
      <c r="C731" s="204"/>
      <c r="D731" s="206" t="s">
        <v>348</v>
      </c>
      <c r="E731" s="210" t="s">
        <v>34</v>
      </c>
      <c r="F731" s="211" t="s">
        <v>3415</v>
      </c>
      <c r="G731" s="204"/>
      <c r="H731" s="212">
        <v>7</v>
      </c>
      <c r="I731" s="332" t="s">
        <v>34</v>
      </c>
      <c r="J731" s="204"/>
      <c r="K731" s="204"/>
      <c r="L731" s="360"/>
    </row>
    <row r="732" spans="2:12" s="13" customFormat="1" ht="13.5" hidden="1" outlineLevel="3">
      <c r="B732" s="331"/>
      <c r="C732" s="204"/>
      <c r="D732" s="206" t="s">
        <v>348</v>
      </c>
      <c r="E732" s="210" t="s">
        <v>34</v>
      </c>
      <c r="F732" s="211" t="s">
        <v>3416</v>
      </c>
      <c r="G732" s="204"/>
      <c r="H732" s="212">
        <v>2</v>
      </c>
      <c r="I732" s="332" t="s">
        <v>34</v>
      </c>
      <c r="J732" s="204"/>
      <c r="K732" s="204"/>
      <c r="L732" s="360"/>
    </row>
    <row r="733" spans="2:12" s="14" customFormat="1" ht="13.5" hidden="1" outlineLevel="3">
      <c r="B733" s="335"/>
      <c r="C733" s="205"/>
      <c r="D733" s="206" t="s">
        <v>348</v>
      </c>
      <c r="E733" s="207" t="s">
        <v>34</v>
      </c>
      <c r="F733" s="208" t="s">
        <v>352</v>
      </c>
      <c r="G733" s="205"/>
      <c r="H733" s="209">
        <v>9</v>
      </c>
      <c r="I733" s="336" t="s">
        <v>34</v>
      </c>
      <c r="J733" s="205"/>
      <c r="K733" s="205"/>
      <c r="L733" s="362"/>
    </row>
    <row r="734" spans="2:12" s="1" customFormat="1" ht="22.5" customHeight="1" outlineLevel="2" collapsed="1">
      <c r="B734" s="302"/>
      <c r="C734" s="217" t="s">
        <v>1140</v>
      </c>
      <c r="D734" s="217" t="s">
        <v>441</v>
      </c>
      <c r="E734" s="218" t="s">
        <v>1645</v>
      </c>
      <c r="F734" s="219" t="s">
        <v>1646</v>
      </c>
      <c r="G734" s="220" t="s">
        <v>1130</v>
      </c>
      <c r="H734" s="221">
        <v>7.07</v>
      </c>
      <c r="I734" s="270">
        <v>229.9</v>
      </c>
      <c r="J734" s="222">
        <f>ROUND(I734*H734,2)</f>
        <v>1625.39</v>
      </c>
      <c r="K734" s="219" t="s">
        <v>34</v>
      </c>
      <c r="L734" s="309"/>
    </row>
    <row r="735" spans="2:12" s="13" customFormat="1" ht="13.5" hidden="1" outlineLevel="3">
      <c r="B735" s="331"/>
      <c r="C735" s="204"/>
      <c r="D735" s="206" t="s">
        <v>348</v>
      </c>
      <c r="E735" s="204"/>
      <c r="F735" s="211" t="s">
        <v>3417</v>
      </c>
      <c r="G735" s="204"/>
      <c r="H735" s="212">
        <v>7.07</v>
      </c>
      <c r="I735" s="332" t="s">
        <v>34</v>
      </c>
      <c r="J735" s="204"/>
      <c r="K735" s="204"/>
      <c r="L735" s="360"/>
    </row>
    <row r="736" spans="2:12" s="1" customFormat="1" ht="22.5" customHeight="1" outlineLevel="2" collapsed="1">
      <c r="B736" s="302"/>
      <c r="C736" s="217" t="s">
        <v>1147</v>
      </c>
      <c r="D736" s="217" t="s">
        <v>441</v>
      </c>
      <c r="E736" s="218" t="s">
        <v>1649</v>
      </c>
      <c r="F736" s="219" t="s">
        <v>1650</v>
      </c>
      <c r="G736" s="220" t="s">
        <v>1130</v>
      </c>
      <c r="H736" s="221">
        <v>1.01</v>
      </c>
      <c r="I736" s="270">
        <v>890.3</v>
      </c>
      <c r="J736" s="222">
        <f>ROUND(I736*H736,2)</f>
        <v>899.2</v>
      </c>
      <c r="K736" s="219" t="s">
        <v>34</v>
      </c>
      <c r="L736" s="309"/>
    </row>
    <row r="737" spans="2:12" s="13" customFormat="1" ht="13.5" hidden="1" outlineLevel="3">
      <c r="B737" s="331"/>
      <c r="C737" s="204"/>
      <c r="D737" s="206" t="s">
        <v>348</v>
      </c>
      <c r="E737" s="204"/>
      <c r="F737" s="211" t="s">
        <v>1640</v>
      </c>
      <c r="G737" s="204"/>
      <c r="H737" s="212">
        <v>1.01</v>
      </c>
      <c r="I737" s="332" t="s">
        <v>34</v>
      </c>
      <c r="J737" s="204"/>
      <c r="K737" s="204"/>
      <c r="L737" s="360"/>
    </row>
    <row r="738" spans="2:12" s="1" customFormat="1" ht="22.5" customHeight="1" outlineLevel="2" collapsed="1">
      <c r="B738" s="302"/>
      <c r="C738" s="217" t="s">
        <v>1151</v>
      </c>
      <c r="D738" s="217" t="s">
        <v>441</v>
      </c>
      <c r="E738" s="218" t="s">
        <v>1653</v>
      </c>
      <c r="F738" s="219" t="s">
        <v>1654</v>
      </c>
      <c r="G738" s="220" t="s">
        <v>1130</v>
      </c>
      <c r="H738" s="221">
        <v>1.01</v>
      </c>
      <c r="I738" s="270">
        <v>930.7</v>
      </c>
      <c r="J738" s="222">
        <f>ROUND(I738*H738,2)</f>
        <v>940.01</v>
      </c>
      <c r="K738" s="219" t="s">
        <v>34</v>
      </c>
      <c r="L738" s="309"/>
    </row>
    <row r="739" spans="2:12" s="13" customFormat="1" ht="13.5" hidden="1" outlineLevel="3">
      <c r="B739" s="331"/>
      <c r="C739" s="204"/>
      <c r="D739" s="206" t="s">
        <v>348</v>
      </c>
      <c r="E739" s="204"/>
      <c r="F739" s="211" t="s">
        <v>1640</v>
      </c>
      <c r="G739" s="204"/>
      <c r="H739" s="212">
        <v>1.01</v>
      </c>
      <c r="I739" s="332" t="s">
        <v>34</v>
      </c>
      <c r="J739" s="204"/>
      <c r="K739" s="204"/>
      <c r="L739" s="360"/>
    </row>
    <row r="740" spans="2:12" s="1" customFormat="1" ht="22.5" customHeight="1" outlineLevel="2" collapsed="1">
      <c r="B740" s="302"/>
      <c r="C740" s="191" t="s">
        <v>1156</v>
      </c>
      <c r="D740" s="191" t="s">
        <v>342</v>
      </c>
      <c r="E740" s="192" t="s">
        <v>1633</v>
      </c>
      <c r="F740" s="193" t="s">
        <v>1634</v>
      </c>
      <c r="G740" s="194" t="s">
        <v>1130</v>
      </c>
      <c r="H740" s="195">
        <v>3</v>
      </c>
      <c r="I740" s="269">
        <v>69.7</v>
      </c>
      <c r="J740" s="197">
        <f>ROUND(I740*H740,2)</f>
        <v>209.1</v>
      </c>
      <c r="K740" s="193" t="s">
        <v>346</v>
      </c>
      <c r="L740" s="309"/>
    </row>
    <row r="741" spans="2:12" s="13" customFormat="1" ht="13.5" hidden="1" outlineLevel="3">
      <c r="B741" s="331"/>
      <c r="C741" s="204"/>
      <c r="D741" s="206" t="s">
        <v>348</v>
      </c>
      <c r="E741" s="210" t="s">
        <v>34</v>
      </c>
      <c r="F741" s="211" t="s">
        <v>3418</v>
      </c>
      <c r="G741" s="204"/>
      <c r="H741" s="212">
        <v>3</v>
      </c>
      <c r="I741" s="332" t="s">
        <v>34</v>
      </c>
      <c r="J741" s="204"/>
      <c r="K741" s="204"/>
      <c r="L741" s="360"/>
    </row>
    <row r="742" spans="2:12" s="1" customFormat="1" ht="22.5" customHeight="1" outlineLevel="2" collapsed="1">
      <c r="B742" s="302"/>
      <c r="C742" s="217" t="s">
        <v>1160</v>
      </c>
      <c r="D742" s="217" t="s">
        <v>441</v>
      </c>
      <c r="E742" s="218" t="s">
        <v>3419</v>
      </c>
      <c r="F742" s="219" t="s">
        <v>3420</v>
      </c>
      <c r="G742" s="220" t="s">
        <v>1130</v>
      </c>
      <c r="H742" s="221">
        <v>1.01</v>
      </c>
      <c r="I742" s="270">
        <v>204.9</v>
      </c>
      <c r="J742" s="222">
        <f>ROUND(I742*H742,2)</f>
        <v>206.95</v>
      </c>
      <c r="K742" s="219" t="s">
        <v>346</v>
      </c>
      <c r="L742" s="309"/>
    </row>
    <row r="743" spans="2:12" s="13" customFormat="1" ht="13.5" hidden="1" outlineLevel="3">
      <c r="B743" s="331"/>
      <c r="C743" s="204"/>
      <c r="D743" s="206" t="s">
        <v>348</v>
      </c>
      <c r="E743" s="204"/>
      <c r="F743" s="211" t="s">
        <v>1640</v>
      </c>
      <c r="G743" s="204"/>
      <c r="H743" s="212">
        <v>1.01</v>
      </c>
      <c r="I743" s="332" t="s">
        <v>34</v>
      </c>
      <c r="J743" s="204"/>
      <c r="K743" s="204"/>
      <c r="L743" s="360"/>
    </row>
    <row r="744" spans="2:12" s="1" customFormat="1" ht="22.5" customHeight="1" outlineLevel="2" collapsed="1">
      <c r="B744" s="302"/>
      <c r="C744" s="217" t="s">
        <v>1163</v>
      </c>
      <c r="D744" s="217" t="s">
        <v>441</v>
      </c>
      <c r="E744" s="218" t="s">
        <v>3421</v>
      </c>
      <c r="F744" s="219" t="s">
        <v>3422</v>
      </c>
      <c r="G744" s="220" t="s">
        <v>1130</v>
      </c>
      <c r="H744" s="221">
        <v>2.02</v>
      </c>
      <c r="I744" s="270">
        <v>229.9</v>
      </c>
      <c r="J744" s="222">
        <f>ROUND(I744*H744,2)</f>
        <v>464.4</v>
      </c>
      <c r="K744" s="219" t="s">
        <v>346</v>
      </c>
      <c r="L744" s="309"/>
    </row>
    <row r="745" spans="2:12" s="13" customFormat="1" ht="13.5" hidden="1" outlineLevel="3">
      <c r="B745" s="331"/>
      <c r="C745" s="204"/>
      <c r="D745" s="206" t="s">
        <v>348</v>
      </c>
      <c r="E745" s="204"/>
      <c r="F745" s="211" t="s">
        <v>2224</v>
      </c>
      <c r="G745" s="204"/>
      <c r="H745" s="212">
        <v>2.02</v>
      </c>
      <c r="I745" s="332" t="s">
        <v>34</v>
      </c>
      <c r="J745" s="204"/>
      <c r="K745" s="204"/>
      <c r="L745" s="360"/>
    </row>
    <row r="746" spans="2:12" s="1" customFormat="1" ht="22.5" customHeight="1" outlineLevel="2" collapsed="1">
      <c r="B746" s="302"/>
      <c r="C746" s="191" t="s">
        <v>1170</v>
      </c>
      <c r="D746" s="191" t="s">
        <v>342</v>
      </c>
      <c r="E746" s="192" t="s">
        <v>1656</v>
      </c>
      <c r="F746" s="193" t="s">
        <v>1657</v>
      </c>
      <c r="G746" s="194" t="s">
        <v>1130</v>
      </c>
      <c r="H746" s="195">
        <v>1</v>
      </c>
      <c r="I746" s="269">
        <v>83.6</v>
      </c>
      <c r="J746" s="197">
        <f>ROUND(I746*H746,2)</f>
        <v>83.6</v>
      </c>
      <c r="K746" s="193" t="s">
        <v>346</v>
      </c>
      <c r="L746" s="309"/>
    </row>
    <row r="747" spans="2:12" s="13" customFormat="1" ht="13.5" hidden="1" outlineLevel="3">
      <c r="B747" s="331"/>
      <c r="C747" s="204"/>
      <c r="D747" s="206" t="s">
        <v>348</v>
      </c>
      <c r="E747" s="210" t="s">
        <v>34</v>
      </c>
      <c r="F747" s="211" t="s">
        <v>2091</v>
      </c>
      <c r="G747" s="204"/>
      <c r="H747" s="212">
        <v>1</v>
      </c>
      <c r="I747" s="332" t="s">
        <v>34</v>
      </c>
      <c r="J747" s="204"/>
      <c r="K747" s="204"/>
      <c r="L747" s="360"/>
    </row>
    <row r="748" spans="2:12" s="1" customFormat="1" ht="22.5" customHeight="1" outlineLevel="2" collapsed="1">
      <c r="B748" s="302"/>
      <c r="C748" s="217" t="s">
        <v>1173</v>
      </c>
      <c r="D748" s="217" t="s">
        <v>441</v>
      </c>
      <c r="E748" s="218" t="s">
        <v>1660</v>
      </c>
      <c r="F748" s="219" t="s">
        <v>1661</v>
      </c>
      <c r="G748" s="220" t="s">
        <v>1130</v>
      </c>
      <c r="H748" s="221">
        <v>1.01</v>
      </c>
      <c r="I748" s="270">
        <v>253.6</v>
      </c>
      <c r="J748" s="222">
        <f>ROUND(I748*H748,2)</f>
        <v>256.14</v>
      </c>
      <c r="K748" s="219" t="s">
        <v>34</v>
      </c>
      <c r="L748" s="309"/>
    </row>
    <row r="749" spans="2:12" s="13" customFormat="1" ht="13.5" hidden="1" outlineLevel="3">
      <c r="B749" s="331"/>
      <c r="C749" s="204"/>
      <c r="D749" s="206" t="s">
        <v>348</v>
      </c>
      <c r="E749" s="204"/>
      <c r="F749" s="211" t="s">
        <v>1640</v>
      </c>
      <c r="G749" s="204"/>
      <c r="H749" s="212">
        <v>1.01</v>
      </c>
      <c r="I749" s="332" t="s">
        <v>34</v>
      </c>
      <c r="J749" s="204"/>
      <c r="K749" s="204"/>
      <c r="L749" s="360"/>
    </row>
    <row r="750" spans="2:12" s="1" customFormat="1" ht="22.5" customHeight="1" outlineLevel="2" collapsed="1">
      <c r="B750" s="302"/>
      <c r="C750" s="191" t="s">
        <v>1177</v>
      </c>
      <c r="D750" s="191" t="s">
        <v>342</v>
      </c>
      <c r="E750" s="192" t="s">
        <v>1621</v>
      </c>
      <c r="F750" s="193" t="s">
        <v>1622</v>
      </c>
      <c r="G750" s="194" t="s">
        <v>345</v>
      </c>
      <c r="H750" s="195">
        <v>2.028</v>
      </c>
      <c r="I750" s="269">
        <v>2368.4</v>
      </c>
      <c r="J750" s="197">
        <f>ROUND(I750*H750,2)</f>
        <v>4803.12</v>
      </c>
      <c r="K750" s="193" t="s">
        <v>346</v>
      </c>
      <c r="L750" s="309"/>
    </row>
    <row r="751" spans="2:12" s="12" customFormat="1" ht="13.5" hidden="1" outlineLevel="3">
      <c r="B751" s="342"/>
      <c r="C751" s="203"/>
      <c r="D751" s="206" t="s">
        <v>348</v>
      </c>
      <c r="E751" s="343" t="s">
        <v>34</v>
      </c>
      <c r="F751" s="344" t="s">
        <v>1588</v>
      </c>
      <c r="G751" s="203"/>
      <c r="H751" s="345" t="s">
        <v>34</v>
      </c>
      <c r="I751" s="346" t="s">
        <v>34</v>
      </c>
      <c r="J751" s="203"/>
      <c r="K751" s="203"/>
      <c r="L751" s="359"/>
    </row>
    <row r="752" spans="2:12" s="13" customFormat="1" ht="13.5" hidden="1" outlineLevel="3">
      <c r="B752" s="331"/>
      <c r="C752" s="204"/>
      <c r="D752" s="206" t="s">
        <v>348</v>
      </c>
      <c r="E752" s="210" t="s">
        <v>34</v>
      </c>
      <c r="F752" s="211" t="s">
        <v>3405</v>
      </c>
      <c r="G752" s="204"/>
      <c r="H752" s="212">
        <v>0.676</v>
      </c>
      <c r="I752" s="332" t="s">
        <v>34</v>
      </c>
      <c r="J752" s="204"/>
      <c r="K752" s="204"/>
      <c r="L752" s="360"/>
    </row>
    <row r="753" spans="2:12" s="13" customFormat="1" ht="13.5" hidden="1" outlineLevel="3">
      <c r="B753" s="331"/>
      <c r="C753" s="204"/>
      <c r="D753" s="206" t="s">
        <v>348</v>
      </c>
      <c r="E753" s="210" t="s">
        <v>34</v>
      </c>
      <c r="F753" s="211" t="s">
        <v>3406</v>
      </c>
      <c r="G753" s="204"/>
      <c r="H753" s="212">
        <v>0.676</v>
      </c>
      <c r="I753" s="332" t="s">
        <v>34</v>
      </c>
      <c r="J753" s="204"/>
      <c r="K753" s="204"/>
      <c r="L753" s="360"/>
    </row>
    <row r="754" spans="2:12" s="13" customFormat="1" ht="13.5" hidden="1" outlineLevel="3">
      <c r="B754" s="331"/>
      <c r="C754" s="204"/>
      <c r="D754" s="206" t="s">
        <v>348</v>
      </c>
      <c r="E754" s="210" t="s">
        <v>34</v>
      </c>
      <c r="F754" s="211" t="s">
        <v>3407</v>
      </c>
      <c r="G754" s="204"/>
      <c r="H754" s="212">
        <v>0.676</v>
      </c>
      <c r="I754" s="332" t="s">
        <v>34</v>
      </c>
      <c r="J754" s="204"/>
      <c r="K754" s="204"/>
      <c r="L754" s="360"/>
    </row>
    <row r="755" spans="2:12" s="14" customFormat="1" ht="13.5" hidden="1" outlineLevel="3">
      <c r="B755" s="335"/>
      <c r="C755" s="205"/>
      <c r="D755" s="206" t="s">
        <v>348</v>
      </c>
      <c r="E755" s="207" t="s">
        <v>34</v>
      </c>
      <c r="F755" s="208" t="s">
        <v>352</v>
      </c>
      <c r="G755" s="205"/>
      <c r="H755" s="209">
        <v>2.028</v>
      </c>
      <c r="I755" s="336" t="s">
        <v>34</v>
      </c>
      <c r="J755" s="205"/>
      <c r="K755" s="205"/>
      <c r="L755" s="362"/>
    </row>
    <row r="756" spans="2:12" s="1" customFormat="1" ht="22.5" customHeight="1" outlineLevel="2" collapsed="1">
      <c r="B756" s="302"/>
      <c r="C756" s="191" t="s">
        <v>1180</v>
      </c>
      <c r="D756" s="191" t="s">
        <v>342</v>
      </c>
      <c r="E756" s="192" t="s">
        <v>3423</v>
      </c>
      <c r="F756" s="193" t="s">
        <v>3424</v>
      </c>
      <c r="G756" s="194" t="s">
        <v>345</v>
      </c>
      <c r="H756" s="195">
        <v>9.191</v>
      </c>
      <c r="I756" s="269">
        <v>2577.4</v>
      </c>
      <c r="J756" s="197">
        <f>ROUND(I756*H756,2)</f>
        <v>23688.88</v>
      </c>
      <c r="K756" s="193" t="s">
        <v>346</v>
      </c>
      <c r="L756" s="309"/>
    </row>
    <row r="757" spans="2:12" s="12" customFormat="1" ht="13.5" hidden="1" outlineLevel="3">
      <c r="B757" s="342"/>
      <c r="C757" s="203"/>
      <c r="D757" s="206" t="s">
        <v>348</v>
      </c>
      <c r="E757" s="343" t="s">
        <v>34</v>
      </c>
      <c r="F757" s="344" t="s">
        <v>1670</v>
      </c>
      <c r="G757" s="203"/>
      <c r="H757" s="345" t="s">
        <v>34</v>
      </c>
      <c r="I757" s="346" t="s">
        <v>34</v>
      </c>
      <c r="J757" s="203"/>
      <c r="K757" s="203"/>
      <c r="L757" s="359"/>
    </row>
    <row r="758" spans="2:12" s="12" customFormat="1" ht="13.5" hidden="1" outlineLevel="3">
      <c r="B758" s="342"/>
      <c r="C758" s="203"/>
      <c r="D758" s="206" t="s">
        <v>348</v>
      </c>
      <c r="E758" s="343" t="s">
        <v>34</v>
      </c>
      <c r="F758" s="344" t="s">
        <v>3208</v>
      </c>
      <c r="G758" s="203"/>
      <c r="H758" s="345" t="s">
        <v>34</v>
      </c>
      <c r="I758" s="346" t="s">
        <v>34</v>
      </c>
      <c r="J758" s="203"/>
      <c r="K758" s="203"/>
      <c r="L758" s="359"/>
    </row>
    <row r="759" spans="2:12" s="13" customFormat="1" ht="13.5" hidden="1" outlineLevel="3">
      <c r="B759" s="331"/>
      <c r="C759" s="204"/>
      <c r="D759" s="206" t="s">
        <v>348</v>
      </c>
      <c r="E759" s="210" t="s">
        <v>34</v>
      </c>
      <c r="F759" s="211" t="s">
        <v>3425</v>
      </c>
      <c r="G759" s="204"/>
      <c r="H759" s="212">
        <v>1.2</v>
      </c>
      <c r="I759" s="332" t="s">
        <v>34</v>
      </c>
      <c r="J759" s="204"/>
      <c r="K759" s="204"/>
      <c r="L759" s="360"/>
    </row>
    <row r="760" spans="2:12" s="13" customFormat="1" ht="13.5" hidden="1" outlineLevel="3">
      <c r="B760" s="331"/>
      <c r="C760" s="204"/>
      <c r="D760" s="206" t="s">
        <v>348</v>
      </c>
      <c r="E760" s="210" t="s">
        <v>34</v>
      </c>
      <c r="F760" s="211" t="s">
        <v>3426</v>
      </c>
      <c r="G760" s="204"/>
      <c r="H760" s="212">
        <v>1.28</v>
      </c>
      <c r="I760" s="332" t="s">
        <v>34</v>
      </c>
      <c r="J760" s="204"/>
      <c r="K760" s="204"/>
      <c r="L760" s="360"/>
    </row>
    <row r="761" spans="2:12" s="13" customFormat="1" ht="13.5" hidden="1" outlineLevel="3">
      <c r="B761" s="331"/>
      <c r="C761" s="204"/>
      <c r="D761" s="206" t="s">
        <v>348</v>
      </c>
      <c r="E761" s="210" t="s">
        <v>34</v>
      </c>
      <c r="F761" s="211" t="s">
        <v>3427</v>
      </c>
      <c r="G761" s="204"/>
      <c r="H761" s="212">
        <v>-0.255</v>
      </c>
      <c r="I761" s="332" t="s">
        <v>34</v>
      </c>
      <c r="J761" s="204"/>
      <c r="K761" s="204"/>
      <c r="L761" s="360"/>
    </row>
    <row r="762" spans="2:12" s="13" customFormat="1" ht="13.5" hidden="1" outlineLevel="3">
      <c r="B762" s="331"/>
      <c r="C762" s="204"/>
      <c r="D762" s="206" t="s">
        <v>348</v>
      </c>
      <c r="E762" s="210" t="s">
        <v>34</v>
      </c>
      <c r="F762" s="211" t="s">
        <v>3428</v>
      </c>
      <c r="G762" s="204"/>
      <c r="H762" s="212">
        <v>-0.277</v>
      </c>
      <c r="I762" s="332" t="s">
        <v>34</v>
      </c>
      <c r="J762" s="204"/>
      <c r="K762" s="204"/>
      <c r="L762" s="360"/>
    </row>
    <row r="763" spans="2:12" s="12" customFormat="1" ht="13.5" hidden="1" outlineLevel="3">
      <c r="B763" s="342"/>
      <c r="C763" s="203"/>
      <c r="D763" s="206" t="s">
        <v>348</v>
      </c>
      <c r="E763" s="343" t="s">
        <v>34</v>
      </c>
      <c r="F763" s="344" t="s">
        <v>3213</v>
      </c>
      <c r="G763" s="203"/>
      <c r="H763" s="345" t="s">
        <v>34</v>
      </c>
      <c r="I763" s="346" t="s">
        <v>34</v>
      </c>
      <c r="J763" s="203"/>
      <c r="K763" s="203"/>
      <c r="L763" s="359"/>
    </row>
    <row r="764" spans="2:12" s="13" customFormat="1" ht="13.5" hidden="1" outlineLevel="3">
      <c r="B764" s="331"/>
      <c r="C764" s="204"/>
      <c r="D764" s="206" t="s">
        <v>348</v>
      </c>
      <c r="E764" s="210" t="s">
        <v>34</v>
      </c>
      <c r="F764" s="211" t="s">
        <v>3425</v>
      </c>
      <c r="G764" s="204"/>
      <c r="H764" s="212">
        <v>1.2</v>
      </c>
      <c r="I764" s="332" t="s">
        <v>34</v>
      </c>
      <c r="J764" s="204"/>
      <c r="K764" s="204"/>
      <c r="L764" s="360"/>
    </row>
    <row r="765" spans="2:12" s="13" customFormat="1" ht="13.5" hidden="1" outlineLevel="3">
      <c r="B765" s="331"/>
      <c r="C765" s="204"/>
      <c r="D765" s="206" t="s">
        <v>348</v>
      </c>
      <c r="E765" s="210" t="s">
        <v>34</v>
      </c>
      <c r="F765" s="211" t="s">
        <v>3429</v>
      </c>
      <c r="G765" s="204"/>
      <c r="H765" s="212">
        <v>2.304</v>
      </c>
      <c r="I765" s="332" t="s">
        <v>34</v>
      </c>
      <c r="J765" s="204"/>
      <c r="K765" s="204"/>
      <c r="L765" s="360"/>
    </row>
    <row r="766" spans="2:12" s="13" customFormat="1" ht="13.5" hidden="1" outlineLevel="3">
      <c r="B766" s="331"/>
      <c r="C766" s="204"/>
      <c r="D766" s="206" t="s">
        <v>348</v>
      </c>
      <c r="E766" s="210" t="s">
        <v>34</v>
      </c>
      <c r="F766" s="211" t="s">
        <v>3430</v>
      </c>
      <c r="G766" s="204"/>
      <c r="H766" s="212">
        <v>-0.362</v>
      </c>
      <c r="I766" s="332" t="s">
        <v>34</v>
      </c>
      <c r="J766" s="204"/>
      <c r="K766" s="204"/>
      <c r="L766" s="360"/>
    </row>
    <row r="767" spans="2:12" s="13" customFormat="1" ht="13.5" hidden="1" outlineLevel="3">
      <c r="B767" s="331"/>
      <c r="C767" s="204"/>
      <c r="D767" s="206" t="s">
        <v>348</v>
      </c>
      <c r="E767" s="210" t="s">
        <v>34</v>
      </c>
      <c r="F767" s="211" t="s">
        <v>3431</v>
      </c>
      <c r="G767" s="204"/>
      <c r="H767" s="212">
        <v>-0.493</v>
      </c>
      <c r="I767" s="332" t="s">
        <v>34</v>
      </c>
      <c r="J767" s="204"/>
      <c r="K767" s="204"/>
      <c r="L767" s="360"/>
    </row>
    <row r="768" spans="2:12" s="13" customFormat="1" ht="13.5" hidden="1" outlineLevel="3">
      <c r="B768" s="331"/>
      <c r="C768" s="204"/>
      <c r="D768" s="206" t="s">
        <v>348</v>
      </c>
      <c r="E768" s="210" t="s">
        <v>34</v>
      </c>
      <c r="F768" s="211" t="s">
        <v>3432</v>
      </c>
      <c r="G768" s="204"/>
      <c r="H768" s="212">
        <v>-0.111</v>
      </c>
      <c r="I768" s="332" t="s">
        <v>34</v>
      </c>
      <c r="J768" s="204"/>
      <c r="K768" s="204"/>
      <c r="L768" s="360"/>
    </row>
    <row r="769" spans="2:12" s="12" customFormat="1" ht="13.5" hidden="1" outlineLevel="3">
      <c r="B769" s="342"/>
      <c r="C769" s="203"/>
      <c r="D769" s="206" t="s">
        <v>348</v>
      </c>
      <c r="E769" s="343" t="s">
        <v>34</v>
      </c>
      <c r="F769" s="344" t="s">
        <v>3215</v>
      </c>
      <c r="G769" s="203"/>
      <c r="H769" s="345" t="s">
        <v>34</v>
      </c>
      <c r="I769" s="346" t="s">
        <v>34</v>
      </c>
      <c r="J769" s="203"/>
      <c r="K769" s="203"/>
      <c r="L769" s="359"/>
    </row>
    <row r="770" spans="2:12" s="13" customFormat="1" ht="13.5" hidden="1" outlineLevel="3">
      <c r="B770" s="331"/>
      <c r="C770" s="204"/>
      <c r="D770" s="206" t="s">
        <v>348</v>
      </c>
      <c r="E770" s="210" t="s">
        <v>34</v>
      </c>
      <c r="F770" s="211" t="s">
        <v>3425</v>
      </c>
      <c r="G770" s="204"/>
      <c r="H770" s="212">
        <v>1.2</v>
      </c>
      <c r="I770" s="332" t="s">
        <v>34</v>
      </c>
      <c r="J770" s="204"/>
      <c r="K770" s="204"/>
      <c r="L770" s="360"/>
    </row>
    <row r="771" spans="2:12" s="13" customFormat="1" ht="13.5" hidden="1" outlineLevel="3">
      <c r="B771" s="331"/>
      <c r="C771" s="204"/>
      <c r="D771" s="206" t="s">
        <v>348</v>
      </c>
      <c r="E771" s="210" t="s">
        <v>34</v>
      </c>
      <c r="F771" s="211" t="s">
        <v>3429</v>
      </c>
      <c r="G771" s="204"/>
      <c r="H771" s="212">
        <v>2.304</v>
      </c>
      <c r="I771" s="332" t="s">
        <v>34</v>
      </c>
      <c r="J771" s="204"/>
      <c r="K771" s="204"/>
      <c r="L771" s="360"/>
    </row>
    <row r="772" spans="2:12" s="13" customFormat="1" ht="13.5" hidden="1" outlineLevel="3">
      <c r="B772" s="331"/>
      <c r="C772" s="204"/>
      <c r="D772" s="206" t="s">
        <v>348</v>
      </c>
      <c r="E772" s="210" t="s">
        <v>34</v>
      </c>
      <c r="F772" s="211" t="s">
        <v>3430</v>
      </c>
      <c r="G772" s="204"/>
      <c r="H772" s="212">
        <v>-0.362</v>
      </c>
      <c r="I772" s="332" t="s">
        <v>34</v>
      </c>
      <c r="J772" s="204"/>
      <c r="K772" s="204"/>
      <c r="L772" s="360"/>
    </row>
    <row r="773" spans="2:12" s="13" customFormat="1" ht="13.5" hidden="1" outlineLevel="3">
      <c r="B773" s="331"/>
      <c r="C773" s="204"/>
      <c r="D773" s="206" t="s">
        <v>348</v>
      </c>
      <c r="E773" s="210" t="s">
        <v>34</v>
      </c>
      <c r="F773" s="211" t="s">
        <v>3431</v>
      </c>
      <c r="G773" s="204"/>
      <c r="H773" s="212">
        <v>-0.493</v>
      </c>
      <c r="I773" s="332" t="s">
        <v>34</v>
      </c>
      <c r="J773" s="204"/>
      <c r="K773" s="204"/>
      <c r="L773" s="360"/>
    </row>
    <row r="774" spans="2:12" s="13" customFormat="1" ht="13.5" hidden="1" outlineLevel="3">
      <c r="B774" s="331"/>
      <c r="C774" s="204"/>
      <c r="D774" s="206" t="s">
        <v>348</v>
      </c>
      <c r="E774" s="210" t="s">
        <v>34</v>
      </c>
      <c r="F774" s="211" t="s">
        <v>3433</v>
      </c>
      <c r="G774" s="204"/>
      <c r="H774" s="212">
        <v>-0.122</v>
      </c>
      <c r="I774" s="332" t="s">
        <v>34</v>
      </c>
      <c r="J774" s="204"/>
      <c r="K774" s="204"/>
      <c r="L774" s="360"/>
    </row>
    <row r="775" spans="2:12" s="12" customFormat="1" ht="13.5" hidden="1" outlineLevel="3">
      <c r="B775" s="342"/>
      <c r="C775" s="203"/>
      <c r="D775" s="206" t="s">
        <v>348</v>
      </c>
      <c r="E775" s="343" t="s">
        <v>34</v>
      </c>
      <c r="F775" s="344" t="s">
        <v>3216</v>
      </c>
      <c r="G775" s="203"/>
      <c r="H775" s="345" t="s">
        <v>34</v>
      </c>
      <c r="I775" s="346" t="s">
        <v>34</v>
      </c>
      <c r="J775" s="203"/>
      <c r="K775" s="203"/>
      <c r="L775" s="359"/>
    </row>
    <row r="776" spans="2:12" s="13" customFormat="1" ht="13.5" hidden="1" outlineLevel="3">
      <c r="B776" s="331"/>
      <c r="C776" s="204"/>
      <c r="D776" s="206" t="s">
        <v>348</v>
      </c>
      <c r="E776" s="210" t="s">
        <v>34</v>
      </c>
      <c r="F776" s="211" t="s">
        <v>3434</v>
      </c>
      <c r="G776" s="204"/>
      <c r="H776" s="212">
        <v>1.242</v>
      </c>
      <c r="I776" s="332" t="s">
        <v>34</v>
      </c>
      <c r="J776" s="204"/>
      <c r="K776" s="204"/>
      <c r="L776" s="360"/>
    </row>
    <row r="777" spans="2:12" s="13" customFormat="1" ht="13.5" hidden="1" outlineLevel="3">
      <c r="B777" s="331"/>
      <c r="C777" s="204"/>
      <c r="D777" s="206" t="s">
        <v>348</v>
      </c>
      <c r="E777" s="210" t="s">
        <v>34</v>
      </c>
      <c r="F777" s="211" t="s">
        <v>3435</v>
      </c>
      <c r="G777" s="204"/>
      <c r="H777" s="212">
        <v>1.562</v>
      </c>
      <c r="I777" s="332" t="s">
        <v>34</v>
      </c>
      <c r="J777" s="204"/>
      <c r="K777" s="204"/>
      <c r="L777" s="360"/>
    </row>
    <row r="778" spans="2:12" s="13" customFormat="1" ht="13.5" hidden="1" outlineLevel="3">
      <c r="B778" s="331"/>
      <c r="C778" s="204"/>
      <c r="D778" s="206" t="s">
        <v>348</v>
      </c>
      <c r="E778" s="210" t="s">
        <v>34</v>
      </c>
      <c r="F778" s="211" t="s">
        <v>3431</v>
      </c>
      <c r="G778" s="204"/>
      <c r="H778" s="212">
        <v>-0.493</v>
      </c>
      <c r="I778" s="332" t="s">
        <v>34</v>
      </c>
      <c r="J778" s="204"/>
      <c r="K778" s="204"/>
      <c r="L778" s="360"/>
    </row>
    <row r="779" spans="2:12" s="13" customFormat="1" ht="13.5" hidden="1" outlineLevel="3">
      <c r="B779" s="331"/>
      <c r="C779" s="204"/>
      <c r="D779" s="206" t="s">
        <v>348</v>
      </c>
      <c r="E779" s="210" t="s">
        <v>34</v>
      </c>
      <c r="F779" s="211" t="s">
        <v>3436</v>
      </c>
      <c r="G779" s="204"/>
      <c r="H779" s="212">
        <v>-0.133</v>
      </c>
      <c r="I779" s="332" t="s">
        <v>34</v>
      </c>
      <c r="J779" s="204"/>
      <c r="K779" s="204"/>
      <c r="L779" s="360"/>
    </row>
    <row r="780" spans="2:12" s="14" customFormat="1" ht="13.5" hidden="1" outlineLevel="3">
      <c r="B780" s="335"/>
      <c r="C780" s="205"/>
      <c r="D780" s="206" t="s">
        <v>348</v>
      </c>
      <c r="E780" s="207" t="s">
        <v>34</v>
      </c>
      <c r="F780" s="208" t="s">
        <v>352</v>
      </c>
      <c r="G780" s="205"/>
      <c r="H780" s="209">
        <v>9.191</v>
      </c>
      <c r="I780" s="336" t="s">
        <v>34</v>
      </c>
      <c r="J780" s="205"/>
      <c r="K780" s="205"/>
      <c r="L780" s="362"/>
    </row>
    <row r="781" spans="2:12" s="1" customFormat="1" ht="22.5" customHeight="1" outlineLevel="2" collapsed="1">
      <c r="B781" s="302"/>
      <c r="C781" s="191" t="s">
        <v>1184</v>
      </c>
      <c r="D781" s="191" t="s">
        <v>342</v>
      </c>
      <c r="E781" s="192" t="s">
        <v>1687</v>
      </c>
      <c r="F781" s="193" t="s">
        <v>1688</v>
      </c>
      <c r="G781" s="194" t="s">
        <v>390</v>
      </c>
      <c r="H781" s="195">
        <v>25.824</v>
      </c>
      <c r="I781" s="269">
        <v>975.2</v>
      </c>
      <c r="J781" s="197">
        <f>ROUND(I781*H781,2)</f>
        <v>25183.56</v>
      </c>
      <c r="K781" s="193" t="s">
        <v>346</v>
      </c>
      <c r="L781" s="309"/>
    </row>
    <row r="782" spans="2:12" s="12" customFormat="1" ht="13.5" hidden="1" outlineLevel="3">
      <c r="B782" s="342"/>
      <c r="C782" s="203"/>
      <c r="D782" s="206" t="s">
        <v>348</v>
      </c>
      <c r="E782" s="343" t="s">
        <v>34</v>
      </c>
      <c r="F782" s="344" t="s">
        <v>1670</v>
      </c>
      <c r="G782" s="203"/>
      <c r="H782" s="345" t="s">
        <v>34</v>
      </c>
      <c r="I782" s="346" t="s">
        <v>34</v>
      </c>
      <c r="J782" s="203"/>
      <c r="K782" s="203"/>
      <c r="L782" s="359"/>
    </row>
    <row r="783" spans="2:12" s="12" customFormat="1" ht="13.5" hidden="1" outlineLevel="3">
      <c r="B783" s="342"/>
      <c r="C783" s="203"/>
      <c r="D783" s="206" t="s">
        <v>348</v>
      </c>
      <c r="E783" s="343" t="s">
        <v>34</v>
      </c>
      <c r="F783" s="344" t="s">
        <v>3208</v>
      </c>
      <c r="G783" s="203"/>
      <c r="H783" s="345" t="s">
        <v>34</v>
      </c>
      <c r="I783" s="346" t="s">
        <v>34</v>
      </c>
      <c r="J783" s="203"/>
      <c r="K783" s="203"/>
      <c r="L783" s="359"/>
    </row>
    <row r="784" spans="2:12" s="13" customFormat="1" ht="13.5" hidden="1" outlineLevel="3">
      <c r="B784" s="331"/>
      <c r="C784" s="204"/>
      <c r="D784" s="206" t="s">
        <v>348</v>
      </c>
      <c r="E784" s="210" t="s">
        <v>34</v>
      </c>
      <c r="F784" s="211" t="s">
        <v>3437</v>
      </c>
      <c r="G784" s="204"/>
      <c r="H784" s="212">
        <v>2.4</v>
      </c>
      <c r="I784" s="332" t="s">
        <v>34</v>
      </c>
      <c r="J784" s="204"/>
      <c r="K784" s="204"/>
      <c r="L784" s="360"/>
    </row>
    <row r="785" spans="2:12" s="13" customFormat="1" ht="13.5" hidden="1" outlineLevel="3">
      <c r="B785" s="331"/>
      <c r="C785" s="204"/>
      <c r="D785" s="206" t="s">
        <v>348</v>
      </c>
      <c r="E785" s="210" t="s">
        <v>34</v>
      </c>
      <c r="F785" s="211" t="s">
        <v>3438</v>
      </c>
      <c r="G785" s="204"/>
      <c r="H785" s="212">
        <v>3.2</v>
      </c>
      <c r="I785" s="332" t="s">
        <v>34</v>
      </c>
      <c r="J785" s="204"/>
      <c r="K785" s="204"/>
      <c r="L785" s="360"/>
    </row>
    <row r="786" spans="2:12" s="12" customFormat="1" ht="13.5" hidden="1" outlineLevel="3">
      <c r="B786" s="342"/>
      <c r="C786" s="203"/>
      <c r="D786" s="206" t="s">
        <v>348</v>
      </c>
      <c r="E786" s="343" t="s">
        <v>34</v>
      </c>
      <c r="F786" s="344" t="s">
        <v>3213</v>
      </c>
      <c r="G786" s="203"/>
      <c r="H786" s="345" t="s">
        <v>34</v>
      </c>
      <c r="I786" s="346" t="s">
        <v>34</v>
      </c>
      <c r="J786" s="203"/>
      <c r="K786" s="203"/>
      <c r="L786" s="359"/>
    </row>
    <row r="787" spans="2:12" s="13" customFormat="1" ht="13.5" hidden="1" outlineLevel="3">
      <c r="B787" s="331"/>
      <c r="C787" s="204"/>
      <c r="D787" s="206" t="s">
        <v>348</v>
      </c>
      <c r="E787" s="210" t="s">
        <v>34</v>
      </c>
      <c r="F787" s="211" t="s">
        <v>3437</v>
      </c>
      <c r="G787" s="204"/>
      <c r="H787" s="212">
        <v>2.4</v>
      </c>
      <c r="I787" s="332" t="s">
        <v>34</v>
      </c>
      <c r="J787" s="204"/>
      <c r="K787" s="204"/>
      <c r="L787" s="360"/>
    </row>
    <row r="788" spans="2:12" s="13" customFormat="1" ht="13.5" hidden="1" outlineLevel="3">
      <c r="B788" s="331"/>
      <c r="C788" s="204"/>
      <c r="D788" s="206" t="s">
        <v>348</v>
      </c>
      <c r="E788" s="210" t="s">
        <v>34</v>
      </c>
      <c r="F788" s="211" t="s">
        <v>3439</v>
      </c>
      <c r="G788" s="204"/>
      <c r="H788" s="212">
        <v>5.76</v>
      </c>
      <c r="I788" s="332" t="s">
        <v>34</v>
      </c>
      <c r="J788" s="204"/>
      <c r="K788" s="204"/>
      <c r="L788" s="360"/>
    </row>
    <row r="789" spans="2:12" s="12" customFormat="1" ht="13.5" hidden="1" outlineLevel="3">
      <c r="B789" s="342"/>
      <c r="C789" s="203"/>
      <c r="D789" s="206" t="s">
        <v>348</v>
      </c>
      <c r="E789" s="343" t="s">
        <v>34</v>
      </c>
      <c r="F789" s="344" t="s">
        <v>3215</v>
      </c>
      <c r="G789" s="203"/>
      <c r="H789" s="345" t="s">
        <v>34</v>
      </c>
      <c r="I789" s="346" t="s">
        <v>34</v>
      </c>
      <c r="J789" s="203"/>
      <c r="K789" s="203"/>
      <c r="L789" s="359"/>
    </row>
    <row r="790" spans="2:12" s="13" customFormat="1" ht="13.5" hidden="1" outlineLevel="3">
      <c r="B790" s="331"/>
      <c r="C790" s="204"/>
      <c r="D790" s="206" t="s">
        <v>348</v>
      </c>
      <c r="E790" s="210" t="s">
        <v>34</v>
      </c>
      <c r="F790" s="211" t="s">
        <v>3437</v>
      </c>
      <c r="G790" s="204"/>
      <c r="H790" s="212">
        <v>2.4</v>
      </c>
      <c r="I790" s="332" t="s">
        <v>34</v>
      </c>
      <c r="J790" s="204"/>
      <c r="K790" s="204"/>
      <c r="L790" s="360"/>
    </row>
    <row r="791" spans="2:12" s="13" customFormat="1" ht="13.5" hidden="1" outlineLevel="3">
      <c r="B791" s="331"/>
      <c r="C791" s="204"/>
      <c r="D791" s="206" t="s">
        <v>348</v>
      </c>
      <c r="E791" s="210" t="s">
        <v>34</v>
      </c>
      <c r="F791" s="211" t="s">
        <v>3439</v>
      </c>
      <c r="G791" s="204"/>
      <c r="H791" s="212">
        <v>5.76</v>
      </c>
      <c r="I791" s="332" t="s">
        <v>34</v>
      </c>
      <c r="J791" s="204"/>
      <c r="K791" s="204"/>
      <c r="L791" s="360"/>
    </row>
    <row r="792" spans="2:12" s="12" customFormat="1" ht="13.5" hidden="1" outlineLevel="3">
      <c r="B792" s="342"/>
      <c r="C792" s="203"/>
      <c r="D792" s="206" t="s">
        <v>348</v>
      </c>
      <c r="E792" s="343" t="s">
        <v>34</v>
      </c>
      <c r="F792" s="344" t="s">
        <v>3216</v>
      </c>
      <c r="G792" s="203"/>
      <c r="H792" s="345" t="s">
        <v>34</v>
      </c>
      <c r="I792" s="346" t="s">
        <v>34</v>
      </c>
      <c r="J792" s="203"/>
      <c r="K792" s="203"/>
      <c r="L792" s="359"/>
    </row>
    <row r="793" spans="2:12" s="13" customFormat="1" ht="13.5" hidden="1" outlineLevel="3">
      <c r="B793" s="331"/>
      <c r="C793" s="204"/>
      <c r="D793" s="206" t="s">
        <v>348</v>
      </c>
      <c r="E793" s="210" t="s">
        <v>34</v>
      </c>
      <c r="F793" s="211" t="s">
        <v>3440</v>
      </c>
      <c r="G793" s="204"/>
      <c r="H793" s="212">
        <v>3.904</v>
      </c>
      <c r="I793" s="332" t="s">
        <v>34</v>
      </c>
      <c r="J793" s="204"/>
      <c r="K793" s="204"/>
      <c r="L793" s="360"/>
    </row>
    <row r="794" spans="2:12" s="14" customFormat="1" ht="13.5" hidden="1" outlineLevel="3">
      <c r="B794" s="335"/>
      <c r="C794" s="205"/>
      <c r="D794" s="206" t="s">
        <v>348</v>
      </c>
      <c r="E794" s="207" t="s">
        <v>34</v>
      </c>
      <c r="F794" s="208" t="s">
        <v>352</v>
      </c>
      <c r="G794" s="205"/>
      <c r="H794" s="209">
        <v>25.824</v>
      </c>
      <c r="I794" s="336" t="s">
        <v>34</v>
      </c>
      <c r="J794" s="205"/>
      <c r="K794" s="205"/>
      <c r="L794" s="362"/>
    </row>
    <row r="795" spans="2:12" s="1" customFormat="1" ht="22.5" customHeight="1" outlineLevel="2" collapsed="1">
      <c r="B795" s="302"/>
      <c r="C795" s="191" t="s">
        <v>1189</v>
      </c>
      <c r="D795" s="191" t="s">
        <v>342</v>
      </c>
      <c r="E795" s="192" t="s">
        <v>3441</v>
      </c>
      <c r="F795" s="193" t="s">
        <v>3442</v>
      </c>
      <c r="G795" s="194" t="s">
        <v>345</v>
      </c>
      <c r="H795" s="195">
        <v>17.938</v>
      </c>
      <c r="I795" s="269">
        <v>2716.7</v>
      </c>
      <c r="J795" s="197">
        <f>ROUND(I795*H795,2)</f>
        <v>48732.16</v>
      </c>
      <c r="K795" s="193" t="s">
        <v>34</v>
      </c>
      <c r="L795" s="309"/>
    </row>
    <row r="796" spans="2:12" s="12" customFormat="1" ht="13.5" hidden="1" outlineLevel="3">
      <c r="B796" s="342"/>
      <c r="C796" s="203"/>
      <c r="D796" s="206" t="s">
        <v>348</v>
      </c>
      <c r="E796" s="343" t="s">
        <v>34</v>
      </c>
      <c r="F796" s="344" t="s">
        <v>3254</v>
      </c>
      <c r="G796" s="203"/>
      <c r="H796" s="345" t="s">
        <v>34</v>
      </c>
      <c r="I796" s="346" t="s">
        <v>34</v>
      </c>
      <c r="J796" s="203"/>
      <c r="K796" s="203"/>
      <c r="L796" s="359"/>
    </row>
    <row r="797" spans="2:12" s="12" customFormat="1" ht="13.5" hidden="1" outlineLevel="3">
      <c r="B797" s="342"/>
      <c r="C797" s="203"/>
      <c r="D797" s="206" t="s">
        <v>348</v>
      </c>
      <c r="E797" s="343" t="s">
        <v>34</v>
      </c>
      <c r="F797" s="344" t="s">
        <v>3443</v>
      </c>
      <c r="G797" s="203"/>
      <c r="H797" s="345" t="s">
        <v>34</v>
      </c>
      <c r="I797" s="346" t="s">
        <v>34</v>
      </c>
      <c r="J797" s="203"/>
      <c r="K797" s="203"/>
      <c r="L797" s="359"/>
    </row>
    <row r="798" spans="2:12" s="13" customFormat="1" ht="13.5" hidden="1" outlineLevel="3">
      <c r="B798" s="331"/>
      <c r="C798" s="204"/>
      <c r="D798" s="206" t="s">
        <v>348</v>
      </c>
      <c r="E798" s="210" t="s">
        <v>34</v>
      </c>
      <c r="F798" s="211" t="s">
        <v>3444</v>
      </c>
      <c r="G798" s="204"/>
      <c r="H798" s="212">
        <v>17.135</v>
      </c>
      <c r="I798" s="332" t="s">
        <v>34</v>
      </c>
      <c r="J798" s="204"/>
      <c r="K798" s="204"/>
      <c r="L798" s="360"/>
    </row>
    <row r="799" spans="2:12" s="13" customFormat="1" ht="13.5" hidden="1" outlineLevel="3">
      <c r="B799" s="331"/>
      <c r="C799" s="204"/>
      <c r="D799" s="206" t="s">
        <v>348</v>
      </c>
      <c r="E799" s="210" t="s">
        <v>34</v>
      </c>
      <c r="F799" s="211" t="s">
        <v>3445</v>
      </c>
      <c r="G799" s="204"/>
      <c r="H799" s="212">
        <v>0.803</v>
      </c>
      <c r="I799" s="332" t="s">
        <v>34</v>
      </c>
      <c r="J799" s="204"/>
      <c r="K799" s="204"/>
      <c r="L799" s="360"/>
    </row>
    <row r="800" spans="2:12" s="14" customFormat="1" ht="13.5" hidden="1" outlineLevel="3">
      <c r="B800" s="335"/>
      <c r="C800" s="205"/>
      <c r="D800" s="206" t="s">
        <v>348</v>
      </c>
      <c r="E800" s="207" t="s">
        <v>34</v>
      </c>
      <c r="F800" s="208" t="s">
        <v>352</v>
      </c>
      <c r="G800" s="205"/>
      <c r="H800" s="209">
        <v>17.938</v>
      </c>
      <c r="I800" s="336" t="s">
        <v>34</v>
      </c>
      <c r="J800" s="205"/>
      <c r="K800" s="205"/>
      <c r="L800" s="362"/>
    </row>
    <row r="801" spans="2:12" s="1" customFormat="1" ht="22.5" customHeight="1" outlineLevel="2" collapsed="1">
      <c r="B801" s="302"/>
      <c r="C801" s="191" t="s">
        <v>1192</v>
      </c>
      <c r="D801" s="191" t="s">
        <v>342</v>
      </c>
      <c r="E801" s="192" t="s">
        <v>1664</v>
      </c>
      <c r="F801" s="193" t="s">
        <v>1665</v>
      </c>
      <c r="G801" s="194" t="s">
        <v>1130</v>
      </c>
      <c r="H801" s="195">
        <v>5</v>
      </c>
      <c r="I801" s="269">
        <v>167.2</v>
      </c>
      <c r="J801" s="197">
        <f>ROUND(I801*H801,2)</f>
        <v>836</v>
      </c>
      <c r="K801" s="193" t="s">
        <v>346</v>
      </c>
      <c r="L801" s="309"/>
    </row>
    <row r="802" spans="2:12" s="13" customFormat="1" ht="13.5" hidden="1" outlineLevel="3">
      <c r="B802" s="331"/>
      <c r="C802" s="204"/>
      <c r="D802" s="206" t="s">
        <v>348</v>
      </c>
      <c r="E802" s="210" t="s">
        <v>34</v>
      </c>
      <c r="F802" s="211" t="s">
        <v>3446</v>
      </c>
      <c r="G802" s="204"/>
      <c r="H802" s="212">
        <v>5</v>
      </c>
      <c r="I802" s="332" t="s">
        <v>34</v>
      </c>
      <c r="J802" s="204"/>
      <c r="K802" s="204"/>
      <c r="L802" s="360"/>
    </row>
    <row r="803" spans="2:12" s="1" customFormat="1" ht="22.5" customHeight="1" outlineLevel="2" collapsed="1">
      <c r="B803" s="302"/>
      <c r="C803" s="191" t="s">
        <v>1195</v>
      </c>
      <c r="D803" s="191" t="s">
        <v>342</v>
      </c>
      <c r="E803" s="192" t="s">
        <v>1668</v>
      </c>
      <c r="F803" s="193" t="s">
        <v>1669</v>
      </c>
      <c r="G803" s="194" t="s">
        <v>345</v>
      </c>
      <c r="H803" s="195">
        <v>71.999</v>
      </c>
      <c r="I803" s="269">
        <v>3295</v>
      </c>
      <c r="J803" s="197">
        <f>ROUND(I803*H803,2)</f>
        <v>237236.71</v>
      </c>
      <c r="K803" s="193" t="s">
        <v>34</v>
      </c>
      <c r="L803" s="309"/>
    </row>
    <row r="804" spans="2:12" s="12" customFormat="1" ht="13.5" hidden="1" outlineLevel="3">
      <c r="B804" s="342"/>
      <c r="C804" s="203"/>
      <c r="D804" s="206" t="s">
        <v>348</v>
      </c>
      <c r="E804" s="343" t="s">
        <v>34</v>
      </c>
      <c r="F804" s="344" t="s">
        <v>1400</v>
      </c>
      <c r="G804" s="203"/>
      <c r="H804" s="345" t="s">
        <v>34</v>
      </c>
      <c r="I804" s="346" t="s">
        <v>34</v>
      </c>
      <c r="J804" s="203"/>
      <c r="K804" s="203"/>
      <c r="L804" s="359"/>
    </row>
    <row r="805" spans="2:12" s="13" customFormat="1" ht="13.5" hidden="1" outlineLevel="3">
      <c r="B805" s="331"/>
      <c r="C805" s="204"/>
      <c r="D805" s="206" t="s">
        <v>348</v>
      </c>
      <c r="E805" s="210" t="s">
        <v>34</v>
      </c>
      <c r="F805" s="211" t="s">
        <v>3447</v>
      </c>
      <c r="G805" s="204"/>
      <c r="H805" s="212">
        <v>58.437</v>
      </c>
      <c r="I805" s="332" t="s">
        <v>34</v>
      </c>
      <c r="J805" s="204"/>
      <c r="K805" s="204"/>
      <c r="L805" s="360"/>
    </row>
    <row r="806" spans="2:12" s="13" customFormat="1" ht="13.5" hidden="1" outlineLevel="3">
      <c r="B806" s="331"/>
      <c r="C806" s="204"/>
      <c r="D806" s="206" t="s">
        <v>348</v>
      </c>
      <c r="E806" s="210" t="s">
        <v>34</v>
      </c>
      <c r="F806" s="211" t="s">
        <v>3448</v>
      </c>
      <c r="G806" s="204"/>
      <c r="H806" s="212">
        <v>25.419</v>
      </c>
      <c r="I806" s="332" t="s">
        <v>34</v>
      </c>
      <c r="J806" s="204"/>
      <c r="K806" s="204"/>
      <c r="L806" s="360"/>
    </row>
    <row r="807" spans="2:12" s="12" customFormat="1" ht="13.5" hidden="1" outlineLevel="3">
      <c r="B807" s="342"/>
      <c r="C807" s="203"/>
      <c r="D807" s="206" t="s">
        <v>348</v>
      </c>
      <c r="E807" s="343" t="s">
        <v>34</v>
      </c>
      <c r="F807" s="344" t="s">
        <v>3449</v>
      </c>
      <c r="G807" s="203"/>
      <c r="H807" s="345" t="s">
        <v>34</v>
      </c>
      <c r="I807" s="346" t="s">
        <v>34</v>
      </c>
      <c r="J807" s="203"/>
      <c r="K807" s="203"/>
      <c r="L807" s="359"/>
    </row>
    <row r="808" spans="2:12" s="13" customFormat="1" ht="13.5" hidden="1" outlineLevel="3">
      <c r="B808" s="331"/>
      <c r="C808" s="204"/>
      <c r="D808" s="206" t="s">
        <v>348</v>
      </c>
      <c r="E808" s="210" t="s">
        <v>34</v>
      </c>
      <c r="F808" s="211" t="s">
        <v>3450</v>
      </c>
      <c r="G808" s="204"/>
      <c r="H808" s="212">
        <v>-0.999</v>
      </c>
      <c r="I808" s="332" t="s">
        <v>34</v>
      </c>
      <c r="J808" s="204"/>
      <c r="K808" s="204"/>
      <c r="L808" s="360"/>
    </row>
    <row r="809" spans="2:12" s="13" customFormat="1" ht="13.5" hidden="1" outlineLevel="3">
      <c r="B809" s="331"/>
      <c r="C809" s="204"/>
      <c r="D809" s="206" t="s">
        <v>348</v>
      </c>
      <c r="E809" s="210" t="s">
        <v>34</v>
      </c>
      <c r="F809" s="211" t="s">
        <v>3451</v>
      </c>
      <c r="G809" s="204"/>
      <c r="H809" s="212">
        <v>-6.944</v>
      </c>
      <c r="I809" s="332" t="s">
        <v>34</v>
      </c>
      <c r="J809" s="204"/>
      <c r="K809" s="204"/>
      <c r="L809" s="360"/>
    </row>
    <row r="810" spans="2:12" s="13" customFormat="1" ht="13.5" hidden="1" outlineLevel="3">
      <c r="B810" s="331"/>
      <c r="C810" s="204"/>
      <c r="D810" s="206" t="s">
        <v>348</v>
      </c>
      <c r="E810" s="210" t="s">
        <v>34</v>
      </c>
      <c r="F810" s="211" t="s">
        <v>3452</v>
      </c>
      <c r="G810" s="204"/>
      <c r="H810" s="212">
        <v>-2.209</v>
      </c>
      <c r="I810" s="332" t="s">
        <v>34</v>
      </c>
      <c r="J810" s="204"/>
      <c r="K810" s="204"/>
      <c r="L810" s="360"/>
    </row>
    <row r="811" spans="2:12" s="13" customFormat="1" ht="13.5" hidden="1" outlineLevel="3">
      <c r="B811" s="331"/>
      <c r="C811" s="204"/>
      <c r="D811" s="206" t="s">
        <v>348</v>
      </c>
      <c r="E811" s="210" t="s">
        <v>34</v>
      </c>
      <c r="F811" s="211" t="s">
        <v>3453</v>
      </c>
      <c r="G811" s="204"/>
      <c r="H811" s="212">
        <v>-0.425</v>
      </c>
      <c r="I811" s="332" t="s">
        <v>34</v>
      </c>
      <c r="J811" s="204"/>
      <c r="K811" s="204"/>
      <c r="L811" s="360"/>
    </row>
    <row r="812" spans="2:12" s="13" customFormat="1" ht="13.5" hidden="1" outlineLevel="3">
      <c r="B812" s="331"/>
      <c r="C812" s="204"/>
      <c r="D812" s="206" t="s">
        <v>348</v>
      </c>
      <c r="E812" s="210" t="s">
        <v>34</v>
      </c>
      <c r="F812" s="211" t="s">
        <v>3454</v>
      </c>
      <c r="G812" s="204"/>
      <c r="H812" s="212">
        <v>-0.515</v>
      </c>
      <c r="I812" s="332" t="s">
        <v>34</v>
      </c>
      <c r="J812" s="204"/>
      <c r="K812" s="204"/>
      <c r="L812" s="360"/>
    </row>
    <row r="813" spans="2:12" s="13" customFormat="1" ht="13.5" hidden="1" outlineLevel="3">
      <c r="B813" s="331"/>
      <c r="C813" s="204"/>
      <c r="D813" s="206" t="s">
        <v>348</v>
      </c>
      <c r="E813" s="210" t="s">
        <v>34</v>
      </c>
      <c r="F813" s="211" t="s">
        <v>3455</v>
      </c>
      <c r="G813" s="204"/>
      <c r="H813" s="212">
        <v>-0.765</v>
      </c>
      <c r="I813" s="332" t="s">
        <v>34</v>
      </c>
      <c r="J813" s="204"/>
      <c r="K813" s="204"/>
      <c r="L813" s="360"/>
    </row>
    <row r="814" spans="2:12" s="14" customFormat="1" ht="13.5" hidden="1" outlineLevel="3">
      <c r="B814" s="335"/>
      <c r="C814" s="205"/>
      <c r="D814" s="206" t="s">
        <v>348</v>
      </c>
      <c r="E814" s="207" t="s">
        <v>34</v>
      </c>
      <c r="F814" s="208" t="s">
        <v>352</v>
      </c>
      <c r="G814" s="205"/>
      <c r="H814" s="209">
        <v>71.999</v>
      </c>
      <c r="I814" s="336" t="s">
        <v>34</v>
      </c>
      <c r="J814" s="205"/>
      <c r="K814" s="205"/>
      <c r="L814" s="362"/>
    </row>
    <row r="815" spans="2:12" s="1" customFormat="1" ht="22.5" customHeight="1" outlineLevel="2" collapsed="1">
      <c r="B815" s="302"/>
      <c r="C815" s="191" t="s">
        <v>1198</v>
      </c>
      <c r="D815" s="191" t="s">
        <v>342</v>
      </c>
      <c r="E815" s="192" t="s">
        <v>1687</v>
      </c>
      <c r="F815" s="193" t="s">
        <v>1688</v>
      </c>
      <c r="G815" s="194" t="s">
        <v>390</v>
      </c>
      <c r="H815" s="195">
        <v>62.611</v>
      </c>
      <c r="I815" s="269">
        <v>975.2</v>
      </c>
      <c r="J815" s="197">
        <f>ROUND(I815*H815,2)</f>
        <v>61058.25</v>
      </c>
      <c r="K815" s="193" t="s">
        <v>346</v>
      </c>
      <c r="L815" s="309"/>
    </row>
    <row r="816" spans="2:12" s="12" customFormat="1" ht="13.5" hidden="1" outlineLevel="3">
      <c r="B816" s="342"/>
      <c r="C816" s="203"/>
      <c r="D816" s="206" t="s">
        <v>348</v>
      </c>
      <c r="E816" s="343" t="s">
        <v>34</v>
      </c>
      <c r="F816" s="344" t="s">
        <v>1400</v>
      </c>
      <c r="G816" s="203"/>
      <c r="H816" s="345" t="s">
        <v>34</v>
      </c>
      <c r="I816" s="346" t="s">
        <v>34</v>
      </c>
      <c r="J816" s="203"/>
      <c r="K816" s="203"/>
      <c r="L816" s="359"/>
    </row>
    <row r="817" spans="2:12" s="13" customFormat="1" ht="13.5" hidden="1" outlineLevel="3">
      <c r="B817" s="331"/>
      <c r="C817" s="204"/>
      <c r="D817" s="206" t="s">
        <v>348</v>
      </c>
      <c r="E817" s="210" t="s">
        <v>34</v>
      </c>
      <c r="F817" s="211" t="s">
        <v>3456</v>
      </c>
      <c r="G817" s="204"/>
      <c r="H817" s="212">
        <v>31.161</v>
      </c>
      <c r="I817" s="332" t="s">
        <v>34</v>
      </c>
      <c r="J817" s="204"/>
      <c r="K817" s="204"/>
      <c r="L817" s="360"/>
    </row>
    <row r="818" spans="2:12" s="13" customFormat="1" ht="13.5" hidden="1" outlineLevel="3">
      <c r="B818" s="331"/>
      <c r="C818" s="204"/>
      <c r="D818" s="206" t="s">
        <v>348</v>
      </c>
      <c r="E818" s="210" t="s">
        <v>34</v>
      </c>
      <c r="F818" s="211" t="s">
        <v>3457</v>
      </c>
      <c r="G818" s="204"/>
      <c r="H818" s="212">
        <v>31.45</v>
      </c>
      <c r="I818" s="332" t="s">
        <v>34</v>
      </c>
      <c r="J818" s="204"/>
      <c r="K818" s="204"/>
      <c r="L818" s="360"/>
    </row>
    <row r="819" spans="2:12" s="14" customFormat="1" ht="13.5" hidden="1" outlineLevel="3">
      <c r="B819" s="335"/>
      <c r="C819" s="205"/>
      <c r="D819" s="206" t="s">
        <v>348</v>
      </c>
      <c r="E819" s="207" t="s">
        <v>34</v>
      </c>
      <c r="F819" s="208" t="s">
        <v>352</v>
      </c>
      <c r="G819" s="205"/>
      <c r="H819" s="209">
        <v>62.611</v>
      </c>
      <c r="I819" s="336" t="s">
        <v>34</v>
      </c>
      <c r="J819" s="205"/>
      <c r="K819" s="205"/>
      <c r="L819" s="362"/>
    </row>
    <row r="820" spans="2:12" s="11" customFormat="1" ht="29.85" customHeight="1" outlineLevel="1">
      <c r="B820" s="318"/>
      <c r="C820" s="182"/>
      <c r="D820" s="188" t="s">
        <v>74</v>
      </c>
      <c r="E820" s="189" t="s">
        <v>368</v>
      </c>
      <c r="F820" s="189" t="s">
        <v>1774</v>
      </c>
      <c r="G820" s="182"/>
      <c r="H820" s="182"/>
      <c r="I820" s="321" t="s">
        <v>34</v>
      </c>
      <c r="J820" s="190">
        <f>SUM(J821:J830)</f>
        <v>274515.52999999997</v>
      </c>
      <c r="K820" s="182"/>
      <c r="L820" s="358"/>
    </row>
    <row r="821" spans="2:12" s="1" customFormat="1" ht="22.5" customHeight="1" outlineLevel="2" collapsed="1">
      <c r="B821" s="302"/>
      <c r="C821" s="191" t="s">
        <v>1204</v>
      </c>
      <c r="D821" s="191" t="s">
        <v>342</v>
      </c>
      <c r="E821" s="192" t="s">
        <v>1776</v>
      </c>
      <c r="F821" s="193" t="s">
        <v>1777</v>
      </c>
      <c r="G821" s="194" t="s">
        <v>390</v>
      </c>
      <c r="H821" s="195">
        <v>394.68</v>
      </c>
      <c r="I821" s="269">
        <v>278.6</v>
      </c>
      <c r="J821" s="197">
        <f>ROUND(I821*H821,2)</f>
        <v>109957.85</v>
      </c>
      <c r="K821" s="193" t="s">
        <v>346</v>
      </c>
      <c r="L821" s="309"/>
    </row>
    <row r="822" spans="2:12" s="13" customFormat="1" ht="13.5" hidden="1" outlineLevel="3">
      <c r="B822" s="331"/>
      <c r="C822" s="204"/>
      <c r="D822" s="206" t="s">
        <v>348</v>
      </c>
      <c r="E822" s="210" t="s">
        <v>34</v>
      </c>
      <c r="F822" s="211" t="s">
        <v>3458</v>
      </c>
      <c r="G822" s="204"/>
      <c r="H822" s="212">
        <v>394.68</v>
      </c>
      <c r="I822" s="332" t="s">
        <v>34</v>
      </c>
      <c r="J822" s="204"/>
      <c r="K822" s="204"/>
      <c r="L822" s="360"/>
    </row>
    <row r="823" spans="2:12" s="14" customFormat="1" ht="13.5" hidden="1" outlineLevel="3">
      <c r="B823" s="335"/>
      <c r="C823" s="205"/>
      <c r="D823" s="206" t="s">
        <v>348</v>
      </c>
      <c r="E823" s="207" t="s">
        <v>254</v>
      </c>
      <c r="F823" s="208" t="s">
        <v>352</v>
      </c>
      <c r="G823" s="205"/>
      <c r="H823" s="209">
        <v>394.68</v>
      </c>
      <c r="I823" s="336" t="s">
        <v>34</v>
      </c>
      <c r="J823" s="205"/>
      <c r="K823" s="205"/>
      <c r="L823" s="362"/>
    </row>
    <row r="824" spans="2:12" s="1" customFormat="1" ht="22.5" customHeight="1" outlineLevel="2" collapsed="1">
      <c r="B824" s="302"/>
      <c r="C824" s="191" t="s">
        <v>1207</v>
      </c>
      <c r="D824" s="191" t="s">
        <v>342</v>
      </c>
      <c r="E824" s="192" t="s">
        <v>432</v>
      </c>
      <c r="F824" s="193" t="s">
        <v>433</v>
      </c>
      <c r="G824" s="194" t="s">
        <v>345</v>
      </c>
      <c r="H824" s="195">
        <v>118.404</v>
      </c>
      <c r="I824" s="269">
        <v>36.1</v>
      </c>
      <c r="J824" s="197">
        <f>ROUND(I824*H824,2)</f>
        <v>4274.38</v>
      </c>
      <c r="K824" s="193" t="s">
        <v>346</v>
      </c>
      <c r="L824" s="309"/>
    </row>
    <row r="825" spans="2:12" s="13" customFormat="1" ht="13.5" hidden="1" outlineLevel="3">
      <c r="B825" s="331"/>
      <c r="C825" s="204"/>
      <c r="D825" s="206" t="s">
        <v>348</v>
      </c>
      <c r="E825" s="210" t="s">
        <v>34</v>
      </c>
      <c r="F825" s="211" t="s">
        <v>1780</v>
      </c>
      <c r="G825" s="204"/>
      <c r="H825" s="212">
        <v>118.404</v>
      </c>
      <c r="I825" s="332" t="s">
        <v>34</v>
      </c>
      <c r="J825" s="204"/>
      <c r="K825" s="204"/>
      <c r="L825" s="360"/>
    </row>
    <row r="826" spans="2:12" s="1" customFormat="1" ht="22.5" customHeight="1" outlineLevel="2">
      <c r="B826" s="302"/>
      <c r="C826" s="191" t="s">
        <v>1213</v>
      </c>
      <c r="D826" s="191" t="s">
        <v>342</v>
      </c>
      <c r="E826" s="192" t="s">
        <v>933</v>
      </c>
      <c r="F826" s="193" t="s">
        <v>934</v>
      </c>
      <c r="G826" s="194" t="s">
        <v>345</v>
      </c>
      <c r="H826" s="195">
        <v>118.404</v>
      </c>
      <c r="I826" s="269">
        <v>10.3</v>
      </c>
      <c r="J826" s="197">
        <f>ROUND(I826*H826,2)</f>
        <v>1219.56</v>
      </c>
      <c r="K826" s="193" t="s">
        <v>346</v>
      </c>
      <c r="L826" s="309"/>
    </row>
    <row r="827" spans="2:12" s="1" customFormat="1" ht="22.5" customHeight="1" outlineLevel="2" collapsed="1">
      <c r="B827" s="302"/>
      <c r="C827" s="191" t="s">
        <v>1217</v>
      </c>
      <c r="D827" s="191" t="s">
        <v>342</v>
      </c>
      <c r="E827" s="192" t="s">
        <v>1783</v>
      </c>
      <c r="F827" s="193" t="s">
        <v>1784</v>
      </c>
      <c r="G827" s="194" t="s">
        <v>390</v>
      </c>
      <c r="H827" s="195">
        <v>234</v>
      </c>
      <c r="I827" s="269">
        <v>348.3</v>
      </c>
      <c r="J827" s="197">
        <f>ROUND(I827*H827,2)</f>
        <v>81502.2</v>
      </c>
      <c r="K827" s="193" t="s">
        <v>346</v>
      </c>
      <c r="L827" s="309"/>
    </row>
    <row r="828" spans="2:12" s="13" customFormat="1" ht="13.5" hidden="1" outlineLevel="3">
      <c r="B828" s="331"/>
      <c r="C828" s="204"/>
      <c r="D828" s="206" t="s">
        <v>348</v>
      </c>
      <c r="E828" s="210" t="s">
        <v>34</v>
      </c>
      <c r="F828" s="211" t="s">
        <v>3459</v>
      </c>
      <c r="G828" s="204"/>
      <c r="H828" s="212">
        <v>234</v>
      </c>
      <c r="I828" s="332" t="s">
        <v>34</v>
      </c>
      <c r="J828" s="204"/>
      <c r="K828" s="204"/>
      <c r="L828" s="360"/>
    </row>
    <row r="829" spans="2:12" s="14" customFormat="1" ht="13.5" hidden="1" outlineLevel="3">
      <c r="B829" s="335"/>
      <c r="C829" s="205"/>
      <c r="D829" s="206" t="s">
        <v>348</v>
      </c>
      <c r="E829" s="207" t="s">
        <v>253</v>
      </c>
      <c r="F829" s="208" t="s">
        <v>352</v>
      </c>
      <c r="G829" s="205"/>
      <c r="H829" s="209">
        <v>234</v>
      </c>
      <c r="I829" s="336" t="s">
        <v>34</v>
      </c>
      <c r="J829" s="205"/>
      <c r="K829" s="205"/>
      <c r="L829" s="362"/>
    </row>
    <row r="830" spans="2:12" s="1" customFormat="1" ht="31.5" customHeight="1" outlineLevel="2" collapsed="1">
      <c r="B830" s="302"/>
      <c r="C830" s="217" t="s">
        <v>1220</v>
      </c>
      <c r="D830" s="217" t="s">
        <v>441</v>
      </c>
      <c r="E830" s="218" t="s">
        <v>1787</v>
      </c>
      <c r="F830" s="219" t="s">
        <v>1788</v>
      </c>
      <c r="G830" s="220" t="s">
        <v>1130</v>
      </c>
      <c r="H830" s="221">
        <v>52.52</v>
      </c>
      <c r="I830" s="270">
        <v>1476.8</v>
      </c>
      <c r="J830" s="222">
        <f>ROUND(I830*H830,2)</f>
        <v>77561.54</v>
      </c>
      <c r="K830" s="219" t="s">
        <v>34</v>
      </c>
      <c r="L830" s="309"/>
    </row>
    <row r="831" spans="2:12" s="13" customFormat="1" ht="13.5" hidden="1" outlineLevel="3">
      <c r="B831" s="331"/>
      <c r="C831" s="204"/>
      <c r="D831" s="206" t="s">
        <v>348</v>
      </c>
      <c r="E831" s="210" t="s">
        <v>34</v>
      </c>
      <c r="F831" s="211" t="s">
        <v>3460</v>
      </c>
      <c r="G831" s="204"/>
      <c r="H831" s="212">
        <v>52.52</v>
      </c>
      <c r="I831" s="332" t="s">
        <v>34</v>
      </c>
      <c r="J831" s="204"/>
      <c r="K831" s="204"/>
      <c r="L831" s="360"/>
    </row>
    <row r="832" spans="2:12" s="11" customFormat="1" ht="29.85" customHeight="1" outlineLevel="1">
      <c r="B832" s="318"/>
      <c r="C832" s="182"/>
      <c r="D832" s="188" t="s">
        <v>74</v>
      </c>
      <c r="E832" s="189" t="s">
        <v>373</v>
      </c>
      <c r="F832" s="189" t="s">
        <v>1849</v>
      </c>
      <c r="G832" s="182"/>
      <c r="H832" s="182"/>
      <c r="I832" s="321" t="s">
        <v>34</v>
      </c>
      <c r="J832" s="190">
        <f>SUM(J833:J835)</f>
        <v>2006.4</v>
      </c>
      <c r="K832" s="182"/>
      <c r="L832" s="358"/>
    </row>
    <row r="833" spans="2:12" s="1" customFormat="1" ht="22.5" customHeight="1" outlineLevel="2" collapsed="1">
      <c r="B833" s="302"/>
      <c r="C833" s="191" t="s">
        <v>1223</v>
      </c>
      <c r="D833" s="191" t="s">
        <v>342</v>
      </c>
      <c r="E833" s="192" t="s">
        <v>1855</v>
      </c>
      <c r="F833" s="193" t="s">
        <v>1856</v>
      </c>
      <c r="G833" s="194" t="s">
        <v>491</v>
      </c>
      <c r="H833" s="195">
        <v>8</v>
      </c>
      <c r="I833" s="269">
        <v>209</v>
      </c>
      <c r="J833" s="197">
        <f>ROUND(I833*H833,2)</f>
        <v>1672</v>
      </c>
      <c r="K833" s="193" t="s">
        <v>34</v>
      </c>
      <c r="L833" s="309"/>
    </row>
    <row r="834" spans="2:12" s="13" customFormat="1" ht="13.5" hidden="1" outlineLevel="3">
      <c r="B834" s="331"/>
      <c r="C834" s="204"/>
      <c r="D834" s="206" t="s">
        <v>348</v>
      </c>
      <c r="E834" s="210" t="s">
        <v>34</v>
      </c>
      <c r="F834" s="211" t="s">
        <v>3461</v>
      </c>
      <c r="G834" s="204"/>
      <c r="H834" s="212">
        <v>8</v>
      </c>
      <c r="I834" s="332" t="s">
        <v>34</v>
      </c>
      <c r="J834" s="204"/>
      <c r="K834" s="204"/>
      <c r="L834" s="360"/>
    </row>
    <row r="835" spans="2:12" s="1" customFormat="1" ht="22.5" customHeight="1" outlineLevel="2" collapsed="1">
      <c r="B835" s="302"/>
      <c r="C835" s="191" t="s">
        <v>1226</v>
      </c>
      <c r="D835" s="191" t="s">
        <v>342</v>
      </c>
      <c r="E835" s="192" t="s">
        <v>1859</v>
      </c>
      <c r="F835" s="193" t="s">
        <v>1860</v>
      </c>
      <c r="G835" s="194" t="s">
        <v>491</v>
      </c>
      <c r="H835" s="195">
        <v>8</v>
      </c>
      <c r="I835" s="269">
        <v>41.8</v>
      </c>
      <c r="J835" s="197">
        <f>ROUND(I835*H835,2)</f>
        <v>334.4</v>
      </c>
      <c r="K835" s="193" t="s">
        <v>34</v>
      </c>
      <c r="L835" s="309"/>
    </row>
    <row r="836" spans="2:12" s="13" customFormat="1" ht="13.5" hidden="1" outlineLevel="3">
      <c r="B836" s="331"/>
      <c r="C836" s="204"/>
      <c r="D836" s="206" t="s">
        <v>348</v>
      </c>
      <c r="E836" s="210" t="s">
        <v>34</v>
      </c>
      <c r="F836" s="211" t="s">
        <v>3461</v>
      </c>
      <c r="G836" s="204"/>
      <c r="H836" s="212">
        <v>8</v>
      </c>
      <c r="I836" s="332" t="s">
        <v>34</v>
      </c>
      <c r="J836" s="204"/>
      <c r="K836" s="204"/>
      <c r="L836" s="360"/>
    </row>
    <row r="837" spans="2:12" s="11" customFormat="1" ht="29.85" customHeight="1" outlineLevel="1">
      <c r="B837" s="318"/>
      <c r="C837" s="182"/>
      <c r="D837" s="188" t="s">
        <v>74</v>
      </c>
      <c r="E837" s="189" t="s">
        <v>382</v>
      </c>
      <c r="F837" s="189" t="s">
        <v>1861</v>
      </c>
      <c r="G837" s="182"/>
      <c r="H837" s="182"/>
      <c r="I837" s="321" t="s">
        <v>34</v>
      </c>
      <c r="J837" s="190">
        <f>SUM(J838:J1056)</f>
        <v>829973.5600000006</v>
      </c>
      <c r="K837" s="182"/>
      <c r="L837" s="358"/>
    </row>
    <row r="838" spans="2:12" s="1" customFormat="1" ht="22.5" customHeight="1" outlineLevel="2" collapsed="1">
      <c r="B838" s="302"/>
      <c r="C838" s="191" t="s">
        <v>1230</v>
      </c>
      <c r="D838" s="191" t="s">
        <v>342</v>
      </c>
      <c r="E838" s="192" t="s">
        <v>3462</v>
      </c>
      <c r="F838" s="193" t="s">
        <v>3463</v>
      </c>
      <c r="G838" s="194" t="s">
        <v>491</v>
      </c>
      <c r="H838" s="195">
        <v>18.3</v>
      </c>
      <c r="I838" s="269">
        <v>376.2</v>
      </c>
      <c r="J838" s="197">
        <f>ROUND(I838*H838,2)</f>
        <v>6884.46</v>
      </c>
      <c r="K838" s="193" t="s">
        <v>34</v>
      </c>
      <c r="L838" s="309"/>
    </row>
    <row r="839" spans="2:12" s="13" customFormat="1" ht="13.5" hidden="1" outlineLevel="3">
      <c r="B839" s="331"/>
      <c r="C839" s="204"/>
      <c r="D839" s="206" t="s">
        <v>348</v>
      </c>
      <c r="E839" s="210" t="s">
        <v>34</v>
      </c>
      <c r="F839" s="211" t="s">
        <v>3464</v>
      </c>
      <c r="G839" s="204"/>
      <c r="H839" s="212">
        <v>17.5</v>
      </c>
      <c r="I839" s="332" t="s">
        <v>34</v>
      </c>
      <c r="J839" s="204"/>
      <c r="K839" s="204"/>
      <c r="L839" s="360"/>
    </row>
    <row r="840" spans="2:12" s="15" customFormat="1" ht="13.5" hidden="1" outlineLevel="3">
      <c r="B840" s="339"/>
      <c r="C840" s="213"/>
      <c r="D840" s="206" t="s">
        <v>348</v>
      </c>
      <c r="E840" s="214" t="s">
        <v>229</v>
      </c>
      <c r="F840" s="215" t="s">
        <v>363</v>
      </c>
      <c r="G840" s="213"/>
      <c r="H840" s="216">
        <v>17.5</v>
      </c>
      <c r="I840" s="340" t="s">
        <v>34</v>
      </c>
      <c r="J840" s="213"/>
      <c r="K840" s="213"/>
      <c r="L840" s="361"/>
    </row>
    <row r="841" spans="2:12" s="13" customFormat="1" ht="13.5" hidden="1" outlineLevel="3">
      <c r="B841" s="331"/>
      <c r="C841" s="204"/>
      <c r="D841" s="206" t="s">
        <v>348</v>
      </c>
      <c r="E841" s="210" t="s">
        <v>34</v>
      </c>
      <c r="F841" s="211" t="s">
        <v>3465</v>
      </c>
      <c r="G841" s="204"/>
      <c r="H841" s="212">
        <v>18.3</v>
      </c>
      <c r="I841" s="332" t="s">
        <v>34</v>
      </c>
      <c r="J841" s="204"/>
      <c r="K841" s="204"/>
      <c r="L841" s="360"/>
    </row>
    <row r="842" spans="2:12" s="15" customFormat="1" ht="13.5" hidden="1" outlineLevel="3">
      <c r="B842" s="339"/>
      <c r="C842" s="213"/>
      <c r="D842" s="206" t="s">
        <v>348</v>
      </c>
      <c r="E842" s="214" t="s">
        <v>230</v>
      </c>
      <c r="F842" s="215" t="s">
        <v>363</v>
      </c>
      <c r="G842" s="213"/>
      <c r="H842" s="216">
        <v>18.3</v>
      </c>
      <c r="I842" s="340" t="s">
        <v>34</v>
      </c>
      <c r="J842" s="213"/>
      <c r="K842" s="213"/>
      <c r="L842" s="361"/>
    </row>
    <row r="843" spans="2:12" s="1" customFormat="1" ht="22.5" customHeight="1" outlineLevel="2" collapsed="1">
      <c r="B843" s="302"/>
      <c r="C843" s="217" t="s">
        <v>1234</v>
      </c>
      <c r="D843" s="217" t="s">
        <v>441</v>
      </c>
      <c r="E843" s="218" t="s">
        <v>3466</v>
      </c>
      <c r="F843" s="219" t="s">
        <v>3467</v>
      </c>
      <c r="G843" s="220" t="s">
        <v>491</v>
      </c>
      <c r="H843" s="221">
        <v>18.849</v>
      </c>
      <c r="I843" s="270">
        <v>2674.9</v>
      </c>
      <c r="J843" s="222">
        <f>ROUND(I843*H843,2)</f>
        <v>50419.19</v>
      </c>
      <c r="K843" s="219" t="s">
        <v>34</v>
      </c>
      <c r="L843" s="309"/>
    </row>
    <row r="844" spans="2:12" s="13" customFormat="1" ht="13.5" hidden="1" outlineLevel="3">
      <c r="B844" s="331"/>
      <c r="C844" s="204"/>
      <c r="D844" s="206" t="s">
        <v>348</v>
      </c>
      <c r="E844" s="210" t="s">
        <v>34</v>
      </c>
      <c r="F844" s="211" t="s">
        <v>3468</v>
      </c>
      <c r="G844" s="204"/>
      <c r="H844" s="212">
        <v>18.849</v>
      </c>
      <c r="I844" s="332" t="s">
        <v>34</v>
      </c>
      <c r="J844" s="204"/>
      <c r="K844" s="204"/>
      <c r="L844" s="360"/>
    </row>
    <row r="845" spans="2:12" s="1" customFormat="1" ht="22.5" customHeight="1" outlineLevel="2" collapsed="1">
      <c r="B845" s="302"/>
      <c r="C845" s="191" t="s">
        <v>1239</v>
      </c>
      <c r="D845" s="191" t="s">
        <v>342</v>
      </c>
      <c r="E845" s="192" t="s">
        <v>3469</v>
      </c>
      <c r="F845" s="193" t="s">
        <v>3470</v>
      </c>
      <c r="G845" s="194" t="s">
        <v>491</v>
      </c>
      <c r="H845" s="195">
        <v>1.5</v>
      </c>
      <c r="I845" s="269">
        <v>1741.5</v>
      </c>
      <c r="J845" s="197">
        <f>ROUND(I845*H845,2)</f>
        <v>2612.25</v>
      </c>
      <c r="K845" s="193" t="s">
        <v>34</v>
      </c>
      <c r="L845" s="309"/>
    </row>
    <row r="846" spans="2:12" s="13" customFormat="1" ht="13.5" hidden="1" outlineLevel="3">
      <c r="B846" s="331"/>
      <c r="C846" s="204"/>
      <c r="D846" s="206" t="s">
        <v>348</v>
      </c>
      <c r="E846" s="210" t="s">
        <v>34</v>
      </c>
      <c r="F846" s="211" t="s">
        <v>3471</v>
      </c>
      <c r="G846" s="204"/>
      <c r="H846" s="212">
        <v>1.5</v>
      </c>
      <c r="I846" s="332" t="s">
        <v>34</v>
      </c>
      <c r="J846" s="204"/>
      <c r="K846" s="204"/>
      <c r="L846" s="360"/>
    </row>
    <row r="847" spans="2:12" s="1" customFormat="1" ht="22.5" customHeight="1" outlineLevel="2" collapsed="1">
      <c r="B847" s="302"/>
      <c r="C847" s="191" t="s">
        <v>1241</v>
      </c>
      <c r="D847" s="191" t="s">
        <v>342</v>
      </c>
      <c r="E847" s="192" t="s">
        <v>3472</v>
      </c>
      <c r="F847" s="193" t="s">
        <v>3473</v>
      </c>
      <c r="G847" s="194" t="s">
        <v>491</v>
      </c>
      <c r="H847" s="195">
        <v>8.25</v>
      </c>
      <c r="I847" s="269">
        <v>501.6</v>
      </c>
      <c r="J847" s="197">
        <f>ROUND(I847*H847,2)</f>
        <v>4138.2</v>
      </c>
      <c r="K847" s="193" t="s">
        <v>34</v>
      </c>
      <c r="L847" s="309"/>
    </row>
    <row r="848" spans="2:12" s="13" customFormat="1" ht="13.5" hidden="1" outlineLevel="3">
      <c r="B848" s="331"/>
      <c r="C848" s="204"/>
      <c r="D848" s="206" t="s">
        <v>348</v>
      </c>
      <c r="E848" s="210" t="s">
        <v>34</v>
      </c>
      <c r="F848" s="211" t="s">
        <v>3474</v>
      </c>
      <c r="G848" s="204"/>
      <c r="H848" s="212">
        <v>7.3</v>
      </c>
      <c r="I848" s="332" t="s">
        <v>34</v>
      </c>
      <c r="J848" s="204"/>
      <c r="K848" s="204"/>
      <c r="L848" s="360"/>
    </row>
    <row r="849" spans="2:12" s="15" customFormat="1" ht="13.5" hidden="1" outlineLevel="3">
      <c r="B849" s="339"/>
      <c r="C849" s="213"/>
      <c r="D849" s="206" t="s">
        <v>348</v>
      </c>
      <c r="E849" s="214" t="s">
        <v>3096</v>
      </c>
      <c r="F849" s="215" t="s">
        <v>363</v>
      </c>
      <c r="G849" s="213"/>
      <c r="H849" s="216">
        <v>7.3</v>
      </c>
      <c r="I849" s="340" t="s">
        <v>34</v>
      </c>
      <c r="J849" s="213"/>
      <c r="K849" s="213"/>
      <c r="L849" s="361"/>
    </row>
    <row r="850" spans="2:12" s="13" customFormat="1" ht="13.5" hidden="1" outlineLevel="3">
      <c r="B850" s="331"/>
      <c r="C850" s="204"/>
      <c r="D850" s="206" t="s">
        <v>348</v>
      </c>
      <c r="E850" s="210" t="s">
        <v>34</v>
      </c>
      <c r="F850" s="211" t="s">
        <v>3475</v>
      </c>
      <c r="G850" s="204"/>
      <c r="H850" s="212">
        <v>8.25</v>
      </c>
      <c r="I850" s="332" t="s">
        <v>34</v>
      </c>
      <c r="J850" s="204"/>
      <c r="K850" s="204"/>
      <c r="L850" s="360"/>
    </row>
    <row r="851" spans="2:12" s="15" customFormat="1" ht="13.5" hidden="1" outlineLevel="3">
      <c r="B851" s="339"/>
      <c r="C851" s="213"/>
      <c r="D851" s="206" t="s">
        <v>348</v>
      </c>
      <c r="E851" s="214" t="s">
        <v>3097</v>
      </c>
      <c r="F851" s="215" t="s">
        <v>363</v>
      </c>
      <c r="G851" s="213"/>
      <c r="H851" s="216">
        <v>8.25</v>
      </c>
      <c r="I851" s="340" t="s">
        <v>34</v>
      </c>
      <c r="J851" s="213"/>
      <c r="K851" s="213"/>
      <c r="L851" s="361"/>
    </row>
    <row r="852" spans="2:12" s="1" customFormat="1" ht="22.5" customHeight="1" outlineLevel="2" collapsed="1">
      <c r="B852" s="302"/>
      <c r="C852" s="217" t="s">
        <v>1243</v>
      </c>
      <c r="D852" s="217" t="s">
        <v>441</v>
      </c>
      <c r="E852" s="218" t="s">
        <v>3476</v>
      </c>
      <c r="F852" s="219" t="s">
        <v>3477</v>
      </c>
      <c r="G852" s="220" t="s">
        <v>491</v>
      </c>
      <c r="H852" s="221">
        <v>8.498</v>
      </c>
      <c r="I852" s="270">
        <v>4026.3</v>
      </c>
      <c r="J852" s="222">
        <f>ROUND(I852*H852,2)</f>
        <v>34215.5</v>
      </c>
      <c r="K852" s="219" t="s">
        <v>34</v>
      </c>
      <c r="L852" s="309"/>
    </row>
    <row r="853" spans="2:12" s="13" customFormat="1" ht="13.5" hidden="1" outlineLevel="3">
      <c r="B853" s="331"/>
      <c r="C853" s="204"/>
      <c r="D853" s="206" t="s">
        <v>348</v>
      </c>
      <c r="E853" s="210" t="s">
        <v>34</v>
      </c>
      <c r="F853" s="211" t="s">
        <v>3478</v>
      </c>
      <c r="G853" s="204"/>
      <c r="H853" s="212">
        <v>8.498</v>
      </c>
      <c r="I853" s="332" t="s">
        <v>34</v>
      </c>
      <c r="J853" s="204"/>
      <c r="K853" s="204"/>
      <c r="L853" s="360"/>
    </row>
    <row r="854" spans="2:12" s="1" customFormat="1" ht="22.5" customHeight="1" outlineLevel="2" collapsed="1">
      <c r="B854" s="302"/>
      <c r="C854" s="191" t="s">
        <v>1244</v>
      </c>
      <c r="D854" s="191" t="s">
        <v>342</v>
      </c>
      <c r="E854" s="192" t="s">
        <v>3479</v>
      </c>
      <c r="F854" s="193" t="s">
        <v>3480</v>
      </c>
      <c r="G854" s="194" t="s">
        <v>491</v>
      </c>
      <c r="H854" s="195">
        <v>17.75</v>
      </c>
      <c r="I854" s="269">
        <v>536.4</v>
      </c>
      <c r="J854" s="197">
        <f>ROUND(I854*H854,2)</f>
        <v>9521.1</v>
      </c>
      <c r="K854" s="193" t="s">
        <v>34</v>
      </c>
      <c r="L854" s="309"/>
    </row>
    <row r="855" spans="2:12" s="13" customFormat="1" ht="13.5" hidden="1" outlineLevel="3">
      <c r="B855" s="331"/>
      <c r="C855" s="204"/>
      <c r="D855" s="206" t="s">
        <v>348</v>
      </c>
      <c r="E855" s="210" t="s">
        <v>34</v>
      </c>
      <c r="F855" s="211" t="s">
        <v>3481</v>
      </c>
      <c r="G855" s="204"/>
      <c r="H855" s="212">
        <v>15.7</v>
      </c>
      <c r="I855" s="332" t="s">
        <v>34</v>
      </c>
      <c r="J855" s="204"/>
      <c r="K855" s="204"/>
      <c r="L855" s="360"/>
    </row>
    <row r="856" spans="2:12" s="15" customFormat="1" ht="13.5" hidden="1" outlineLevel="3">
      <c r="B856" s="339"/>
      <c r="C856" s="213"/>
      <c r="D856" s="206" t="s">
        <v>348</v>
      </c>
      <c r="E856" s="214" t="s">
        <v>3098</v>
      </c>
      <c r="F856" s="215" t="s">
        <v>363</v>
      </c>
      <c r="G856" s="213"/>
      <c r="H856" s="216">
        <v>15.7</v>
      </c>
      <c r="I856" s="340" t="s">
        <v>34</v>
      </c>
      <c r="J856" s="213"/>
      <c r="K856" s="213"/>
      <c r="L856" s="361"/>
    </row>
    <row r="857" spans="2:12" s="13" customFormat="1" ht="13.5" hidden="1" outlineLevel="3">
      <c r="B857" s="331"/>
      <c r="C857" s="204"/>
      <c r="D857" s="206" t="s">
        <v>348</v>
      </c>
      <c r="E857" s="210" t="s">
        <v>34</v>
      </c>
      <c r="F857" s="211" t="s">
        <v>3482</v>
      </c>
      <c r="G857" s="204"/>
      <c r="H857" s="212">
        <v>17.75</v>
      </c>
      <c r="I857" s="332" t="s">
        <v>34</v>
      </c>
      <c r="J857" s="204"/>
      <c r="K857" s="204"/>
      <c r="L857" s="360"/>
    </row>
    <row r="858" spans="2:12" s="15" customFormat="1" ht="13.5" hidden="1" outlineLevel="3">
      <c r="B858" s="339"/>
      <c r="C858" s="213"/>
      <c r="D858" s="206" t="s">
        <v>348</v>
      </c>
      <c r="E858" s="214" t="s">
        <v>3099</v>
      </c>
      <c r="F858" s="215" t="s">
        <v>363</v>
      </c>
      <c r="G858" s="213"/>
      <c r="H858" s="216">
        <v>17.75</v>
      </c>
      <c r="I858" s="340" t="s">
        <v>34</v>
      </c>
      <c r="J858" s="213"/>
      <c r="K858" s="213"/>
      <c r="L858" s="361"/>
    </row>
    <row r="859" spans="2:12" s="1" customFormat="1" ht="22.5" customHeight="1" outlineLevel="2" collapsed="1">
      <c r="B859" s="302"/>
      <c r="C859" s="217" t="s">
        <v>1248</v>
      </c>
      <c r="D859" s="217" t="s">
        <v>441</v>
      </c>
      <c r="E859" s="218" t="s">
        <v>3483</v>
      </c>
      <c r="F859" s="219" t="s">
        <v>3484</v>
      </c>
      <c r="G859" s="220" t="s">
        <v>491</v>
      </c>
      <c r="H859" s="221">
        <v>18.283</v>
      </c>
      <c r="I859" s="270">
        <v>4264.6</v>
      </c>
      <c r="J859" s="222">
        <f>ROUND(I859*H859,2)</f>
        <v>77969.68</v>
      </c>
      <c r="K859" s="219" t="s">
        <v>34</v>
      </c>
      <c r="L859" s="309"/>
    </row>
    <row r="860" spans="2:12" s="13" customFormat="1" ht="13.5" hidden="1" outlineLevel="3">
      <c r="B860" s="331"/>
      <c r="C860" s="204"/>
      <c r="D860" s="206" t="s">
        <v>348</v>
      </c>
      <c r="E860" s="210" t="s">
        <v>34</v>
      </c>
      <c r="F860" s="211" t="s">
        <v>3485</v>
      </c>
      <c r="G860" s="204"/>
      <c r="H860" s="212">
        <v>18.283</v>
      </c>
      <c r="I860" s="332" t="s">
        <v>34</v>
      </c>
      <c r="J860" s="204"/>
      <c r="K860" s="204"/>
      <c r="L860" s="360"/>
    </row>
    <row r="861" spans="2:12" s="1" customFormat="1" ht="22.5" customHeight="1" outlineLevel="2" collapsed="1">
      <c r="B861" s="302"/>
      <c r="C861" s="191" t="s">
        <v>1253</v>
      </c>
      <c r="D861" s="191" t="s">
        <v>342</v>
      </c>
      <c r="E861" s="192" t="s">
        <v>3486</v>
      </c>
      <c r="F861" s="193" t="s">
        <v>3487</v>
      </c>
      <c r="G861" s="194" t="s">
        <v>491</v>
      </c>
      <c r="H861" s="195">
        <v>9.25</v>
      </c>
      <c r="I861" s="269">
        <v>571.2</v>
      </c>
      <c r="J861" s="197">
        <f>ROUND(I861*H861,2)</f>
        <v>5283.6</v>
      </c>
      <c r="K861" s="193" t="s">
        <v>34</v>
      </c>
      <c r="L861" s="309"/>
    </row>
    <row r="862" spans="2:12" s="13" customFormat="1" ht="13.5" hidden="1" outlineLevel="3">
      <c r="B862" s="331"/>
      <c r="C862" s="204"/>
      <c r="D862" s="206" t="s">
        <v>348</v>
      </c>
      <c r="E862" s="210" t="s">
        <v>34</v>
      </c>
      <c r="F862" s="211" t="s">
        <v>3488</v>
      </c>
      <c r="G862" s="204"/>
      <c r="H862" s="212">
        <v>4.8</v>
      </c>
      <c r="I862" s="332" t="s">
        <v>34</v>
      </c>
      <c r="J862" s="204"/>
      <c r="K862" s="204"/>
      <c r="L862" s="360"/>
    </row>
    <row r="863" spans="2:12" s="12" customFormat="1" ht="13.5" hidden="1" outlineLevel="3">
      <c r="B863" s="342"/>
      <c r="C863" s="203"/>
      <c r="D863" s="206" t="s">
        <v>348</v>
      </c>
      <c r="E863" s="343" t="s">
        <v>34</v>
      </c>
      <c r="F863" s="344" t="s">
        <v>3489</v>
      </c>
      <c r="G863" s="203"/>
      <c r="H863" s="345" t="s">
        <v>34</v>
      </c>
      <c r="I863" s="346" t="s">
        <v>34</v>
      </c>
      <c r="J863" s="203"/>
      <c r="K863" s="203"/>
      <c r="L863" s="359"/>
    </row>
    <row r="864" spans="2:12" s="13" customFormat="1" ht="13.5" hidden="1" outlineLevel="3">
      <c r="B864" s="331"/>
      <c r="C864" s="204"/>
      <c r="D864" s="206" t="s">
        <v>348</v>
      </c>
      <c r="E864" s="210" t="s">
        <v>34</v>
      </c>
      <c r="F864" s="211" t="s">
        <v>3490</v>
      </c>
      <c r="G864" s="204"/>
      <c r="H864" s="212">
        <v>1.5</v>
      </c>
      <c r="I864" s="332" t="s">
        <v>34</v>
      </c>
      <c r="J864" s="204"/>
      <c r="K864" s="204"/>
      <c r="L864" s="360"/>
    </row>
    <row r="865" spans="2:12" s="15" customFormat="1" ht="13.5" hidden="1" outlineLevel="3">
      <c r="B865" s="339"/>
      <c r="C865" s="213"/>
      <c r="D865" s="206" t="s">
        <v>348</v>
      </c>
      <c r="E865" s="214" t="s">
        <v>2496</v>
      </c>
      <c r="F865" s="215" t="s">
        <v>363</v>
      </c>
      <c r="G865" s="213"/>
      <c r="H865" s="216">
        <v>6.3</v>
      </c>
      <c r="I865" s="340" t="s">
        <v>34</v>
      </c>
      <c r="J865" s="213"/>
      <c r="K865" s="213"/>
      <c r="L865" s="361"/>
    </row>
    <row r="866" spans="2:12" s="13" customFormat="1" ht="13.5" hidden="1" outlineLevel="3">
      <c r="B866" s="331"/>
      <c r="C866" s="204"/>
      <c r="D866" s="206" t="s">
        <v>348</v>
      </c>
      <c r="E866" s="210" t="s">
        <v>34</v>
      </c>
      <c r="F866" s="211" t="s">
        <v>3491</v>
      </c>
      <c r="G866" s="204"/>
      <c r="H866" s="212">
        <v>5.75</v>
      </c>
      <c r="I866" s="332" t="s">
        <v>34</v>
      </c>
      <c r="J866" s="204"/>
      <c r="K866" s="204"/>
      <c r="L866" s="360"/>
    </row>
    <row r="867" spans="2:12" s="12" customFormat="1" ht="13.5" hidden="1" outlineLevel="3">
      <c r="B867" s="342"/>
      <c r="C867" s="203"/>
      <c r="D867" s="206" t="s">
        <v>348</v>
      </c>
      <c r="E867" s="343" t="s">
        <v>34</v>
      </c>
      <c r="F867" s="344" t="s">
        <v>3489</v>
      </c>
      <c r="G867" s="203"/>
      <c r="H867" s="345" t="s">
        <v>34</v>
      </c>
      <c r="I867" s="346" t="s">
        <v>34</v>
      </c>
      <c r="J867" s="203"/>
      <c r="K867" s="203"/>
      <c r="L867" s="359"/>
    </row>
    <row r="868" spans="2:12" s="13" customFormat="1" ht="13.5" hidden="1" outlineLevel="3">
      <c r="B868" s="331"/>
      <c r="C868" s="204"/>
      <c r="D868" s="206" t="s">
        <v>348</v>
      </c>
      <c r="E868" s="210" t="s">
        <v>34</v>
      </c>
      <c r="F868" s="211" t="s">
        <v>2374</v>
      </c>
      <c r="G868" s="204"/>
      <c r="H868" s="212">
        <v>3.5</v>
      </c>
      <c r="I868" s="332" t="s">
        <v>34</v>
      </c>
      <c r="J868" s="204"/>
      <c r="K868" s="204"/>
      <c r="L868" s="360"/>
    </row>
    <row r="869" spans="2:12" s="15" customFormat="1" ht="13.5" hidden="1" outlineLevel="3">
      <c r="B869" s="339"/>
      <c r="C869" s="213"/>
      <c r="D869" s="206" t="s">
        <v>348</v>
      </c>
      <c r="E869" s="214" t="s">
        <v>2497</v>
      </c>
      <c r="F869" s="215" t="s">
        <v>363</v>
      </c>
      <c r="G869" s="213"/>
      <c r="H869" s="216">
        <v>9.25</v>
      </c>
      <c r="I869" s="340" t="s">
        <v>34</v>
      </c>
      <c r="J869" s="213"/>
      <c r="K869" s="213"/>
      <c r="L869" s="361"/>
    </row>
    <row r="870" spans="2:12" s="1" customFormat="1" ht="22.5" customHeight="1" outlineLevel="2" collapsed="1">
      <c r="B870" s="302"/>
      <c r="C870" s="217" t="s">
        <v>1257</v>
      </c>
      <c r="D870" s="217" t="s">
        <v>441</v>
      </c>
      <c r="E870" s="218" t="s">
        <v>3492</v>
      </c>
      <c r="F870" s="219" t="s">
        <v>3493</v>
      </c>
      <c r="G870" s="220" t="s">
        <v>491</v>
      </c>
      <c r="H870" s="221">
        <v>9.528</v>
      </c>
      <c r="I870" s="270">
        <v>4479.2</v>
      </c>
      <c r="J870" s="222">
        <f>ROUND(I870*H870,2)</f>
        <v>42677.82</v>
      </c>
      <c r="K870" s="219" t="s">
        <v>34</v>
      </c>
      <c r="L870" s="309"/>
    </row>
    <row r="871" spans="2:12" s="13" customFormat="1" ht="13.5" hidden="1" outlineLevel="3">
      <c r="B871" s="331"/>
      <c r="C871" s="204"/>
      <c r="D871" s="206" t="s">
        <v>348</v>
      </c>
      <c r="E871" s="210" t="s">
        <v>34</v>
      </c>
      <c r="F871" s="211" t="s">
        <v>3494</v>
      </c>
      <c r="G871" s="204"/>
      <c r="H871" s="212">
        <v>9.528</v>
      </c>
      <c r="I871" s="332" t="s">
        <v>34</v>
      </c>
      <c r="J871" s="204"/>
      <c r="K871" s="204"/>
      <c r="L871" s="360"/>
    </row>
    <row r="872" spans="2:12" s="1" customFormat="1" ht="22.5" customHeight="1" outlineLevel="2" collapsed="1">
      <c r="B872" s="302"/>
      <c r="C872" s="191" t="s">
        <v>1261</v>
      </c>
      <c r="D872" s="191" t="s">
        <v>342</v>
      </c>
      <c r="E872" s="192" t="s">
        <v>3495</v>
      </c>
      <c r="F872" s="193" t="s">
        <v>3496</v>
      </c>
      <c r="G872" s="194" t="s">
        <v>1130</v>
      </c>
      <c r="H872" s="195">
        <v>1</v>
      </c>
      <c r="I872" s="269">
        <v>2577.4</v>
      </c>
      <c r="J872" s="197">
        <f>ROUND(I872*H872,2)</f>
        <v>2577.4</v>
      </c>
      <c r="K872" s="193" t="s">
        <v>34</v>
      </c>
      <c r="L872" s="309"/>
    </row>
    <row r="873" spans="2:12" s="13" customFormat="1" ht="13.5" hidden="1" outlineLevel="3">
      <c r="B873" s="331"/>
      <c r="C873" s="204"/>
      <c r="D873" s="206" t="s">
        <v>348</v>
      </c>
      <c r="E873" s="210" t="s">
        <v>34</v>
      </c>
      <c r="F873" s="211" t="s">
        <v>2077</v>
      </c>
      <c r="G873" s="204"/>
      <c r="H873" s="212">
        <v>1</v>
      </c>
      <c r="I873" s="332" t="s">
        <v>34</v>
      </c>
      <c r="J873" s="204"/>
      <c r="K873" s="204"/>
      <c r="L873" s="360"/>
    </row>
    <row r="874" spans="2:12" s="1" customFormat="1" ht="44.25" customHeight="1" outlineLevel="2" collapsed="1">
      <c r="B874" s="302"/>
      <c r="C874" s="191" t="s">
        <v>1268</v>
      </c>
      <c r="D874" s="191" t="s">
        <v>342</v>
      </c>
      <c r="E874" s="192" t="s">
        <v>2075</v>
      </c>
      <c r="F874" s="193" t="s">
        <v>3497</v>
      </c>
      <c r="G874" s="194" t="s">
        <v>1130</v>
      </c>
      <c r="H874" s="195">
        <v>1</v>
      </c>
      <c r="I874" s="269">
        <v>16021.8</v>
      </c>
      <c r="J874" s="197">
        <f>ROUND(I874*H874,2)</f>
        <v>16021.8</v>
      </c>
      <c r="K874" s="193" t="s">
        <v>34</v>
      </c>
      <c r="L874" s="309"/>
    </row>
    <row r="875" spans="2:12" s="13" customFormat="1" ht="13.5" hidden="1" outlineLevel="3">
      <c r="B875" s="331"/>
      <c r="C875" s="204"/>
      <c r="D875" s="206" t="s">
        <v>348</v>
      </c>
      <c r="E875" s="210" t="s">
        <v>34</v>
      </c>
      <c r="F875" s="211" t="s">
        <v>2077</v>
      </c>
      <c r="G875" s="204"/>
      <c r="H875" s="212">
        <v>1</v>
      </c>
      <c r="I875" s="332" t="s">
        <v>34</v>
      </c>
      <c r="J875" s="204"/>
      <c r="K875" s="204"/>
      <c r="L875" s="360"/>
    </row>
    <row r="876" spans="2:12" s="1" customFormat="1" ht="22.5" customHeight="1" outlineLevel="2">
      <c r="B876" s="302"/>
      <c r="C876" s="191" t="s">
        <v>1276</v>
      </c>
      <c r="D876" s="191" t="s">
        <v>342</v>
      </c>
      <c r="E876" s="192" t="s">
        <v>1906</v>
      </c>
      <c r="F876" s="193" t="s">
        <v>1907</v>
      </c>
      <c r="G876" s="194" t="s">
        <v>1130</v>
      </c>
      <c r="H876" s="195">
        <v>5</v>
      </c>
      <c r="I876" s="269">
        <v>1671.8</v>
      </c>
      <c r="J876" s="197">
        <f>ROUND(I876*H876,2)</f>
        <v>8359</v>
      </c>
      <c r="K876" s="193" t="s">
        <v>34</v>
      </c>
      <c r="L876" s="309"/>
    </row>
    <row r="877" spans="2:12" s="1" customFormat="1" ht="31.5" customHeight="1" outlineLevel="2">
      <c r="B877" s="302"/>
      <c r="C877" s="191" t="s">
        <v>1281</v>
      </c>
      <c r="D877" s="191" t="s">
        <v>342</v>
      </c>
      <c r="E877" s="192" t="s">
        <v>3498</v>
      </c>
      <c r="F877" s="193" t="s">
        <v>3499</v>
      </c>
      <c r="G877" s="194" t="s">
        <v>491</v>
      </c>
      <c r="H877" s="195">
        <v>29</v>
      </c>
      <c r="I877" s="269">
        <v>1114.6</v>
      </c>
      <c r="J877" s="197">
        <f>ROUND(I877*H877,2)</f>
        <v>32323.4</v>
      </c>
      <c r="K877" s="193" t="s">
        <v>34</v>
      </c>
      <c r="L877" s="309"/>
    </row>
    <row r="878" spans="2:12" s="1" customFormat="1" ht="22.5" customHeight="1" outlineLevel="2" collapsed="1">
      <c r="B878" s="302"/>
      <c r="C878" s="191" t="s">
        <v>1285</v>
      </c>
      <c r="D878" s="191" t="s">
        <v>342</v>
      </c>
      <c r="E878" s="192" t="s">
        <v>2100</v>
      </c>
      <c r="F878" s="193" t="s">
        <v>2101</v>
      </c>
      <c r="G878" s="194" t="s">
        <v>345</v>
      </c>
      <c r="H878" s="195">
        <v>1.057</v>
      </c>
      <c r="I878" s="269">
        <v>9473.8</v>
      </c>
      <c r="J878" s="197">
        <f>ROUND(I878*H878,2)</f>
        <v>10013.81</v>
      </c>
      <c r="K878" s="193" t="s">
        <v>34</v>
      </c>
      <c r="L878" s="309"/>
    </row>
    <row r="879" spans="2:12" s="12" customFormat="1" ht="13.5" hidden="1" outlineLevel="3">
      <c r="B879" s="342"/>
      <c r="C879" s="203"/>
      <c r="D879" s="206" t="s">
        <v>348</v>
      </c>
      <c r="E879" s="343" t="s">
        <v>34</v>
      </c>
      <c r="F879" s="344" t="s">
        <v>3500</v>
      </c>
      <c r="G879" s="203"/>
      <c r="H879" s="345" t="s">
        <v>34</v>
      </c>
      <c r="I879" s="346" t="s">
        <v>34</v>
      </c>
      <c r="J879" s="203"/>
      <c r="K879" s="203"/>
      <c r="L879" s="359"/>
    </row>
    <row r="880" spans="2:12" s="12" customFormat="1" ht="13.5" hidden="1" outlineLevel="3">
      <c r="B880" s="342"/>
      <c r="C880" s="203"/>
      <c r="D880" s="206" t="s">
        <v>348</v>
      </c>
      <c r="E880" s="343" t="s">
        <v>34</v>
      </c>
      <c r="F880" s="344" t="s">
        <v>3501</v>
      </c>
      <c r="G880" s="203"/>
      <c r="H880" s="345" t="s">
        <v>34</v>
      </c>
      <c r="I880" s="346" t="s">
        <v>34</v>
      </c>
      <c r="J880" s="203"/>
      <c r="K880" s="203"/>
      <c r="L880" s="359"/>
    </row>
    <row r="881" spans="2:12" s="13" customFormat="1" ht="13.5" hidden="1" outlineLevel="3">
      <c r="B881" s="331"/>
      <c r="C881" s="204"/>
      <c r="D881" s="206" t="s">
        <v>348</v>
      </c>
      <c r="E881" s="210" t="s">
        <v>34</v>
      </c>
      <c r="F881" s="211" t="s">
        <v>3502</v>
      </c>
      <c r="G881" s="204"/>
      <c r="H881" s="212">
        <v>1.057</v>
      </c>
      <c r="I881" s="332" t="s">
        <v>34</v>
      </c>
      <c r="J881" s="204"/>
      <c r="K881" s="204"/>
      <c r="L881" s="360"/>
    </row>
    <row r="882" spans="2:12" s="1" customFormat="1" ht="22.5" customHeight="1" outlineLevel="2" collapsed="1">
      <c r="B882" s="302"/>
      <c r="C882" s="191" t="s">
        <v>1290</v>
      </c>
      <c r="D882" s="191" t="s">
        <v>342</v>
      </c>
      <c r="E882" s="192" t="s">
        <v>2105</v>
      </c>
      <c r="F882" s="193" t="s">
        <v>3503</v>
      </c>
      <c r="G882" s="194" t="s">
        <v>345</v>
      </c>
      <c r="H882" s="195">
        <v>15.48</v>
      </c>
      <c r="I882" s="269">
        <v>2925.7</v>
      </c>
      <c r="J882" s="197">
        <f>ROUND(I882*H882,2)</f>
        <v>45289.84</v>
      </c>
      <c r="K882" s="193" t="s">
        <v>34</v>
      </c>
      <c r="L882" s="309"/>
    </row>
    <row r="883" spans="2:12" s="12" customFormat="1" ht="13.5" hidden="1" outlineLevel="3">
      <c r="B883" s="342"/>
      <c r="C883" s="203"/>
      <c r="D883" s="206" t="s">
        <v>348</v>
      </c>
      <c r="E883" s="343" t="s">
        <v>34</v>
      </c>
      <c r="F883" s="344" t="s">
        <v>3504</v>
      </c>
      <c r="G883" s="203"/>
      <c r="H883" s="345" t="s">
        <v>34</v>
      </c>
      <c r="I883" s="346" t="s">
        <v>34</v>
      </c>
      <c r="J883" s="203"/>
      <c r="K883" s="203"/>
      <c r="L883" s="359"/>
    </row>
    <row r="884" spans="2:12" s="13" customFormat="1" ht="13.5" hidden="1" outlineLevel="3">
      <c r="B884" s="331"/>
      <c r="C884" s="204"/>
      <c r="D884" s="206" t="s">
        <v>348</v>
      </c>
      <c r="E884" s="210" t="s">
        <v>34</v>
      </c>
      <c r="F884" s="211" t="s">
        <v>3505</v>
      </c>
      <c r="G884" s="204"/>
      <c r="H884" s="212">
        <v>2.52</v>
      </c>
      <c r="I884" s="332" t="s">
        <v>34</v>
      </c>
      <c r="J884" s="204"/>
      <c r="K884" s="204"/>
      <c r="L884" s="360"/>
    </row>
    <row r="885" spans="2:12" s="13" customFormat="1" ht="13.5" hidden="1" outlineLevel="3">
      <c r="B885" s="331"/>
      <c r="C885" s="204"/>
      <c r="D885" s="206" t="s">
        <v>348</v>
      </c>
      <c r="E885" s="210" t="s">
        <v>34</v>
      </c>
      <c r="F885" s="211" t="s">
        <v>3506</v>
      </c>
      <c r="G885" s="204"/>
      <c r="H885" s="212">
        <v>6.72</v>
      </c>
      <c r="I885" s="332" t="s">
        <v>34</v>
      </c>
      <c r="J885" s="204"/>
      <c r="K885" s="204"/>
      <c r="L885" s="360"/>
    </row>
    <row r="886" spans="2:12" s="13" customFormat="1" ht="13.5" hidden="1" outlineLevel="3">
      <c r="B886" s="331"/>
      <c r="C886" s="204"/>
      <c r="D886" s="206" t="s">
        <v>348</v>
      </c>
      <c r="E886" s="210" t="s">
        <v>34</v>
      </c>
      <c r="F886" s="211" t="s">
        <v>3507</v>
      </c>
      <c r="G886" s="204"/>
      <c r="H886" s="212">
        <v>6.24</v>
      </c>
      <c r="I886" s="332" t="s">
        <v>34</v>
      </c>
      <c r="J886" s="204"/>
      <c r="K886" s="204"/>
      <c r="L886" s="360"/>
    </row>
    <row r="887" spans="2:12" s="14" customFormat="1" ht="13.5" hidden="1" outlineLevel="3">
      <c r="B887" s="335"/>
      <c r="C887" s="205"/>
      <c r="D887" s="206" t="s">
        <v>348</v>
      </c>
      <c r="E887" s="207" t="s">
        <v>34</v>
      </c>
      <c r="F887" s="208" t="s">
        <v>352</v>
      </c>
      <c r="G887" s="205"/>
      <c r="H887" s="209">
        <v>15.48</v>
      </c>
      <c r="I887" s="336" t="s">
        <v>34</v>
      </c>
      <c r="J887" s="205"/>
      <c r="K887" s="205"/>
      <c r="L887" s="362"/>
    </row>
    <row r="888" spans="2:12" s="1" customFormat="1" ht="22.5" customHeight="1" outlineLevel="2" collapsed="1">
      <c r="B888" s="302"/>
      <c r="C888" s="191" t="s">
        <v>1293</v>
      </c>
      <c r="D888" s="191" t="s">
        <v>342</v>
      </c>
      <c r="E888" s="192" t="s">
        <v>2112</v>
      </c>
      <c r="F888" s="193" t="s">
        <v>3508</v>
      </c>
      <c r="G888" s="194" t="s">
        <v>345</v>
      </c>
      <c r="H888" s="195">
        <v>17.966</v>
      </c>
      <c r="I888" s="269">
        <v>3622.3</v>
      </c>
      <c r="J888" s="197">
        <f>ROUND(I888*H888,2)</f>
        <v>65078.24</v>
      </c>
      <c r="K888" s="193" t="s">
        <v>34</v>
      </c>
      <c r="L888" s="309"/>
    </row>
    <row r="889" spans="2:12" s="12" customFormat="1" ht="13.5" hidden="1" outlineLevel="3">
      <c r="B889" s="342"/>
      <c r="C889" s="203"/>
      <c r="D889" s="206" t="s">
        <v>348</v>
      </c>
      <c r="E889" s="343" t="s">
        <v>34</v>
      </c>
      <c r="F889" s="344" t="s">
        <v>3509</v>
      </c>
      <c r="G889" s="203"/>
      <c r="H889" s="345" t="s">
        <v>34</v>
      </c>
      <c r="I889" s="346" t="s">
        <v>34</v>
      </c>
      <c r="J889" s="203"/>
      <c r="K889" s="203"/>
      <c r="L889" s="359"/>
    </row>
    <row r="890" spans="2:12" s="13" customFormat="1" ht="13.5" hidden="1" outlineLevel="3">
      <c r="B890" s="331"/>
      <c r="C890" s="204"/>
      <c r="D890" s="206" t="s">
        <v>348</v>
      </c>
      <c r="E890" s="210" t="s">
        <v>34</v>
      </c>
      <c r="F890" s="211" t="s">
        <v>3510</v>
      </c>
      <c r="G890" s="204"/>
      <c r="H890" s="212">
        <v>0.848</v>
      </c>
      <c r="I890" s="332" t="s">
        <v>34</v>
      </c>
      <c r="J890" s="204"/>
      <c r="K890" s="204"/>
      <c r="L890" s="360"/>
    </row>
    <row r="891" spans="2:12" s="13" customFormat="1" ht="13.5" hidden="1" outlineLevel="3">
      <c r="B891" s="331"/>
      <c r="C891" s="204"/>
      <c r="D891" s="206" t="s">
        <v>348</v>
      </c>
      <c r="E891" s="210" t="s">
        <v>34</v>
      </c>
      <c r="F891" s="211" t="s">
        <v>3511</v>
      </c>
      <c r="G891" s="204"/>
      <c r="H891" s="212">
        <v>2.301</v>
      </c>
      <c r="I891" s="332" t="s">
        <v>34</v>
      </c>
      <c r="J891" s="204"/>
      <c r="K891" s="204"/>
      <c r="L891" s="360"/>
    </row>
    <row r="892" spans="2:12" s="13" customFormat="1" ht="13.5" hidden="1" outlineLevel="3">
      <c r="B892" s="331"/>
      <c r="C892" s="204"/>
      <c r="D892" s="206" t="s">
        <v>348</v>
      </c>
      <c r="E892" s="210" t="s">
        <v>34</v>
      </c>
      <c r="F892" s="211" t="s">
        <v>3512</v>
      </c>
      <c r="G892" s="204"/>
      <c r="H892" s="212">
        <v>0.675</v>
      </c>
      <c r="I892" s="332" t="s">
        <v>34</v>
      </c>
      <c r="J892" s="204"/>
      <c r="K892" s="204"/>
      <c r="L892" s="360"/>
    </row>
    <row r="893" spans="2:12" s="13" customFormat="1" ht="13.5" hidden="1" outlineLevel="3">
      <c r="B893" s="331"/>
      <c r="C893" s="204"/>
      <c r="D893" s="206" t="s">
        <v>348</v>
      </c>
      <c r="E893" s="210" t="s">
        <v>34</v>
      </c>
      <c r="F893" s="211" t="s">
        <v>3513</v>
      </c>
      <c r="G893" s="204"/>
      <c r="H893" s="212">
        <v>1.81</v>
      </c>
      <c r="I893" s="332" t="s">
        <v>34</v>
      </c>
      <c r="J893" s="204"/>
      <c r="K893" s="204"/>
      <c r="L893" s="360"/>
    </row>
    <row r="894" spans="2:12" s="13" customFormat="1" ht="13.5" hidden="1" outlineLevel="3">
      <c r="B894" s="331"/>
      <c r="C894" s="204"/>
      <c r="D894" s="206" t="s">
        <v>348</v>
      </c>
      <c r="E894" s="210" t="s">
        <v>34</v>
      </c>
      <c r="F894" s="211" t="s">
        <v>3514</v>
      </c>
      <c r="G894" s="204"/>
      <c r="H894" s="212">
        <v>12.332</v>
      </c>
      <c r="I894" s="332" t="s">
        <v>34</v>
      </c>
      <c r="J894" s="204"/>
      <c r="K894" s="204"/>
      <c r="L894" s="360"/>
    </row>
    <row r="895" spans="2:12" s="14" customFormat="1" ht="13.5" hidden="1" outlineLevel="3">
      <c r="B895" s="335"/>
      <c r="C895" s="205"/>
      <c r="D895" s="206" t="s">
        <v>348</v>
      </c>
      <c r="E895" s="207" t="s">
        <v>34</v>
      </c>
      <c r="F895" s="208" t="s">
        <v>352</v>
      </c>
      <c r="G895" s="205"/>
      <c r="H895" s="209">
        <v>17.966</v>
      </c>
      <c r="I895" s="336" t="s">
        <v>34</v>
      </c>
      <c r="J895" s="205"/>
      <c r="K895" s="205"/>
      <c r="L895" s="362"/>
    </row>
    <row r="896" spans="2:12" s="1" customFormat="1" ht="22.5" customHeight="1" outlineLevel="2" collapsed="1">
      <c r="B896" s="302"/>
      <c r="C896" s="191" t="s">
        <v>1297</v>
      </c>
      <c r="D896" s="191" t="s">
        <v>342</v>
      </c>
      <c r="E896" s="192" t="s">
        <v>1989</v>
      </c>
      <c r="F896" s="193" t="s">
        <v>1990</v>
      </c>
      <c r="G896" s="194" t="s">
        <v>390</v>
      </c>
      <c r="H896" s="195">
        <v>5.45</v>
      </c>
      <c r="I896" s="269">
        <v>1253.9</v>
      </c>
      <c r="J896" s="197">
        <f>ROUND(I896*H896,2)</f>
        <v>6833.76</v>
      </c>
      <c r="K896" s="193" t="s">
        <v>346</v>
      </c>
      <c r="L896" s="309"/>
    </row>
    <row r="897" spans="2:12" s="12" customFormat="1" ht="13.5" hidden="1" outlineLevel="3">
      <c r="B897" s="342"/>
      <c r="C897" s="203"/>
      <c r="D897" s="206" t="s">
        <v>348</v>
      </c>
      <c r="E897" s="343" t="s">
        <v>34</v>
      </c>
      <c r="F897" s="344" t="s">
        <v>3254</v>
      </c>
      <c r="G897" s="203"/>
      <c r="H897" s="345" t="s">
        <v>34</v>
      </c>
      <c r="I897" s="346" t="s">
        <v>34</v>
      </c>
      <c r="J897" s="203"/>
      <c r="K897" s="203"/>
      <c r="L897" s="359"/>
    </row>
    <row r="898" spans="2:12" s="13" customFormat="1" ht="13.5" hidden="1" outlineLevel="3">
      <c r="B898" s="331"/>
      <c r="C898" s="204"/>
      <c r="D898" s="206" t="s">
        <v>348</v>
      </c>
      <c r="E898" s="210" t="s">
        <v>34</v>
      </c>
      <c r="F898" s="211" t="s">
        <v>3515</v>
      </c>
      <c r="G898" s="204"/>
      <c r="H898" s="212">
        <v>0.6</v>
      </c>
      <c r="I898" s="332" t="s">
        <v>34</v>
      </c>
      <c r="J898" s="204"/>
      <c r="K898" s="204"/>
      <c r="L898" s="360"/>
    </row>
    <row r="899" spans="2:12" s="13" customFormat="1" ht="13.5" hidden="1" outlineLevel="3">
      <c r="B899" s="331"/>
      <c r="C899" s="204"/>
      <c r="D899" s="206" t="s">
        <v>348</v>
      </c>
      <c r="E899" s="210" t="s">
        <v>34</v>
      </c>
      <c r="F899" s="211" t="s">
        <v>3516</v>
      </c>
      <c r="G899" s="204"/>
      <c r="H899" s="212">
        <v>1.6</v>
      </c>
      <c r="I899" s="332" t="s">
        <v>34</v>
      </c>
      <c r="J899" s="204"/>
      <c r="K899" s="204"/>
      <c r="L899" s="360"/>
    </row>
    <row r="900" spans="2:12" s="13" customFormat="1" ht="13.5" hidden="1" outlineLevel="3">
      <c r="B900" s="331"/>
      <c r="C900" s="204"/>
      <c r="D900" s="206" t="s">
        <v>348</v>
      </c>
      <c r="E900" s="210" t="s">
        <v>34</v>
      </c>
      <c r="F900" s="211" t="s">
        <v>3517</v>
      </c>
      <c r="G900" s="204"/>
      <c r="H900" s="212">
        <v>0.65</v>
      </c>
      <c r="I900" s="332" t="s">
        <v>34</v>
      </c>
      <c r="J900" s="204"/>
      <c r="K900" s="204"/>
      <c r="L900" s="360"/>
    </row>
    <row r="901" spans="2:12" s="13" customFormat="1" ht="13.5" hidden="1" outlineLevel="3">
      <c r="B901" s="331"/>
      <c r="C901" s="204"/>
      <c r="D901" s="206" t="s">
        <v>348</v>
      </c>
      <c r="E901" s="210" t="s">
        <v>34</v>
      </c>
      <c r="F901" s="211" t="s">
        <v>3518</v>
      </c>
      <c r="G901" s="204"/>
      <c r="H901" s="212">
        <v>2.6</v>
      </c>
      <c r="I901" s="332" t="s">
        <v>34</v>
      </c>
      <c r="J901" s="204"/>
      <c r="K901" s="204"/>
      <c r="L901" s="360"/>
    </row>
    <row r="902" spans="2:12" s="14" customFormat="1" ht="13.5" hidden="1" outlineLevel="3">
      <c r="B902" s="335"/>
      <c r="C902" s="205"/>
      <c r="D902" s="206" t="s">
        <v>348</v>
      </c>
      <c r="E902" s="207" t="s">
        <v>34</v>
      </c>
      <c r="F902" s="208" t="s">
        <v>352</v>
      </c>
      <c r="G902" s="205"/>
      <c r="H902" s="209">
        <v>5.45</v>
      </c>
      <c r="I902" s="336" t="s">
        <v>34</v>
      </c>
      <c r="J902" s="205"/>
      <c r="K902" s="205"/>
      <c r="L902" s="362"/>
    </row>
    <row r="903" spans="2:12" s="1" customFormat="1" ht="22.5" customHeight="1" outlineLevel="2" collapsed="1">
      <c r="B903" s="302"/>
      <c r="C903" s="191" t="s">
        <v>1301</v>
      </c>
      <c r="D903" s="191" t="s">
        <v>342</v>
      </c>
      <c r="E903" s="192" t="s">
        <v>2141</v>
      </c>
      <c r="F903" s="193" t="s">
        <v>2142</v>
      </c>
      <c r="G903" s="194" t="s">
        <v>417</v>
      </c>
      <c r="H903" s="195">
        <v>0.2</v>
      </c>
      <c r="I903" s="269">
        <v>27167.4</v>
      </c>
      <c r="J903" s="197">
        <f>ROUND(I903*H903,2)</f>
        <v>5433.48</v>
      </c>
      <c r="K903" s="193" t="s">
        <v>34</v>
      </c>
      <c r="L903" s="309"/>
    </row>
    <row r="904" spans="2:12" s="12" customFormat="1" ht="13.5" hidden="1" outlineLevel="3">
      <c r="B904" s="342"/>
      <c r="C904" s="203"/>
      <c r="D904" s="206" t="s">
        <v>348</v>
      </c>
      <c r="E904" s="343" t="s">
        <v>34</v>
      </c>
      <c r="F904" s="344" t="s">
        <v>3254</v>
      </c>
      <c r="G904" s="203"/>
      <c r="H904" s="345" t="s">
        <v>34</v>
      </c>
      <c r="I904" s="346" t="s">
        <v>34</v>
      </c>
      <c r="J904" s="203"/>
      <c r="K904" s="203"/>
      <c r="L904" s="359"/>
    </row>
    <row r="905" spans="2:12" s="12" customFormat="1" ht="13.5" hidden="1" outlineLevel="3">
      <c r="B905" s="342"/>
      <c r="C905" s="203"/>
      <c r="D905" s="206" t="s">
        <v>348</v>
      </c>
      <c r="E905" s="343" t="s">
        <v>34</v>
      </c>
      <c r="F905" s="344" t="s">
        <v>3504</v>
      </c>
      <c r="G905" s="203"/>
      <c r="H905" s="345" t="s">
        <v>34</v>
      </c>
      <c r="I905" s="346" t="s">
        <v>34</v>
      </c>
      <c r="J905" s="203"/>
      <c r="K905" s="203"/>
      <c r="L905" s="359"/>
    </row>
    <row r="906" spans="2:12" s="13" customFormat="1" ht="13.5" hidden="1" outlineLevel="3">
      <c r="B906" s="331"/>
      <c r="C906" s="204"/>
      <c r="D906" s="206" t="s">
        <v>348</v>
      </c>
      <c r="E906" s="210" t="s">
        <v>34</v>
      </c>
      <c r="F906" s="211" t="s">
        <v>3519</v>
      </c>
      <c r="G906" s="204"/>
      <c r="H906" s="212">
        <v>0.004</v>
      </c>
      <c r="I906" s="332" t="s">
        <v>34</v>
      </c>
      <c r="J906" s="204"/>
      <c r="K906" s="204"/>
      <c r="L906" s="360"/>
    </row>
    <row r="907" spans="2:12" s="13" customFormat="1" ht="13.5" hidden="1" outlineLevel="3">
      <c r="B907" s="331"/>
      <c r="C907" s="204"/>
      <c r="D907" s="206" t="s">
        <v>348</v>
      </c>
      <c r="E907" s="210" t="s">
        <v>34</v>
      </c>
      <c r="F907" s="211" t="s">
        <v>3520</v>
      </c>
      <c r="G907" s="204"/>
      <c r="H907" s="212">
        <v>0.023</v>
      </c>
      <c r="I907" s="332" t="s">
        <v>34</v>
      </c>
      <c r="J907" s="204"/>
      <c r="K907" s="204"/>
      <c r="L907" s="360"/>
    </row>
    <row r="908" spans="2:12" s="13" customFormat="1" ht="13.5" hidden="1" outlineLevel="3">
      <c r="B908" s="331"/>
      <c r="C908" s="204"/>
      <c r="D908" s="206" t="s">
        <v>348</v>
      </c>
      <c r="E908" s="210" t="s">
        <v>34</v>
      </c>
      <c r="F908" s="211" t="s">
        <v>3521</v>
      </c>
      <c r="G908" s="204"/>
      <c r="H908" s="212">
        <v>0.173</v>
      </c>
      <c r="I908" s="332" t="s">
        <v>34</v>
      </c>
      <c r="J908" s="204"/>
      <c r="K908" s="204"/>
      <c r="L908" s="360"/>
    </row>
    <row r="909" spans="2:12" s="14" customFormat="1" ht="13.5" hidden="1" outlineLevel="3">
      <c r="B909" s="335"/>
      <c r="C909" s="205"/>
      <c r="D909" s="206" t="s">
        <v>348</v>
      </c>
      <c r="E909" s="207" t="s">
        <v>34</v>
      </c>
      <c r="F909" s="208" t="s">
        <v>352</v>
      </c>
      <c r="G909" s="205"/>
      <c r="H909" s="209">
        <v>0.2</v>
      </c>
      <c r="I909" s="336" t="s">
        <v>34</v>
      </c>
      <c r="J909" s="205"/>
      <c r="K909" s="205"/>
      <c r="L909" s="362"/>
    </row>
    <row r="910" spans="2:12" s="1" customFormat="1" ht="22.5" customHeight="1" outlineLevel="2" collapsed="1">
      <c r="B910" s="302"/>
      <c r="C910" s="191" t="s">
        <v>1306</v>
      </c>
      <c r="D910" s="191" t="s">
        <v>342</v>
      </c>
      <c r="E910" s="192" t="s">
        <v>1909</v>
      </c>
      <c r="F910" s="193" t="s">
        <v>3522</v>
      </c>
      <c r="G910" s="194" t="s">
        <v>345</v>
      </c>
      <c r="H910" s="195">
        <v>6.297</v>
      </c>
      <c r="I910" s="269">
        <v>3099.9</v>
      </c>
      <c r="J910" s="197">
        <f>ROUND(I910*H910,2)</f>
        <v>19520.07</v>
      </c>
      <c r="K910" s="193" t="s">
        <v>34</v>
      </c>
      <c r="L910" s="309"/>
    </row>
    <row r="911" spans="2:12" s="12" customFormat="1" ht="13.5" hidden="1" outlineLevel="3">
      <c r="B911" s="342"/>
      <c r="C911" s="203"/>
      <c r="D911" s="206" t="s">
        <v>348</v>
      </c>
      <c r="E911" s="343" t="s">
        <v>34</v>
      </c>
      <c r="F911" s="344" t="s">
        <v>1588</v>
      </c>
      <c r="G911" s="203"/>
      <c r="H911" s="345" t="s">
        <v>34</v>
      </c>
      <c r="I911" s="346" t="s">
        <v>34</v>
      </c>
      <c r="J911" s="203"/>
      <c r="K911" s="203"/>
      <c r="L911" s="359"/>
    </row>
    <row r="912" spans="2:12" s="13" customFormat="1" ht="13.5" hidden="1" outlineLevel="3">
      <c r="B912" s="331"/>
      <c r="C912" s="204"/>
      <c r="D912" s="206" t="s">
        <v>348</v>
      </c>
      <c r="E912" s="210" t="s">
        <v>34</v>
      </c>
      <c r="F912" s="211" t="s">
        <v>3523</v>
      </c>
      <c r="G912" s="204"/>
      <c r="H912" s="212">
        <v>2.099</v>
      </c>
      <c r="I912" s="332" t="s">
        <v>34</v>
      </c>
      <c r="J912" s="204"/>
      <c r="K912" s="204"/>
      <c r="L912" s="360"/>
    </row>
    <row r="913" spans="2:12" s="13" customFormat="1" ht="13.5" hidden="1" outlineLevel="3">
      <c r="B913" s="331"/>
      <c r="C913" s="204"/>
      <c r="D913" s="206" t="s">
        <v>348</v>
      </c>
      <c r="E913" s="210" t="s">
        <v>34</v>
      </c>
      <c r="F913" s="211" t="s">
        <v>3524</v>
      </c>
      <c r="G913" s="204"/>
      <c r="H913" s="212">
        <v>2.099</v>
      </c>
      <c r="I913" s="332" t="s">
        <v>34</v>
      </c>
      <c r="J913" s="204"/>
      <c r="K913" s="204"/>
      <c r="L913" s="360"/>
    </row>
    <row r="914" spans="2:12" s="13" customFormat="1" ht="13.5" hidden="1" outlineLevel="3">
      <c r="B914" s="331"/>
      <c r="C914" s="204"/>
      <c r="D914" s="206" t="s">
        <v>348</v>
      </c>
      <c r="E914" s="210" t="s">
        <v>34</v>
      </c>
      <c r="F914" s="211" t="s">
        <v>3525</v>
      </c>
      <c r="G914" s="204"/>
      <c r="H914" s="212">
        <v>2.099</v>
      </c>
      <c r="I914" s="332" t="s">
        <v>34</v>
      </c>
      <c r="J914" s="204"/>
      <c r="K914" s="204"/>
      <c r="L914" s="360"/>
    </row>
    <row r="915" spans="2:12" s="14" customFormat="1" ht="13.5" hidden="1" outlineLevel="3">
      <c r="B915" s="335"/>
      <c r="C915" s="205"/>
      <c r="D915" s="206" t="s">
        <v>348</v>
      </c>
      <c r="E915" s="207" t="s">
        <v>34</v>
      </c>
      <c r="F915" s="208" t="s">
        <v>352</v>
      </c>
      <c r="G915" s="205"/>
      <c r="H915" s="209">
        <v>6.297</v>
      </c>
      <c r="I915" s="336" t="s">
        <v>34</v>
      </c>
      <c r="J915" s="205"/>
      <c r="K915" s="205"/>
      <c r="L915" s="362"/>
    </row>
    <row r="916" spans="2:12" s="1" customFormat="1" ht="22.5" customHeight="1" outlineLevel="2" collapsed="1">
      <c r="B916" s="302"/>
      <c r="C916" s="191" t="s">
        <v>1310</v>
      </c>
      <c r="D916" s="191" t="s">
        <v>342</v>
      </c>
      <c r="E916" s="192" t="s">
        <v>1917</v>
      </c>
      <c r="F916" s="193" t="s">
        <v>3526</v>
      </c>
      <c r="G916" s="194" t="s">
        <v>345</v>
      </c>
      <c r="H916" s="195">
        <v>22.461</v>
      </c>
      <c r="I916" s="269">
        <v>3099.9</v>
      </c>
      <c r="J916" s="197">
        <f>ROUND(I916*H916,2)</f>
        <v>69626.85</v>
      </c>
      <c r="K916" s="193" t="s">
        <v>34</v>
      </c>
      <c r="L916" s="309"/>
    </row>
    <row r="917" spans="2:12" s="12" customFormat="1" ht="13.5" hidden="1" outlineLevel="3">
      <c r="B917" s="342"/>
      <c r="C917" s="203"/>
      <c r="D917" s="206" t="s">
        <v>348</v>
      </c>
      <c r="E917" s="343" t="s">
        <v>34</v>
      </c>
      <c r="F917" s="344" t="s">
        <v>1588</v>
      </c>
      <c r="G917" s="203"/>
      <c r="H917" s="345" t="s">
        <v>34</v>
      </c>
      <c r="I917" s="346" t="s">
        <v>34</v>
      </c>
      <c r="J917" s="203"/>
      <c r="K917" s="203"/>
      <c r="L917" s="359"/>
    </row>
    <row r="918" spans="2:12" s="12" customFormat="1" ht="13.5" hidden="1" outlineLevel="3">
      <c r="B918" s="342"/>
      <c r="C918" s="203"/>
      <c r="D918" s="206" t="s">
        <v>348</v>
      </c>
      <c r="E918" s="343" t="s">
        <v>34</v>
      </c>
      <c r="F918" s="344" t="s">
        <v>3208</v>
      </c>
      <c r="G918" s="203"/>
      <c r="H918" s="345" t="s">
        <v>34</v>
      </c>
      <c r="I918" s="346" t="s">
        <v>34</v>
      </c>
      <c r="J918" s="203"/>
      <c r="K918" s="203"/>
      <c r="L918" s="359"/>
    </row>
    <row r="919" spans="2:12" s="13" customFormat="1" ht="13.5" hidden="1" outlineLevel="3">
      <c r="B919" s="331"/>
      <c r="C919" s="204"/>
      <c r="D919" s="206" t="s">
        <v>348</v>
      </c>
      <c r="E919" s="210" t="s">
        <v>34</v>
      </c>
      <c r="F919" s="211" t="s">
        <v>3527</v>
      </c>
      <c r="G919" s="204"/>
      <c r="H919" s="212">
        <v>7.935</v>
      </c>
      <c r="I919" s="332" t="s">
        <v>34</v>
      </c>
      <c r="J919" s="204"/>
      <c r="K919" s="204"/>
      <c r="L919" s="360"/>
    </row>
    <row r="920" spans="2:12" s="13" customFormat="1" ht="13.5" hidden="1" outlineLevel="3">
      <c r="B920" s="331"/>
      <c r="C920" s="204"/>
      <c r="D920" s="206" t="s">
        <v>348</v>
      </c>
      <c r="E920" s="210" t="s">
        <v>34</v>
      </c>
      <c r="F920" s="211" t="s">
        <v>3528</v>
      </c>
      <c r="G920" s="204"/>
      <c r="H920" s="212">
        <v>-0.445</v>
      </c>
      <c r="I920" s="332" t="s">
        <v>34</v>
      </c>
      <c r="J920" s="204"/>
      <c r="K920" s="204"/>
      <c r="L920" s="360"/>
    </row>
    <row r="921" spans="2:12" s="12" customFormat="1" ht="13.5" hidden="1" outlineLevel="3">
      <c r="B921" s="342"/>
      <c r="C921" s="203"/>
      <c r="D921" s="206" t="s">
        <v>348</v>
      </c>
      <c r="E921" s="343" t="s">
        <v>34</v>
      </c>
      <c r="F921" s="344" t="s">
        <v>3213</v>
      </c>
      <c r="G921" s="203"/>
      <c r="H921" s="345" t="s">
        <v>34</v>
      </c>
      <c r="I921" s="346" t="s">
        <v>34</v>
      </c>
      <c r="J921" s="203"/>
      <c r="K921" s="203"/>
      <c r="L921" s="359"/>
    </row>
    <row r="922" spans="2:12" s="13" customFormat="1" ht="13.5" hidden="1" outlineLevel="3">
      <c r="B922" s="331"/>
      <c r="C922" s="204"/>
      <c r="D922" s="206" t="s">
        <v>348</v>
      </c>
      <c r="E922" s="210" t="s">
        <v>34</v>
      </c>
      <c r="F922" s="211" t="s">
        <v>3527</v>
      </c>
      <c r="G922" s="204"/>
      <c r="H922" s="212">
        <v>7.935</v>
      </c>
      <c r="I922" s="332" t="s">
        <v>34</v>
      </c>
      <c r="J922" s="204"/>
      <c r="K922" s="204"/>
      <c r="L922" s="360"/>
    </row>
    <row r="923" spans="2:12" s="13" customFormat="1" ht="13.5" hidden="1" outlineLevel="3">
      <c r="B923" s="331"/>
      <c r="C923" s="204"/>
      <c r="D923" s="206" t="s">
        <v>348</v>
      </c>
      <c r="E923" s="210" t="s">
        <v>34</v>
      </c>
      <c r="F923" s="211" t="s">
        <v>3528</v>
      </c>
      <c r="G923" s="204"/>
      <c r="H923" s="212">
        <v>-0.445</v>
      </c>
      <c r="I923" s="332" t="s">
        <v>34</v>
      </c>
      <c r="J923" s="204"/>
      <c r="K923" s="204"/>
      <c r="L923" s="360"/>
    </row>
    <row r="924" spans="2:12" s="12" customFormat="1" ht="13.5" hidden="1" outlineLevel="3">
      <c r="B924" s="342"/>
      <c r="C924" s="203"/>
      <c r="D924" s="206" t="s">
        <v>348</v>
      </c>
      <c r="E924" s="343" t="s">
        <v>34</v>
      </c>
      <c r="F924" s="344" t="s">
        <v>3215</v>
      </c>
      <c r="G924" s="203"/>
      <c r="H924" s="345" t="s">
        <v>34</v>
      </c>
      <c r="I924" s="346" t="s">
        <v>34</v>
      </c>
      <c r="J924" s="203"/>
      <c r="K924" s="203"/>
      <c r="L924" s="359"/>
    </row>
    <row r="925" spans="2:12" s="13" customFormat="1" ht="13.5" hidden="1" outlineLevel="3">
      <c r="B925" s="331"/>
      <c r="C925" s="204"/>
      <c r="D925" s="206" t="s">
        <v>348</v>
      </c>
      <c r="E925" s="210" t="s">
        <v>34</v>
      </c>
      <c r="F925" s="211" t="s">
        <v>3527</v>
      </c>
      <c r="G925" s="204"/>
      <c r="H925" s="212">
        <v>7.935</v>
      </c>
      <c r="I925" s="332" t="s">
        <v>34</v>
      </c>
      <c r="J925" s="204"/>
      <c r="K925" s="204"/>
      <c r="L925" s="360"/>
    </row>
    <row r="926" spans="2:12" s="13" customFormat="1" ht="13.5" hidden="1" outlineLevel="3">
      <c r="B926" s="331"/>
      <c r="C926" s="204"/>
      <c r="D926" s="206" t="s">
        <v>348</v>
      </c>
      <c r="E926" s="210" t="s">
        <v>34</v>
      </c>
      <c r="F926" s="211" t="s">
        <v>3529</v>
      </c>
      <c r="G926" s="204"/>
      <c r="H926" s="212">
        <v>-0.29</v>
      </c>
      <c r="I926" s="332" t="s">
        <v>34</v>
      </c>
      <c r="J926" s="204"/>
      <c r="K926" s="204"/>
      <c r="L926" s="360"/>
    </row>
    <row r="927" spans="2:12" s="13" customFormat="1" ht="13.5" hidden="1" outlineLevel="3">
      <c r="B927" s="331"/>
      <c r="C927" s="204"/>
      <c r="D927" s="206" t="s">
        <v>348</v>
      </c>
      <c r="E927" s="210" t="s">
        <v>34</v>
      </c>
      <c r="F927" s="211" t="s">
        <v>3530</v>
      </c>
      <c r="G927" s="204"/>
      <c r="H927" s="212">
        <v>-0.164</v>
      </c>
      <c r="I927" s="332" t="s">
        <v>34</v>
      </c>
      <c r="J927" s="204"/>
      <c r="K927" s="204"/>
      <c r="L927" s="360"/>
    </row>
    <row r="928" spans="2:12" s="14" customFormat="1" ht="13.5" hidden="1" outlineLevel="3">
      <c r="B928" s="335"/>
      <c r="C928" s="205"/>
      <c r="D928" s="206" t="s">
        <v>348</v>
      </c>
      <c r="E928" s="207" t="s">
        <v>34</v>
      </c>
      <c r="F928" s="208" t="s">
        <v>352</v>
      </c>
      <c r="G928" s="205"/>
      <c r="H928" s="209">
        <v>22.461</v>
      </c>
      <c r="I928" s="336" t="s">
        <v>34</v>
      </c>
      <c r="J928" s="205"/>
      <c r="K928" s="205"/>
      <c r="L928" s="362"/>
    </row>
    <row r="929" spans="2:12" s="1" customFormat="1" ht="22.5" customHeight="1" outlineLevel="2" collapsed="1">
      <c r="B929" s="302"/>
      <c r="C929" s="191" t="s">
        <v>1313</v>
      </c>
      <c r="D929" s="191" t="s">
        <v>342</v>
      </c>
      <c r="E929" s="192" t="s">
        <v>3531</v>
      </c>
      <c r="F929" s="193" t="s">
        <v>1549</v>
      </c>
      <c r="G929" s="194" t="s">
        <v>345</v>
      </c>
      <c r="H929" s="195">
        <v>1.397</v>
      </c>
      <c r="I929" s="269">
        <v>5990.8</v>
      </c>
      <c r="J929" s="197">
        <f>ROUND(I929*H929,2)</f>
        <v>8369.15</v>
      </c>
      <c r="K929" s="193" t="s">
        <v>346</v>
      </c>
      <c r="L929" s="309"/>
    </row>
    <row r="930" spans="2:12" s="13" customFormat="1" ht="13.5" hidden="1" outlineLevel="3">
      <c r="B930" s="331"/>
      <c r="C930" s="204"/>
      <c r="D930" s="206" t="s">
        <v>348</v>
      </c>
      <c r="E930" s="210" t="s">
        <v>34</v>
      </c>
      <c r="F930" s="211" t="s">
        <v>3532</v>
      </c>
      <c r="G930" s="204"/>
      <c r="H930" s="212">
        <v>1.397</v>
      </c>
      <c r="I930" s="332" t="s">
        <v>34</v>
      </c>
      <c r="J930" s="204"/>
      <c r="K930" s="204"/>
      <c r="L930" s="360"/>
    </row>
    <row r="931" spans="2:12" s="1" customFormat="1" ht="22.5" customHeight="1" outlineLevel="2" collapsed="1">
      <c r="B931" s="302"/>
      <c r="C931" s="191" t="s">
        <v>1317</v>
      </c>
      <c r="D931" s="191" t="s">
        <v>342</v>
      </c>
      <c r="E931" s="192" t="s">
        <v>3533</v>
      </c>
      <c r="F931" s="193" t="s">
        <v>3534</v>
      </c>
      <c r="G931" s="194" t="s">
        <v>390</v>
      </c>
      <c r="H931" s="195">
        <v>6.21</v>
      </c>
      <c r="I931" s="269">
        <v>626.9</v>
      </c>
      <c r="J931" s="197">
        <f>ROUND(I931*H931,2)</f>
        <v>3893.05</v>
      </c>
      <c r="K931" s="193" t="s">
        <v>346</v>
      </c>
      <c r="L931" s="309"/>
    </row>
    <row r="932" spans="2:12" s="13" customFormat="1" ht="13.5" hidden="1" outlineLevel="3">
      <c r="B932" s="331"/>
      <c r="C932" s="204"/>
      <c r="D932" s="206" t="s">
        <v>348</v>
      </c>
      <c r="E932" s="210" t="s">
        <v>34</v>
      </c>
      <c r="F932" s="211" t="s">
        <v>3535</v>
      </c>
      <c r="G932" s="204"/>
      <c r="H932" s="212">
        <v>6.21</v>
      </c>
      <c r="I932" s="332" t="s">
        <v>34</v>
      </c>
      <c r="J932" s="204"/>
      <c r="K932" s="204"/>
      <c r="L932" s="360"/>
    </row>
    <row r="933" spans="2:12" s="1" customFormat="1" ht="22.5" customHeight="1" outlineLevel="2" collapsed="1">
      <c r="B933" s="302"/>
      <c r="C933" s="191" t="s">
        <v>1321</v>
      </c>
      <c r="D933" s="191" t="s">
        <v>342</v>
      </c>
      <c r="E933" s="192" t="s">
        <v>1942</v>
      </c>
      <c r="F933" s="193" t="s">
        <v>1943</v>
      </c>
      <c r="G933" s="194" t="s">
        <v>390</v>
      </c>
      <c r="H933" s="195">
        <v>30.6</v>
      </c>
      <c r="I933" s="269">
        <v>975.2</v>
      </c>
      <c r="J933" s="197">
        <f>ROUND(I933*H933,2)</f>
        <v>29841.12</v>
      </c>
      <c r="K933" s="193" t="s">
        <v>346</v>
      </c>
      <c r="L933" s="309"/>
    </row>
    <row r="934" spans="2:12" s="12" customFormat="1" ht="13.5" hidden="1" outlineLevel="3">
      <c r="B934" s="342"/>
      <c r="C934" s="203"/>
      <c r="D934" s="206" t="s">
        <v>348</v>
      </c>
      <c r="E934" s="343" t="s">
        <v>34</v>
      </c>
      <c r="F934" s="344" t="s">
        <v>1588</v>
      </c>
      <c r="G934" s="203"/>
      <c r="H934" s="345" t="s">
        <v>34</v>
      </c>
      <c r="I934" s="346" t="s">
        <v>34</v>
      </c>
      <c r="J934" s="203"/>
      <c r="K934" s="203"/>
      <c r="L934" s="359"/>
    </row>
    <row r="935" spans="2:12" s="13" customFormat="1" ht="13.5" hidden="1" outlineLevel="3">
      <c r="B935" s="331"/>
      <c r="C935" s="204"/>
      <c r="D935" s="206" t="s">
        <v>348</v>
      </c>
      <c r="E935" s="210" t="s">
        <v>34</v>
      </c>
      <c r="F935" s="211" t="s">
        <v>3536</v>
      </c>
      <c r="G935" s="204"/>
      <c r="H935" s="212">
        <v>10.2</v>
      </c>
      <c r="I935" s="332" t="s">
        <v>34</v>
      </c>
      <c r="J935" s="204"/>
      <c r="K935" s="204"/>
      <c r="L935" s="360"/>
    </row>
    <row r="936" spans="2:12" s="13" customFormat="1" ht="13.5" hidden="1" outlineLevel="3">
      <c r="B936" s="331"/>
      <c r="C936" s="204"/>
      <c r="D936" s="206" t="s">
        <v>348</v>
      </c>
      <c r="E936" s="210" t="s">
        <v>34</v>
      </c>
      <c r="F936" s="211" t="s">
        <v>3537</v>
      </c>
      <c r="G936" s="204"/>
      <c r="H936" s="212">
        <v>10.2</v>
      </c>
      <c r="I936" s="332" t="s">
        <v>34</v>
      </c>
      <c r="J936" s="204"/>
      <c r="K936" s="204"/>
      <c r="L936" s="360"/>
    </row>
    <row r="937" spans="2:12" s="13" customFormat="1" ht="13.5" hidden="1" outlineLevel="3">
      <c r="B937" s="331"/>
      <c r="C937" s="204"/>
      <c r="D937" s="206" t="s">
        <v>348</v>
      </c>
      <c r="E937" s="210" t="s">
        <v>34</v>
      </c>
      <c r="F937" s="211" t="s">
        <v>3538</v>
      </c>
      <c r="G937" s="204"/>
      <c r="H937" s="212">
        <v>10.2</v>
      </c>
      <c r="I937" s="332" t="s">
        <v>34</v>
      </c>
      <c r="J937" s="204"/>
      <c r="K937" s="204"/>
      <c r="L937" s="360"/>
    </row>
    <row r="938" spans="2:12" s="14" customFormat="1" ht="13.5" hidden="1" outlineLevel="3">
      <c r="B938" s="335"/>
      <c r="C938" s="205"/>
      <c r="D938" s="206" t="s">
        <v>348</v>
      </c>
      <c r="E938" s="207" t="s">
        <v>34</v>
      </c>
      <c r="F938" s="208" t="s">
        <v>352</v>
      </c>
      <c r="G938" s="205"/>
      <c r="H938" s="209">
        <v>30.6</v>
      </c>
      <c r="I938" s="336" t="s">
        <v>34</v>
      </c>
      <c r="J938" s="205"/>
      <c r="K938" s="205"/>
      <c r="L938" s="362"/>
    </row>
    <row r="939" spans="2:12" s="1" customFormat="1" ht="22.5" customHeight="1" outlineLevel="2" collapsed="1">
      <c r="B939" s="302"/>
      <c r="C939" s="191" t="s">
        <v>1326</v>
      </c>
      <c r="D939" s="191" t="s">
        <v>342</v>
      </c>
      <c r="E939" s="192" t="s">
        <v>1950</v>
      </c>
      <c r="F939" s="193" t="s">
        <v>1951</v>
      </c>
      <c r="G939" s="194" t="s">
        <v>417</v>
      </c>
      <c r="H939" s="195">
        <v>0.045</v>
      </c>
      <c r="I939" s="269">
        <v>28282</v>
      </c>
      <c r="J939" s="197">
        <f>ROUND(I939*H939,2)</f>
        <v>1272.69</v>
      </c>
      <c r="K939" s="193" t="s">
        <v>346</v>
      </c>
      <c r="L939" s="309"/>
    </row>
    <row r="940" spans="2:12" s="12" customFormat="1" ht="13.5" hidden="1" outlineLevel="3">
      <c r="B940" s="342"/>
      <c r="C940" s="203"/>
      <c r="D940" s="206" t="s">
        <v>348</v>
      </c>
      <c r="E940" s="343" t="s">
        <v>34</v>
      </c>
      <c r="F940" s="344" t="s">
        <v>1952</v>
      </c>
      <c r="G940" s="203"/>
      <c r="H940" s="345" t="s">
        <v>34</v>
      </c>
      <c r="I940" s="346" t="s">
        <v>34</v>
      </c>
      <c r="J940" s="203"/>
      <c r="K940" s="203"/>
      <c r="L940" s="359"/>
    </row>
    <row r="941" spans="2:12" s="13" customFormat="1" ht="13.5" hidden="1" outlineLevel="3">
      <c r="B941" s="331"/>
      <c r="C941" s="204"/>
      <c r="D941" s="206" t="s">
        <v>348</v>
      </c>
      <c r="E941" s="210" t="s">
        <v>34</v>
      </c>
      <c r="F941" s="211" t="s">
        <v>3539</v>
      </c>
      <c r="G941" s="204"/>
      <c r="H941" s="212">
        <v>0.004</v>
      </c>
      <c r="I941" s="332" t="s">
        <v>34</v>
      </c>
      <c r="J941" s="204"/>
      <c r="K941" s="204"/>
      <c r="L941" s="360"/>
    </row>
    <row r="942" spans="2:12" s="13" customFormat="1" ht="13.5" hidden="1" outlineLevel="3">
      <c r="B942" s="331"/>
      <c r="C942" s="204"/>
      <c r="D942" s="206" t="s">
        <v>348</v>
      </c>
      <c r="E942" s="210" t="s">
        <v>34</v>
      </c>
      <c r="F942" s="211" t="s">
        <v>3540</v>
      </c>
      <c r="G942" s="204"/>
      <c r="H942" s="212">
        <v>0.004</v>
      </c>
      <c r="I942" s="332" t="s">
        <v>34</v>
      </c>
      <c r="J942" s="204"/>
      <c r="K942" s="204"/>
      <c r="L942" s="360"/>
    </row>
    <row r="943" spans="2:12" s="13" customFormat="1" ht="13.5" hidden="1" outlineLevel="3">
      <c r="B943" s="331"/>
      <c r="C943" s="204"/>
      <c r="D943" s="206" t="s">
        <v>348</v>
      </c>
      <c r="E943" s="210" t="s">
        <v>34</v>
      </c>
      <c r="F943" s="211" t="s">
        <v>3541</v>
      </c>
      <c r="G943" s="204"/>
      <c r="H943" s="212">
        <v>0.004</v>
      </c>
      <c r="I943" s="332" t="s">
        <v>34</v>
      </c>
      <c r="J943" s="204"/>
      <c r="K943" s="204"/>
      <c r="L943" s="360"/>
    </row>
    <row r="944" spans="2:12" s="15" customFormat="1" ht="13.5" hidden="1" outlineLevel="3">
      <c r="B944" s="339"/>
      <c r="C944" s="213"/>
      <c r="D944" s="206" t="s">
        <v>348</v>
      </c>
      <c r="E944" s="214" t="s">
        <v>34</v>
      </c>
      <c r="F944" s="215" t="s">
        <v>363</v>
      </c>
      <c r="G944" s="213"/>
      <c r="H944" s="216">
        <v>0.012</v>
      </c>
      <c r="I944" s="340" t="s">
        <v>34</v>
      </c>
      <c r="J944" s="213"/>
      <c r="K944" s="213"/>
      <c r="L944" s="361"/>
    </row>
    <row r="945" spans="2:12" s="12" customFormat="1" ht="13.5" hidden="1" outlineLevel="3">
      <c r="B945" s="342"/>
      <c r="C945" s="203"/>
      <c r="D945" s="206" t="s">
        <v>348</v>
      </c>
      <c r="E945" s="343" t="s">
        <v>34</v>
      </c>
      <c r="F945" s="344" t="s">
        <v>3542</v>
      </c>
      <c r="G945" s="203"/>
      <c r="H945" s="345" t="s">
        <v>34</v>
      </c>
      <c r="I945" s="346" t="s">
        <v>34</v>
      </c>
      <c r="J945" s="203"/>
      <c r="K945" s="203"/>
      <c r="L945" s="359"/>
    </row>
    <row r="946" spans="2:12" s="13" customFormat="1" ht="13.5" hidden="1" outlineLevel="3">
      <c r="B946" s="331"/>
      <c r="C946" s="204"/>
      <c r="D946" s="206" t="s">
        <v>348</v>
      </c>
      <c r="E946" s="210" t="s">
        <v>34</v>
      </c>
      <c r="F946" s="211" t="s">
        <v>3543</v>
      </c>
      <c r="G946" s="204"/>
      <c r="H946" s="212">
        <v>0.011</v>
      </c>
      <c r="I946" s="332" t="s">
        <v>34</v>
      </c>
      <c r="J946" s="204"/>
      <c r="K946" s="204"/>
      <c r="L946" s="360"/>
    </row>
    <row r="947" spans="2:12" s="13" customFormat="1" ht="13.5" hidden="1" outlineLevel="3">
      <c r="B947" s="331"/>
      <c r="C947" s="204"/>
      <c r="D947" s="206" t="s">
        <v>348</v>
      </c>
      <c r="E947" s="210" t="s">
        <v>34</v>
      </c>
      <c r="F947" s="211" t="s">
        <v>3544</v>
      </c>
      <c r="G947" s="204"/>
      <c r="H947" s="212">
        <v>0.011</v>
      </c>
      <c r="I947" s="332" t="s">
        <v>34</v>
      </c>
      <c r="J947" s="204"/>
      <c r="K947" s="204"/>
      <c r="L947" s="360"/>
    </row>
    <row r="948" spans="2:12" s="13" customFormat="1" ht="13.5" hidden="1" outlineLevel="3">
      <c r="B948" s="331"/>
      <c r="C948" s="204"/>
      <c r="D948" s="206" t="s">
        <v>348</v>
      </c>
      <c r="E948" s="210" t="s">
        <v>34</v>
      </c>
      <c r="F948" s="211" t="s">
        <v>3545</v>
      </c>
      <c r="G948" s="204"/>
      <c r="H948" s="212">
        <v>0.011</v>
      </c>
      <c r="I948" s="332" t="s">
        <v>34</v>
      </c>
      <c r="J948" s="204"/>
      <c r="K948" s="204"/>
      <c r="L948" s="360"/>
    </row>
    <row r="949" spans="2:12" s="15" customFormat="1" ht="13.5" hidden="1" outlineLevel="3">
      <c r="B949" s="339"/>
      <c r="C949" s="213"/>
      <c r="D949" s="206" t="s">
        <v>348</v>
      </c>
      <c r="E949" s="214" t="s">
        <v>34</v>
      </c>
      <c r="F949" s="215" t="s">
        <v>363</v>
      </c>
      <c r="G949" s="213"/>
      <c r="H949" s="216">
        <v>0.033</v>
      </c>
      <c r="I949" s="340" t="s">
        <v>34</v>
      </c>
      <c r="J949" s="213"/>
      <c r="K949" s="213"/>
      <c r="L949" s="361"/>
    </row>
    <row r="950" spans="2:12" s="14" customFormat="1" ht="13.5" hidden="1" outlineLevel="3">
      <c r="B950" s="335"/>
      <c r="C950" s="205"/>
      <c r="D950" s="206" t="s">
        <v>348</v>
      </c>
      <c r="E950" s="207" t="s">
        <v>34</v>
      </c>
      <c r="F950" s="208" t="s">
        <v>352</v>
      </c>
      <c r="G950" s="205"/>
      <c r="H950" s="209">
        <v>0.045</v>
      </c>
      <c r="I950" s="336" t="s">
        <v>34</v>
      </c>
      <c r="J950" s="205"/>
      <c r="K950" s="205"/>
      <c r="L950" s="362"/>
    </row>
    <row r="951" spans="2:12" s="1" customFormat="1" ht="22.5" customHeight="1" outlineLevel="2" collapsed="1">
      <c r="B951" s="302"/>
      <c r="C951" s="191" t="s">
        <v>1331</v>
      </c>
      <c r="D951" s="191" t="s">
        <v>342</v>
      </c>
      <c r="E951" s="192" t="s">
        <v>1962</v>
      </c>
      <c r="F951" s="193" t="s">
        <v>1963</v>
      </c>
      <c r="G951" s="194" t="s">
        <v>417</v>
      </c>
      <c r="H951" s="195">
        <v>0.204</v>
      </c>
      <c r="I951" s="269">
        <v>28282</v>
      </c>
      <c r="J951" s="197">
        <f>ROUND(I951*H951,2)</f>
        <v>5769.53</v>
      </c>
      <c r="K951" s="193" t="s">
        <v>346</v>
      </c>
      <c r="L951" s="309"/>
    </row>
    <row r="952" spans="2:12" s="13" customFormat="1" ht="13.5" hidden="1" outlineLevel="3">
      <c r="B952" s="331"/>
      <c r="C952" s="204"/>
      <c r="D952" s="206" t="s">
        <v>348</v>
      </c>
      <c r="E952" s="210" t="s">
        <v>34</v>
      </c>
      <c r="F952" s="211" t="s">
        <v>3546</v>
      </c>
      <c r="G952" s="204"/>
      <c r="H952" s="212">
        <v>0.535</v>
      </c>
      <c r="I952" s="332" t="s">
        <v>34</v>
      </c>
      <c r="J952" s="204"/>
      <c r="K952" s="204"/>
      <c r="L952" s="360"/>
    </row>
    <row r="953" spans="2:12" s="13" customFormat="1" ht="13.5" hidden="1" outlineLevel="3">
      <c r="B953" s="331"/>
      <c r="C953" s="204"/>
      <c r="D953" s="206" t="s">
        <v>348</v>
      </c>
      <c r="E953" s="210" t="s">
        <v>34</v>
      </c>
      <c r="F953" s="211" t="s">
        <v>3547</v>
      </c>
      <c r="G953" s="204"/>
      <c r="H953" s="212">
        <v>0.535</v>
      </c>
      <c r="I953" s="332" t="s">
        <v>34</v>
      </c>
      <c r="J953" s="204"/>
      <c r="K953" s="204"/>
      <c r="L953" s="360"/>
    </row>
    <row r="954" spans="2:12" s="13" customFormat="1" ht="13.5" hidden="1" outlineLevel="3">
      <c r="B954" s="331"/>
      <c r="C954" s="204"/>
      <c r="D954" s="206" t="s">
        <v>348</v>
      </c>
      <c r="E954" s="210" t="s">
        <v>34</v>
      </c>
      <c r="F954" s="211" t="s">
        <v>3548</v>
      </c>
      <c r="G954" s="204"/>
      <c r="H954" s="212">
        <v>0.535</v>
      </c>
      <c r="I954" s="332" t="s">
        <v>34</v>
      </c>
      <c r="J954" s="204"/>
      <c r="K954" s="204"/>
      <c r="L954" s="360"/>
    </row>
    <row r="955" spans="2:12" s="14" customFormat="1" ht="13.5" hidden="1" outlineLevel="3">
      <c r="B955" s="335"/>
      <c r="C955" s="205"/>
      <c r="D955" s="206" t="s">
        <v>348</v>
      </c>
      <c r="E955" s="207" t="s">
        <v>34</v>
      </c>
      <c r="F955" s="208" t="s">
        <v>352</v>
      </c>
      <c r="G955" s="205"/>
      <c r="H955" s="209">
        <v>1.605</v>
      </c>
      <c r="I955" s="336" t="s">
        <v>34</v>
      </c>
      <c r="J955" s="205"/>
      <c r="K955" s="205"/>
      <c r="L955" s="362"/>
    </row>
    <row r="956" spans="2:12" s="13" customFormat="1" ht="13.5" hidden="1" outlineLevel="3">
      <c r="B956" s="331"/>
      <c r="C956" s="204"/>
      <c r="D956" s="206" t="s">
        <v>348</v>
      </c>
      <c r="E956" s="204"/>
      <c r="F956" s="211" t="s">
        <v>3549</v>
      </c>
      <c r="G956" s="204"/>
      <c r="H956" s="212">
        <v>0.204</v>
      </c>
      <c r="I956" s="332" t="s">
        <v>34</v>
      </c>
      <c r="J956" s="204"/>
      <c r="K956" s="204"/>
      <c r="L956" s="360"/>
    </row>
    <row r="957" spans="2:12" s="1" customFormat="1" ht="22.5" customHeight="1" outlineLevel="2" collapsed="1">
      <c r="B957" s="302"/>
      <c r="C957" s="191" t="s">
        <v>1334</v>
      </c>
      <c r="D957" s="191" t="s">
        <v>342</v>
      </c>
      <c r="E957" s="192" t="s">
        <v>2682</v>
      </c>
      <c r="F957" s="193" t="s">
        <v>2683</v>
      </c>
      <c r="G957" s="194" t="s">
        <v>345</v>
      </c>
      <c r="H957" s="195">
        <v>2.429</v>
      </c>
      <c r="I957" s="269">
        <v>3483</v>
      </c>
      <c r="J957" s="197">
        <f>ROUND(I957*H957,2)</f>
        <v>8460.21</v>
      </c>
      <c r="K957" s="193" t="s">
        <v>34</v>
      </c>
      <c r="L957" s="309"/>
    </row>
    <row r="958" spans="2:12" s="12" customFormat="1" ht="13.5" hidden="1" outlineLevel="3">
      <c r="B958" s="342"/>
      <c r="C958" s="203"/>
      <c r="D958" s="206" t="s">
        <v>348</v>
      </c>
      <c r="E958" s="343" t="s">
        <v>34</v>
      </c>
      <c r="F958" s="344" t="s">
        <v>3208</v>
      </c>
      <c r="G958" s="203"/>
      <c r="H958" s="345" t="s">
        <v>34</v>
      </c>
      <c r="I958" s="346" t="s">
        <v>34</v>
      </c>
      <c r="J958" s="203"/>
      <c r="K958" s="203"/>
      <c r="L958" s="359"/>
    </row>
    <row r="959" spans="2:12" s="13" customFormat="1" ht="13.5" hidden="1" outlineLevel="3">
      <c r="B959" s="331"/>
      <c r="C959" s="204"/>
      <c r="D959" s="206" t="s">
        <v>348</v>
      </c>
      <c r="E959" s="210" t="s">
        <v>34</v>
      </c>
      <c r="F959" s="211" t="s">
        <v>3550</v>
      </c>
      <c r="G959" s="204"/>
      <c r="H959" s="212">
        <v>1.238</v>
      </c>
      <c r="I959" s="332" t="s">
        <v>34</v>
      </c>
      <c r="J959" s="204"/>
      <c r="K959" s="204"/>
      <c r="L959" s="360"/>
    </row>
    <row r="960" spans="2:12" s="13" customFormat="1" ht="13.5" hidden="1" outlineLevel="3">
      <c r="B960" s="331"/>
      <c r="C960" s="204"/>
      <c r="D960" s="206" t="s">
        <v>348</v>
      </c>
      <c r="E960" s="210" t="s">
        <v>34</v>
      </c>
      <c r="F960" s="211" t="s">
        <v>3551</v>
      </c>
      <c r="G960" s="204"/>
      <c r="H960" s="212">
        <v>-0.394</v>
      </c>
      <c r="I960" s="332" t="s">
        <v>34</v>
      </c>
      <c r="J960" s="204"/>
      <c r="K960" s="204"/>
      <c r="L960" s="360"/>
    </row>
    <row r="961" spans="2:12" s="12" customFormat="1" ht="13.5" hidden="1" outlineLevel="3">
      <c r="B961" s="342"/>
      <c r="C961" s="203"/>
      <c r="D961" s="206" t="s">
        <v>348</v>
      </c>
      <c r="E961" s="343" t="s">
        <v>34</v>
      </c>
      <c r="F961" s="344" t="s">
        <v>3213</v>
      </c>
      <c r="G961" s="203"/>
      <c r="H961" s="345" t="s">
        <v>34</v>
      </c>
      <c r="I961" s="346" t="s">
        <v>34</v>
      </c>
      <c r="J961" s="203"/>
      <c r="K961" s="203"/>
      <c r="L961" s="359"/>
    </row>
    <row r="962" spans="2:12" s="13" customFormat="1" ht="13.5" hidden="1" outlineLevel="3">
      <c r="B962" s="331"/>
      <c r="C962" s="204"/>
      <c r="D962" s="206" t="s">
        <v>348</v>
      </c>
      <c r="E962" s="210" t="s">
        <v>34</v>
      </c>
      <c r="F962" s="211" t="s">
        <v>3550</v>
      </c>
      <c r="G962" s="204"/>
      <c r="H962" s="212">
        <v>1.238</v>
      </c>
      <c r="I962" s="332" t="s">
        <v>34</v>
      </c>
      <c r="J962" s="204"/>
      <c r="K962" s="204"/>
      <c r="L962" s="360"/>
    </row>
    <row r="963" spans="2:12" s="13" customFormat="1" ht="13.5" hidden="1" outlineLevel="3">
      <c r="B963" s="331"/>
      <c r="C963" s="204"/>
      <c r="D963" s="206" t="s">
        <v>348</v>
      </c>
      <c r="E963" s="210" t="s">
        <v>34</v>
      </c>
      <c r="F963" s="211" t="s">
        <v>3551</v>
      </c>
      <c r="G963" s="204"/>
      <c r="H963" s="212">
        <v>-0.394</v>
      </c>
      <c r="I963" s="332" t="s">
        <v>34</v>
      </c>
      <c r="J963" s="204"/>
      <c r="K963" s="204"/>
      <c r="L963" s="360"/>
    </row>
    <row r="964" spans="2:12" s="12" customFormat="1" ht="13.5" hidden="1" outlineLevel="3">
      <c r="B964" s="342"/>
      <c r="C964" s="203"/>
      <c r="D964" s="206" t="s">
        <v>348</v>
      </c>
      <c r="E964" s="343" t="s">
        <v>34</v>
      </c>
      <c r="F964" s="344" t="s">
        <v>3215</v>
      </c>
      <c r="G964" s="203"/>
      <c r="H964" s="345" t="s">
        <v>34</v>
      </c>
      <c r="I964" s="346" t="s">
        <v>34</v>
      </c>
      <c r="J964" s="203"/>
      <c r="K964" s="203"/>
      <c r="L964" s="359"/>
    </row>
    <row r="965" spans="2:12" s="13" customFormat="1" ht="13.5" hidden="1" outlineLevel="3">
      <c r="B965" s="331"/>
      <c r="C965" s="204"/>
      <c r="D965" s="206" t="s">
        <v>348</v>
      </c>
      <c r="E965" s="210" t="s">
        <v>34</v>
      </c>
      <c r="F965" s="211" t="s">
        <v>3550</v>
      </c>
      <c r="G965" s="204"/>
      <c r="H965" s="212">
        <v>1.238</v>
      </c>
      <c r="I965" s="332" t="s">
        <v>34</v>
      </c>
      <c r="J965" s="204"/>
      <c r="K965" s="204"/>
      <c r="L965" s="360"/>
    </row>
    <row r="966" spans="2:12" s="13" customFormat="1" ht="13.5" hidden="1" outlineLevel="3">
      <c r="B966" s="331"/>
      <c r="C966" s="204"/>
      <c r="D966" s="206" t="s">
        <v>348</v>
      </c>
      <c r="E966" s="210" t="s">
        <v>34</v>
      </c>
      <c r="F966" s="211" t="s">
        <v>3552</v>
      </c>
      <c r="G966" s="204"/>
      <c r="H966" s="212">
        <v>-0.497</v>
      </c>
      <c r="I966" s="332" t="s">
        <v>34</v>
      </c>
      <c r="J966" s="204"/>
      <c r="K966" s="204"/>
      <c r="L966" s="360"/>
    </row>
    <row r="967" spans="2:12" s="14" customFormat="1" ht="13.5" hidden="1" outlineLevel="3">
      <c r="B967" s="335"/>
      <c r="C967" s="205"/>
      <c r="D967" s="206" t="s">
        <v>348</v>
      </c>
      <c r="E967" s="207" t="s">
        <v>34</v>
      </c>
      <c r="F967" s="208" t="s">
        <v>352</v>
      </c>
      <c r="G967" s="205"/>
      <c r="H967" s="209">
        <v>2.429</v>
      </c>
      <c r="I967" s="336" t="s">
        <v>34</v>
      </c>
      <c r="J967" s="205"/>
      <c r="K967" s="205"/>
      <c r="L967" s="362"/>
    </row>
    <row r="968" spans="2:12" s="1" customFormat="1" ht="22.5" customHeight="1" outlineLevel="2" collapsed="1">
      <c r="B968" s="302"/>
      <c r="C968" s="191" t="s">
        <v>1337</v>
      </c>
      <c r="D968" s="191" t="s">
        <v>342</v>
      </c>
      <c r="E968" s="192" t="s">
        <v>1989</v>
      </c>
      <c r="F968" s="193" t="s">
        <v>1990</v>
      </c>
      <c r="G968" s="194" t="s">
        <v>390</v>
      </c>
      <c r="H968" s="195">
        <v>0.9</v>
      </c>
      <c r="I968" s="269">
        <v>1253.9</v>
      </c>
      <c r="J968" s="197">
        <f>ROUND(I968*H968,2)</f>
        <v>1128.51</v>
      </c>
      <c r="K968" s="193" t="s">
        <v>346</v>
      </c>
      <c r="L968" s="309"/>
    </row>
    <row r="969" spans="2:12" s="13" customFormat="1" ht="13.5" hidden="1" outlineLevel="3">
      <c r="B969" s="331"/>
      <c r="C969" s="204"/>
      <c r="D969" s="206" t="s">
        <v>348</v>
      </c>
      <c r="E969" s="210" t="s">
        <v>34</v>
      </c>
      <c r="F969" s="211" t="s">
        <v>3553</v>
      </c>
      <c r="G969" s="204"/>
      <c r="H969" s="212">
        <v>0.3</v>
      </c>
      <c r="I969" s="332" t="s">
        <v>34</v>
      </c>
      <c r="J969" s="204"/>
      <c r="K969" s="204"/>
      <c r="L969" s="360"/>
    </row>
    <row r="970" spans="2:12" s="13" customFormat="1" ht="13.5" hidden="1" outlineLevel="3">
      <c r="B970" s="331"/>
      <c r="C970" s="204"/>
      <c r="D970" s="206" t="s">
        <v>348</v>
      </c>
      <c r="E970" s="210" t="s">
        <v>34</v>
      </c>
      <c r="F970" s="211" t="s">
        <v>3554</v>
      </c>
      <c r="G970" s="204"/>
      <c r="H970" s="212">
        <v>0.3</v>
      </c>
      <c r="I970" s="332" t="s">
        <v>34</v>
      </c>
      <c r="J970" s="204"/>
      <c r="K970" s="204"/>
      <c r="L970" s="360"/>
    </row>
    <row r="971" spans="2:12" s="13" customFormat="1" ht="13.5" hidden="1" outlineLevel="3">
      <c r="B971" s="331"/>
      <c r="C971" s="204"/>
      <c r="D971" s="206" t="s">
        <v>348</v>
      </c>
      <c r="E971" s="210" t="s">
        <v>34</v>
      </c>
      <c r="F971" s="211" t="s">
        <v>3555</v>
      </c>
      <c r="G971" s="204"/>
      <c r="H971" s="212">
        <v>0.3</v>
      </c>
      <c r="I971" s="332" t="s">
        <v>34</v>
      </c>
      <c r="J971" s="204"/>
      <c r="K971" s="204"/>
      <c r="L971" s="360"/>
    </row>
    <row r="972" spans="2:12" s="14" customFormat="1" ht="13.5" hidden="1" outlineLevel="3">
      <c r="B972" s="335"/>
      <c r="C972" s="205"/>
      <c r="D972" s="206" t="s">
        <v>348</v>
      </c>
      <c r="E972" s="207" t="s">
        <v>34</v>
      </c>
      <c r="F972" s="208" t="s">
        <v>352</v>
      </c>
      <c r="G972" s="205"/>
      <c r="H972" s="209">
        <v>0.9</v>
      </c>
      <c r="I972" s="336" t="s">
        <v>34</v>
      </c>
      <c r="J972" s="205"/>
      <c r="K972" s="205"/>
      <c r="L972" s="362"/>
    </row>
    <row r="973" spans="2:12" s="1" customFormat="1" ht="22.5" customHeight="1" outlineLevel="2" collapsed="1">
      <c r="B973" s="302"/>
      <c r="C973" s="191" t="s">
        <v>1340</v>
      </c>
      <c r="D973" s="191" t="s">
        <v>342</v>
      </c>
      <c r="E973" s="192" t="s">
        <v>1513</v>
      </c>
      <c r="F973" s="193" t="s">
        <v>1514</v>
      </c>
      <c r="G973" s="194" t="s">
        <v>491</v>
      </c>
      <c r="H973" s="195">
        <v>113</v>
      </c>
      <c r="I973" s="269">
        <v>390.1</v>
      </c>
      <c r="J973" s="197">
        <f>ROUND(I973*H973,2)</f>
        <v>44081.3</v>
      </c>
      <c r="K973" s="193" t="s">
        <v>34</v>
      </c>
      <c r="L973" s="309"/>
    </row>
    <row r="974" spans="2:12" s="13" customFormat="1" ht="13.5" hidden="1" outlineLevel="3">
      <c r="B974" s="331"/>
      <c r="C974" s="204"/>
      <c r="D974" s="206" t="s">
        <v>348</v>
      </c>
      <c r="E974" s="210" t="s">
        <v>34</v>
      </c>
      <c r="F974" s="211" t="s">
        <v>3556</v>
      </c>
      <c r="G974" s="204"/>
      <c r="H974" s="212">
        <v>45</v>
      </c>
      <c r="I974" s="332" t="s">
        <v>34</v>
      </c>
      <c r="J974" s="204"/>
      <c r="K974" s="204"/>
      <c r="L974" s="360"/>
    </row>
    <row r="975" spans="2:12" s="13" customFormat="1" ht="13.5" hidden="1" outlineLevel="3">
      <c r="B975" s="331"/>
      <c r="C975" s="204"/>
      <c r="D975" s="206" t="s">
        <v>348</v>
      </c>
      <c r="E975" s="210" t="s">
        <v>34</v>
      </c>
      <c r="F975" s="211" t="s">
        <v>3557</v>
      </c>
      <c r="G975" s="204"/>
      <c r="H975" s="212">
        <v>18.5</v>
      </c>
      <c r="I975" s="332" t="s">
        <v>34</v>
      </c>
      <c r="J975" s="204"/>
      <c r="K975" s="204"/>
      <c r="L975" s="360"/>
    </row>
    <row r="976" spans="2:12" s="15" customFormat="1" ht="13.5" hidden="1" outlineLevel="3">
      <c r="B976" s="339"/>
      <c r="C976" s="213"/>
      <c r="D976" s="206" t="s">
        <v>348</v>
      </c>
      <c r="E976" s="214" t="s">
        <v>34</v>
      </c>
      <c r="F976" s="215" t="s">
        <v>363</v>
      </c>
      <c r="G976" s="213"/>
      <c r="H976" s="216">
        <v>63.5</v>
      </c>
      <c r="I976" s="340" t="s">
        <v>34</v>
      </c>
      <c r="J976" s="213"/>
      <c r="K976" s="213"/>
      <c r="L976" s="361"/>
    </row>
    <row r="977" spans="2:12" s="12" customFormat="1" ht="13.5" hidden="1" outlineLevel="3">
      <c r="B977" s="342"/>
      <c r="C977" s="203"/>
      <c r="D977" s="206" t="s">
        <v>348</v>
      </c>
      <c r="E977" s="343" t="s">
        <v>34</v>
      </c>
      <c r="F977" s="344" t="s">
        <v>1588</v>
      </c>
      <c r="G977" s="203"/>
      <c r="H977" s="345" t="s">
        <v>34</v>
      </c>
      <c r="I977" s="346" t="s">
        <v>34</v>
      </c>
      <c r="J977" s="203"/>
      <c r="K977" s="203"/>
      <c r="L977" s="359"/>
    </row>
    <row r="978" spans="2:12" s="13" customFormat="1" ht="13.5" hidden="1" outlineLevel="3">
      <c r="B978" s="331"/>
      <c r="C978" s="204"/>
      <c r="D978" s="206" t="s">
        <v>348</v>
      </c>
      <c r="E978" s="210" t="s">
        <v>34</v>
      </c>
      <c r="F978" s="211" t="s">
        <v>3558</v>
      </c>
      <c r="G978" s="204"/>
      <c r="H978" s="212">
        <v>16.5</v>
      </c>
      <c r="I978" s="332" t="s">
        <v>34</v>
      </c>
      <c r="J978" s="204"/>
      <c r="K978" s="204"/>
      <c r="L978" s="360"/>
    </row>
    <row r="979" spans="2:12" s="13" customFormat="1" ht="13.5" hidden="1" outlineLevel="3">
      <c r="B979" s="331"/>
      <c r="C979" s="204"/>
      <c r="D979" s="206" t="s">
        <v>348</v>
      </c>
      <c r="E979" s="210" t="s">
        <v>34</v>
      </c>
      <c r="F979" s="211" t="s">
        <v>3559</v>
      </c>
      <c r="G979" s="204"/>
      <c r="H979" s="212">
        <v>16.5</v>
      </c>
      <c r="I979" s="332" t="s">
        <v>34</v>
      </c>
      <c r="J979" s="204"/>
      <c r="K979" s="204"/>
      <c r="L979" s="360"/>
    </row>
    <row r="980" spans="2:12" s="13" customFormat="1" ht="13.5" hidden="1" outlineLevel="3">
      <c r="B980" s="331"/>
      <c r="C980" s="204"/>
      <c r="D980" s="206" t="s">
        <v>348</v>
      </c>
      <c r="E980" s="210" t="s">
        <v>34</v>
      </c>
      <c r="F980" s="211" t="s">
        <v>3560</v>
      </c>
      <c r="G980" s="204"/>
      <c r="H980" s="212">
        <v>16.5</v>
      </c>
      <c r="I980" s="332" t="s">
        <v>34</v>
      </c>
      <c r="J980" s="204"/>
      <c r="K980" s="204"/>
      <c r="L980" s="360"/>
    </row>
    <row r="981" spans="2:12" s="15" customFormat="1" ht="13.5" hidden="1" outlineLevel="3">
      <c r="B981" s="339"/>
      <c r="C981" s="213"/>
      <c r="D981" s="206" t="s">
        <v>348</v>
      </c>
      <c r="E981" s="214" t="s">
        <v>34</v>
      </c>
      <c r="F981" s="215" t="s">
        <v>363</v>
      </c>
      <c r="G981" s="213"/>
      <c r="H981" s="216">
        <v>49.5</v>
      </c>
      <c r="I981" s="340" t="s">
        <v>34</v>
      </c>
      <c r="J981" s="213"/>
      <c r="K981" s="213"/>
      <c r="L981" s="361"/>
    </row>
    <row r="982" spans="2:12" s="14" customFormat="1" ht="13.5" hidden="1" outlineLevel="3">
      <c r="B982" s="335"/>
      <c r="C982" s="205"/>
      <c r="D982" s="206" t="s">
        <v>348</v>
      </c>
      <c r="E982" s="207" t="s">
        <v>34</v>
      </c>
      <c r="F982" s="208" t="s">
        <v>352</v>
      </c>
      <c r="G982" s="205"/>
      <c r="H982" s="209">
        <v>113</v>
      </c>
      <c r="I982" s="336" t="s">
        <v>34</v>
      </c>
      <c r="J982" s="205"/>
      <c r="K982" s="205"/>
      <c r="L982" s="362"/>
    </row>
    <row r="983" spans="2:12" s="1" customFormat="1" ht="22.5" customHeight="1" outlineLevel="2" collapsed="1">
      <c r="B983" s="302"/>
      <c r="C983" s="191" t="s">
        <v>1343</v>
      </c>
      <c r="D983" s="191" t="s">
        <v>342</v>
      </c>
      <c r="E983" s="192" t="s">
        <v>1517</v>
      </c>
      <c r="F983" s="193" t="s">
        <v>1518</v>
      </c>
      <c r="G983" s="194" t="s">
        <v>491</v>
      </c>
      <c r="H983" s="195">
        <v>21.6</v>
      </c>
      <c r="I983" s="269">
        <v>390.1</v>
      </c>
      <c r="J983" s="197">
        <f>ROUND(I983*H983,2)</f>
        <v>8426.16</v>
      </c>
      <c r="K983" s="193" t="s">
        <v>34</v>
      </c>
      <c r="L983" s="309"/>
    </row>
    <row r="984" spans="2:12" s="12" customFormat="1" ht="13.5" hidden="1" outlineLevel="3">
      <c r="B984" s="342"/>
      <c r="C984" s="203"/>
      <c r="D984" s="206" t="s">
        <v>348</v>
      </c>
      <c r="E984" s="343" t="s">
        <v>34</v>
      </c>
      <c r="F984" s="344" t="s">
        <v>1588</v>
      </c>
      <c r="G984" s="203"/>
      <c r="H984" s="345" t="s">
        <v>34</v>
      </c>
      <c r="I984" s="346" t="s">
        <v>34</v>
      </c>
      <c r="J984" s="203"/>
      <c r="K984" s="203"/>
      <c r="L984" s="359"/>
    </row>
    <row r="985" spans="2:12" s="13" customFormat="1" ht="13.5" hidden="1" outlineLevel="3">
      <c r="B985" s="331"/>
      <c r="C985" s="204"/>
      <c r="D985" s="206" t="s">
        <v>348</v>
      </c>
      <c r="E985" s="210" t="s">
        <v>34</v>
      </c>
      <c r="F985" s="211" t="s">
        <v>3561</v>
      </c>
      <c r="G985" s="204"/>
      <c r="H985" s="212">
        <v>7.2</v>
      </c>
      <c r="I985" s="332" t="s">
        <v>34</v>
      </c>
      <c r="J985" s="204"/>
      <c r="K985" s="204"/>
      <c r="L985" s="360"/>
    </row>
    <row r="986" spans="2:12" s="13" customFormat="1" ht="13.5" hidden="1" outlineLevel="3">
      <c r="B986" s="331"/>
      <c r="C986" s="204"/>
      <c r="D986" s="206" t="s">
        <v>348</v>
      </c>
      <c r="E986" s="210" t="s">
        <v>34</v>
      </c>
      <c r="F986" s="211" t="s">
        <v>3562</v>
      </c>
      <c r="G986" s="204"/>
      <c r="H986" s="212">
        <v>7.2</v>
      </c>
      <c r="I986" s="332" t="s">
        <v>34</v>
      </c>
      <c r="J986" s="204"/>
      <c r="K986" s="204"/>
      <c r="L986" s="360"/>
    </row>
    <row r="987" spans="2:12" s="13" customFormat="1" ht="13.5" hidden="1" outlineLevel="3">
      <c r="B987" s="331"/>
      <c r="C987" s="204"/>
      <c r="D987" s="206" t="s">
        <v>348</v>
      </c>
      <c r="E987" s="210" t="s">
        <v>34</v>
      </c>
      <c r="F987" s="211" t="s">
        <v>3563</v>
      </c>
      <c r="G987" s="204"/>
      <c r="H987" s="212">
        <v>7.2</v>
      </c>
      <c r="I987" s="332" t="s">
        <v>34</v>
      </c>
      <c r="J987" s="204"/>
      <c r="K987" s="204"/>
      <c r="L987" s="360"/>
    </row>
    <row r="988" spans="2:12" s="14" customFormat="1" ht="13.5" hidden="1" outlineLevel="3">
      <c r="B988" s="335"/>
      <c r="C988" s="205"/>
      <c r="D988" s="206" t="s">
        <v>348</v>
      </c>
      <c r="E988" s="207" t="s">
        <v>34</v>
      </c>
      <c r="F988" s="208" t="s">
        <v>352</v>
      </c>
      <c r="G988" s="205"/>
      <c r="H988" s="209">
        <v>21.6</v>
      </c>
      <c r="I988" s="336" t="s">
        <v>34</v>
      </c>
      <c r="J988" s="205"/>
      <c r="K988" s="205"/>
      <c r="L988" s="362"/>
    </row>
    <row r="989" spans="2:12" s="1" customFormat="1" ht="31.5" customHeight="1" outlineLevel="2">
      <c r="B989" s="302"/>
      <c r="C989" s="191" t="s">
        <v>1349</v>
      </c>
      <c r="D989" s="191" t="s">
        <v>342</v>
      </c>
      <c r="E989" s="192" t="s">
        <v>3564</v>
      </c>
      <c r="F989" s="193" t="s">
        <v>3565</v>
      </c>
      <c r="G989" s="194" t="s">
        <v>1130</v>
      </c>
      <c r="H989" s="195">
        <v>1</v>
      </c>
      <c r="I989" s="269">
        <v>18432</v>
      </c>
      <c r="J989" s="197">
        <f aca="true" t="shared" si="0" ref="J989:J994">ROUND(I989*H989,2)</f>
        <v>18432</v>
      </c>
      <c r="K989" s="193" t="s">
        <v>34</v>
      </c>
      <c r="L989" s="309"/>
    </row>
    <row r="990" spans="2:12" s="1" customFormat="1" ht="31.5" customHeight="1" outlineLevel="2">
      <c r="B990" s="302"/>
      <c r="C990" s="191" t="s">
        <v>1351</v>
      </c>
      <c r="D990" s="191" t="s">
        <v>342</v>
      </c>
      <c r="E990" s="192" t="s">
        <v>3566</v>
      </c>
      <c r="F990" s="193" t="s">
        <v>3567</v>
      </c>
      <c r="G990" s="194" t="s">
        <v>1130</v>
      </c>
      <c r="H990" s="195">
        <v>1</v>
      </c>
      <c r="I990" s="269">
        <v>18432</v>
      </c>
      <c r="J990" s="197">
        <f t="shared" si="0"/>
        <v>18432</v>
      </c>
      <c r="K990" s="193" t="s">
        <v>34</v>
      </c>
      <c r="L990" s="309"/>
    </row>
    <row r="991" spans="2:12" s="1" customFormat="1" ht="31.5" customHeight="1" outlineLevel="2">
      <c r="B991" s="302"/>
      <c r="C991" s="191" t="s">
        <v>1354</v>
      </c>
      <c r="D991" s="191" t="s">
        <v>342</v>
      </c>
      <c r="E991" s="192" t="s">
        <v>3568</v>
      </c>
      <c r="F991" s="193" t="s">
        <v>3569</v>
      </c>
      <c r="G991" s="194" t="s">
        <v>1130</v>
      </c>
      <c r="H991" s="195">
        <v>1</v>
      </c>
      <c r="I991" s="269">
        <v>18432</v>
      </c>
      <c r="J991" s="197">
        <f t="shared" si="0"/>
        <v>18432</v>
      </c>
      <c r="K991" s="193" t="s">
        <v>34</v>
      </c>
      <c r="L991" s="309"/>
    </row>
    <row r="992" spans="2:12" s="1" customFormat="1" ht="22.5" customHeight="1" outlineLevel="2">
      <c r="B992" s="302"/>
      <c r="C992" s="191" t="s">
        <v>1355</v>
      </c>
      <c r="D992" s="191" t="s">
        <v>342</v>
      </c>
      <c r="E992" s="192" t="s">
        <v>3570</v>
      </c>
      <c r="F992" s="193" t="s">
        <v>3571</v>
      </c>
      <c r="G992" s="194" t="s">
        <v>1130</v>
      </c>
      <c r="H992" s="195">
        <v>1</v>
      </c>
      <c r="I992" s="269">
        <v>7105.3</v>
      </c>
      <c r="J992" s="197">
        <f t="shared" si="0"/>
        <v>7105.3</v>
      </c>
      <c r="K992" s="193" t="s">
        <v>34</v>
      </c>
      <c r="L992" s="309"/>
    </row>
    <row r="993" spans="2:12" s="1" customFormat="1" ht="22.5" customHeight="1" outlineLevel="2">
      <c r="B993" s="302"/>
      <c r="C993" s="191" t="s">
        <v>1362</v>
      </c>
      <c r="D993" s="191" t="s">
        <v>342</v>
      </c>
      <c r="E993" s="192" t="s">
        <v>3572</v>
      </c>
      <c r="F993" s="193" t="s">
        <v>3573</v>
      </c>
      <c r="G993" s="194" t="s">
        <v>1130</v>
      </c>
      <c r="H993" s="195">
        <v>1</v>
      </c>
      <c r="I993" s="269">
        <v>22987.8</v>
      </c>
      <c r="J993" s="197">
        <f t="shared" si="0"/>
        <v>22987.8</v>
      </c>
      <c r="K993" s="193" t="s">
        <v>34</v>
      </c>
      <c r="L993" s="309"/>
    </row>
    <row r="994" spans="2:12" s="1" customFormat="1" ht="22.5" customHeight="1" outlineLevel="2" collapsed="1">
      <c r="B994" s="302"/>
      <c r="C994" s="191" t="s">
        <v>1397</v>
      </c>
      <c r="D994" s="191" t="s">
        <v>342</v>
      </c>
      <c r="E994" s="192" t="s">
        <v>2034</v>
      </c>
      <c r="F994" s="193" t="s">
        <v>2035</v>
      </c>
      <c r="G994" s="194" t="s">
        <v>1130</v>
      </c>
      <c r="H994" s="195">
        <v>8</v>
      </c>
      <c r="I994" s="269">
        <v>696.6</v>
      </c>
      <c r="J994" s="197">
        <f t="shared" si="0"/>
        <v>5572.8</v>
      </c>
      <c r="K994" s="193" t="s">
        <v>346</v>
      </c>
      <c r="L994" s="309"/>
    </row>
    <row r="995" spans="2:12" s="13" customFormat="1" ht="13.5" hidden="1" outlineLevel="3">
      <c r="B995" s="331"/>
      <c r="C995" s="204"/>
      <c r="D995" s="206" t="s">
        <v>348</v>
      </c>
      <c r="E995" s="210" t="s">
        <v>34</v>
      </c>
      <c r="F995" s="211" t="s">
        <v>3574</v>
      </c>
      <c r="G995" s="204"/>
      <c r="H995" s="212">
        <v>8</v>
      </c>
      <c r="I995" s="332" t="s">
        <v>34</v>
      </c>
      <c r="J995" s="204"/>
      <c r="K995" s="204"/>
      <c r="L995" s="360"/>
    </row>
    <row r="996" spans="2:12" s="1" customFormat="1" ht="22.5" customHeight="1" outlineLevel="2" collapsed="1">
      <c r="B996" s="302"/>
      <c r="C996" s="217" t="s">
        <v>1404</v>
      </c>
      <c r="D996" s="217" t="s">
        <v>441</v>
      </c>
      <c r="E996" s="218" t="s">
        <v>2038</v>
      </c>
      <c r="F996" s="219" t="s">
        <v>2039</v>
      </c>
      <c r="G996" s="220" t="s">
        <v>1130</v>
      </c>
      <c r="H996" s="221">
        <v>3.03</v>
      </c>
      <c r="I996" s="270">
        <v>650.7</v>
      </c>
      <c r="J996" s="222">
        <f>ROUND(I996*H996,2)</f>
        <v>1971.62</v>
      </c>
      <c r="K996" s="219" t="s">
        <v>346</v>
      </c>
      <c r="L996" s="309"/>
    </row>
    <row r="997" spans="2:12" s="13" customFormat="1" ht="13.5" hidden="1" outlineLevel="3">
      <c r="B997" s="331"/>
      <c r="C997" s="204"/>
      <c r="D997" s="206" t="s">
        <v>348</v>
      </c>
      <c r="E997" s="204"/>
      <c r="F997" s="211" t="s">
        <v>2047</v>
      </c>
      <c r="G997" s="204"/>
      <c r="H997" s="212">
        <v>3.03</v>
      </c>
      <c r="I997" s="332" t="s">
        <v>34</v>
      </c>
      <c r="J997" s="204"/>
      <c r="K997" s="204"/>
      <c r="L997" s="360"/>
    </row>
    <row r="998" spans="2:12" s="1" customFormat="1" ht="22.5" customHeight="1" outlineLevel="2" collapsed="1">
      <c r="B998" s="302"/>
      <c r="C998" s="217" t="s">
        <v>1424</v>
      </c>
      <c r="D998" s="217" t="s">
        <v>441</v>
      </c>
      <c r="E998" s="218" t="s">
        <v>2045</v>
      </c>
      <c r="F998" s="219" t="s">
        <v>2046</v>
      </c>
      <c r="G998" s="220" t="s">
        <v>1130</v>
      </c>
      <c r="H998" s="221">
        <v>5.05</v>
      </c>
      <c r="I998" s="270">
        <v>1462.9</v>
      </c>
      <c r="J998" s="222">
        <f>ROUND(I998*H998,2)</f>
        <v>7387.65</v>
      </c>
      <c r="K998" s="219" t="s">
        <v>346</v>
      </c>
      <c r="L998" s="309"/>
    </row>
    <row r="999" spans="2:12" s="13" customFormat="1" ht="13.5" hidden="1" outlineLevel="3">
      <c r="B999" s="331"/>
      <c r="C999" s="204"/>
      <c r="D999" s="206" t="s">
        <v>348</v>
      </c>
      <c r="E999" s="204"/>
      <c r="F999" s="211" t="s">
        <v>1662</v>
      </c>
      <c r="G999" s="204"/>
      <c r="H999" s="212">
        <v>5.05</v>
      </c>
      <c r="I999" s="332" t="s">
        <v>34</v>
      </c>
      <c r="J999" s="204"/>
      <c r="K999" s="204"/>
      <c r="L999" s="360"/>
    </row>
    <row r="1000" spans="2:12" s="1" customFormat="1" ht="22.5" customHeight="1" outlineLevel="2" collapsed="1">
      <c r="B1000" s="302"/>
      <c r="C1000" s="217" t="s">
        <v>1427</v>
      </c>
      <c r="D1000" s="217" t="s">
        <v>441</v>
      </c>
      <c r="E1000" s="218" t="s">
        <v>2049</v>
      </c>
      <c r="F1000" s="219" t="s">
        <v>2050</v>
      </c>
      <c r="G1000" s="220" t="s">
        <v>1130</v>
      </c>
      <c r="H1000" s="221">
        <v>8.16</v>
      </c>
      <c r="I1000" s="270">
        <v>192.3</v>
      </c>
      <c r="J1000" s="222">
        <f>ROUND(I1000*H1000,2)</f>
        <v>1569.17</v>
      </c>
      <c r="K1000" s="219" t="s">
        <v>346</v>
      </c>
      <c r="L1000" s="309"/>
    </row>
    <row r="1001" spans="2:12" s="13" customFormat="1" ht="13.5" hidden="1" outlineLevel="3">
      <c r="B1001" s="331"/>
      <c r="C1001" s="204"/>
      <c r="D1001" s="206" t="s">
        <v>348</v>
      </c>
      <c r="E1001" s="204"/>
      <c r="F1001" s="211" t="s">
        <v>2051</v>
      </c>
      <c r="G1001" s="204"/>
      <c r="H1001" s="212">
        <v>8.16</v>
      </c>
      <c r="I1001" s="332" t="s">
        <v>34</v>
      </c>
      <c r="J1001" s="204"/>
      <c r="K1001" s="204"/>
      <c r="L1001" s="360"/>
    </row>
    <row r="1002" spans="2:12" s="1" customFormat="1" ht="22.5" customHeight="1" outlineLevel="2" collapsed="1">
      <c r="B1002" s="302"/>
      <c r="C1002" s="191" t="s">
        <v>1453</v>
      </c>
      <c r="D1002" s="191" t="s">
        <v>342</v>
      </c>
      <c r="E1002" s="192" t="s">
        <v>2053</v>
      </c>
      <c r="F1002" s="193" t="s">
        <v>2054</v>
      </c>
      <c r="G1002" s="194" t="s">
        <v>1130</v>
      </c>
      <c r="H1002" s="195">
        <v>5</v>
      </c>
      <c r="I1002" s="269">
        <v>975.2</v>
      </c>
      <c r="J1002" s="197">
        <f>ROUND(I1002*H1002,2)</f>
        <v>4876</v>
      </c>
      <c r="K1002" s="193" t="s">
        <v>346</v>
      </c>
      <c r="L1002" s="309"/>
    </row>
    <row r="1003" spans="2:12" s="13" customFormat="1" ht="13.5" hidden="1" outlineLevel="3">
      <c r="B1003" s="331"/>
      <c r="C1003" s="204"/>
      <c r="D1003" s="206" t="s">
        <v>348</v>
      </c>
      <c r="E1003" s="210" t="s">
        <v>34</v>
      </c>
      <c r="F1003" s="211" t="s">
        <v>3446</v>
      </c>
      <c r="G1003" s="204"/>
      <c r="H1003" s="212">
        <v>5</v>
      </c>
      <c r="I1003" s="332" t="s">
        <v>34</v>
      </c>
      <c r="J1003" s="204"/>
      <c r="K1003" s="204"/>
      <c r="L1003" s="360"/>
    </row>
    <row r="1004" spans="2:12" s="1" customFormat="1" ht="22.5" customHeight="1" outlineLevel="2" collapsed="1">
      <c r="B1004" s="302"/>
      <c r="C1004" s="217" t="s">
        <v>1456</v>
      </c>
      <c r="D1004" s="217" t="s">
        <v>441</v>
      </c>
      <c r="E1004" s="218" t="s">
        <v>2057</v>
      </c>
      <c r="F1004" s="219" t="s">
        <v>2058</v>
      </c>
      <c r="G1004" s="220" t="s">
        <v>1130</v>
      </c>
      <c r="H1004" s="221">
        <v>5.05</v>
      </c>
      <c r="I1004" s="270">
        <v>1018.5</v>
      </c>
      <c r="J1004" s="222">
        <f>ROUND(I1004*H1004,2)</f>
        <v>5143.43</v>
      </c>
      <c r="K1004" s="219" t="s">
        <v>346</v>
      </c>
      <c r="L1004" s="309"/>
    </row>
    <row r="1005" spans="2:12" s="13" customFormat="1" ht="13.5" hidden="1" outlineLevel="3">
      <c r="B1005" s="331"/>
      <c r="C1005" s="204"/>
      <c r="D1005" s="206" t="s">
        <v>348</v>
      </c>
      <c r="E1005" s="204"/>
      <c r="F1005" s="211" t="s">
        <v>1662</v>
      </c>
      <c r="G1005" s="204"/>
      <c r="H1005" s="212">
        <v>5.05</v>
      </c>
      <c r="I1005" s="332" t="s">
        <v>34</v>
      </c>
      <c r="J1005" s="204"/>
      <c r="K1005" s="204"/>
      <c r="L1005" s="360"/>
    </row>
    <row r="1006" spans="2:12" s="1" customFormat="1" ht="22.5" customHeight="1" outlineLevel="2" collapsed="1">
      <c r="B1006" s="302"/>
      <c r="C1006" s="217" t="s">
        <v>1459</v>
      </c>
      <c r="D1006" s="217" t="s">
        <v>441</v>
      </c>
      <c r="E1006" s="218" t="s">
        <v>2049</v>
      </c>
      <c r="F1006" s="219" t="s">
        <v>2050</v>
      </c>
      <c r="G1006" s="220" t="s">
        <v>1130</v>
      </c>
      <c r="H1006" s="221">
        <v>5.1</v>
      </c>
      <c r="I1006" s="270">
        <v>192.3</v>
      </c>
      <c r="J1006" s="222">
        <f>ROUND(I1006*H1006,2)</f>
        <v>980.73</v>
      </c>
      <c r="K1006" s="219" t="s">
        <v>346</v>
      </c>
      <c r="L1006" s="309"/>
    </row>
    <row r="1007" spans="2:12" s="13" customFormat="1" ht="13.5" hidden="1" outlineLevel="3">
      <c r="B1007" s="331"/>
      <c r="C1007" s="204"/>
      <c r="D1007" s="206" t="s">
        <v>348</v>
      </c>
      <c r="E1007" s="204"/>
      <c r="F1007" s="211" t="s">
        <v>3575</v>
      </c>
      <c r="G1007" s="204"/>
      <c r="H1007" s="212">
        <v>5.1</v>
      </c>
      <c r="I1007" s="332" t="s">
        <v>34</v>
      </c>
      <c r="J1007" s="204"/>
      <c r="K1007" s="204"/>
      <c r="L1007" s="360"/>
    </row>
    <row r="1008" spans="2:12" s="1" customFormat="1" ht="31.5" customHeight="1" outlineLevel="2" collapsed="1">
      <c r="B1008" s="302"/>
      <c r="C1008" s="191" t="s">
        <v>1463</v>
      </c>
      <c r="D1008" s="191" t="s">
        <v>342</v>
      </c>
      <c r="E1008" s="192" t="s">
        <v>2062</v>
      </c>
      <c r="F1008" s="193" t="s">
        <v>2063</v>
      </c>
      <c r="G1008" s="194" t="s">
        <v>1130</v>
      </c>
      <c r="H1008" s="195">
        <v>4</v>
      </c>
      <c r="I1008" s="269">
        <v>724.5</v>
      </c>
      <c r="J1008" s="197">
        <f>ROUND(I1008*H1008,2)</f>
        <v>2898</v>
      </c>
      <c r="K1008" s="193" t="s">
        <v>34</v>
      </c>
      <c r="L1008" s="309"/>
    </row>
    <row r="1009" spans="2:12" s="13" customFormat="1" ht="13.5" hidden="1" outlineLevel="3">
      <c r="B1009" s="331"/>
      <c r="C1009" s="204"/>
      <c r="D1009" s="206" t="s">
        <v>348</v>
      </c>
      <c r="E1009" s="210" t="s">
        <v>34</v>
      </c>
      <c r="F1009" s="211" t="s">
        <v>3576</v>
      </c>
      <c r="G1009" s="204"/>
      <c r="H1009" s="212">
        <v>4</v>
      </c>
      <c r="I1009" s="332" t="s">
        <v>34</v>
      </c>
      <c r="J1009" s="204"/>
      <c r="K1009" s="204"/>
      <c r="L1009" s="360"/>
    </row>
    <row r="1010" spans="2:12" s="1" customFormat="1" ht="22.5" customHeight="1" outlineLevel="2" collapsed="1">
      <c r="B1010" s="302"/>
      <c r="C1010" s="191" t="s">
        <v>1467</v>
      </c>
      <c r="D1010" s="191" t="s">
        <v>342</v>
      </c>
      <c r="E1010" s="192" t="s">
        <v>2034</v>
      </c>
      <c r="F1010" s="193" t="s">
        <v>2035</v>
      </c>
      <c r="G1010" s="194" t="s">
        <v>1130</v>
      </c>
      <c r="H1010" s="195">
        <v>9</v>
      </c>
      <c r="I1010" s="269">
        <v>696.6</v>
      </c>
      <c r="J1010" s="197">
        <f>ROUND(I1010*H1010,2)</f>
        <v>6269.4</v>
      </c>
      <c r="K1010" s="193" t="s">
        <v>346</v>
      </c>
      <c r="L1010" s="309"/>
    </row>
    <row r="1011" spans="2:12" s="13" customFormat="1" ht="13.5" hidden="1" outlineLevel="3">
      <c r="B1011" s="331"/>
      <c r="C1011" s="204"/>
      <c r="D1011" s="206" t="s">
        <v>348</v>
      </c>
      <c r="E1011" s="210" t="s">
        <v>34</v>
      </c>
      <c r="F1011" s="211" t="s">
        <v>3577</v>
      </c>
      <c r="G1011" s="204"/>
      <c r="H1011" s="212">
        <v>9</v>
      </c>
      <c r="I1011" s="332" t="s">
        <v>34</v>
      </c>
      <c r="J1011" s="204"/>
      <c r="K1011" s="204"/>
      <c r="L1011" s="360"/>
    </row>
    <row r="1012" spans="2:12" s="1" customFormat="1" ht="22.5" customHeight="1" outlineLevel="2" collapsed="1">
      <c r="B1012" s="302"/>
      <c r="C1012" s="217" t="s">
        <v>1470</v>
      </c>
      <c r="D1012" s="217" t="s">
        <v>441</v>
      </c>
      <c r="E1012" s="218" t="s">
        <v>2038</v>
      </c>
      <c r="F1012" s="219" t="s">
        <v>2039</v>
      </c>
      <c r="G1012" s="220" t="s">
        <v>1130</v>
      </c>
      <c r="H1012" s="221">
        <v>3.03</v>
      </c>
      <c r="I1012" s="270">
        <v>650.7</v>
      </c>
      <c r="J1012" s="222">
        <f>ROUND(I1012*H1012,2)</f>
        <v>1971.62</v>
      </c>
      <c r="K1012" s="219" t="s">
        <v>346</v>
      </c>
      <c r="L1012" s="309"/>
    </row>
    <row r="1013" spans="2:12" s="13" customFormat="1" ht="13.5" hidden="1" outlineLevel="3">
      <c r="B1013" s="331"/>
      <c r="C1013" s="204"/>
      <c r="D1013" s="206" t="s">
        <v>348</v>
      </c>
      <c r="E1013" s="204"/>
      <c r="F1013" s="211" t="s">
        <v>2047</v>
      </c>
      <c r="G1013" s="204"/>
      <c r="H1013" s="212">
        <v>3.03</v>
      </c>
      <c r="I1013" s="332" t="s">
        <v>34</v>
      </c>
      <c r="J1013" s="204"/>
      <c r="K1013" s="204"/>
      <c r="L1013" s="360"/>
    </row>
    <row r="1014" spans="2:12" s="1" customFormat="1" ht="22.5" customHeight="1" outlineLevel="2" collapsed="1">
      <c r="B1014" s="302"/>
      <c r="C1014" s="217" t="s">
        <v>1474</v>
      </c>
      <c r="D1014" s="217" t="s">
        <v>441</v>
      </c>
      <c r="E1014" s="218" t="s">
        <v>2041</v>
      </c>
      <c r="F1014" s="219" t="s">
        <v>2042</v>
      </c>
      <c r="G1014" s="220" t="s">
        <v>1130</v>
      </c>
      <c r="H1014" s="221">
        <v>2.02</v>
      </c>
      <c r="I1014" s="270">
        <v>901.5</v>
      </c>
      <c r="J1014" s="222">
        <f>ROUND(I1014*H1014,2)</f>
        <v>1821.03</v>
      </c>
      <c r="K1014" s="219" t="s">
        <v>346</v>
      </c>
      <c r="L1014" s="309"/>
    </row>
    <row r="1015" spans="2:12" s="13" customFormat="1" ht="13.5" hidden="1" outlineLevel="3">
      <c r="B1015" s="331"/>
      <c r="C1015" s="204"/>
      <c r="D1015" s="206" t="s">
        <v>348</v>
      </c>
      <c r="E1015" s="204"/>
      <c r="F1015" s="211" t="s">
        <v>2224</v>
      </c>
      <c r="G1015" s="204"/>
      <c r="H1015" s="212">
        <v>2.02</v>
      </c>
      <c r="I1015" s="332" t="s">
        <v>34</v>
      </c>
      <c r="J1015" s="204"/>
      <c r="K1015" s="204"/>
      <c r="L1015" s="360"/>
    </row>
    <row r="1016" spans="2:12" s="1" customFormat="1" ht="22.5" customHeight="1" outlineLevel="2" collapsed="1">
      <c r="B1016" s="302"/>
      <c r="C1016" s="217" t="s">
        <v>1485</v>
      </c>
      <c r="D1016" s="217" t="s">
        <v>441</v>
      </c>
      <c r="E1016" s="218" t="s">
        <v>2045</v>
      </c>
      <c r="F1016" s="219" t="s">
        <v>2046</v>
      </c>
      <c r="G1016" s="220" t="s">
        <v>1130</v>
      </c>
      <c r="H1016" s="221">
        <v>4.04</v>
      </c>
      <c r="I1016" s="270">
        <v>1462.9</v>
      </c>
      <c r="J1016" s="222">
        <f>ROUND(I1016*H1016,2)</f>
        <v>5910.12</v>
      </c>
      <c r="K1016" s="219" t="s">
        <v>346</v>
      </c>
      <c r="L1016" s="309"/>
    </row>
    <row r="1017" spans="2:12" s="13" customFormat="1" ht="13.5" hidden="1" outlineLevel="3">
      <c r="B1017" s="331"/>
      <c r="C1017" s="204"/>
      <c r="D1017" s="206" t="s">
        <v>348</v>
      </c>
      <c r="E1017" s="204"/>
      <c r="F1017" s="211" t="s">
        <v>2043</v>
      </c>
      <c r="G1017" s="204"/>
      <c r="H1017" s="212">
        <v>4.04</v>
      </c>
      <c r="I1017" s="332" t="s">
        <v>34</v>
      </c>
      <c r="J1017" s="204"/>
      <c r="K1017" s="204"/>
      <c r="L1017" s="360"/>
    </row>
    <row r="1018" spans="2:12" s="1" customFormat="1" ht="22.5" customHeight="1" outlineLevel="2" collapsed="1">
      <c r="B1018" s="302"/>
      <c r="C1018" s="217" t="s">
        <v>1490</v>
      </c>
      <c r="D1018" s="217" t="s">
        <v>441</v>
      </c>
      <c r="E1018" s="218" t="s">
        <v>2049</v>
      </c>
      <c r="F1018" s="219" t="s">
        <v>2050</v>
      </c>
      <c r="G1018" s="220" t="s">
        <v>1130</v>
      </c>
      <c r="H1018" s="221">
        <v>9.18</v>
      </c>
      <c r="I1018" s="270">
        <v>192.3</v>
      </c>
      <c r="J1018" s="222">
        <f>ROUND(I1018*H1018,2)</f>
        <v>1765.31</v>
      </c>
      <c r="K1018" s="219" t="s">
        <v>346</v>
      </c>
      <c r="L1018" s="309"/>
    </row>
    <row r="1019" spans="2:12" s="13" customFormat="1" ht="13.5" hidden="1" outlineLevel="3">
      <c r="B1019" s="331"/>
      <c r="C1019" s="204"/>
      <c r="D1019" s="206" t="s">
        <v>348</v>
      </c>
      <c r="E1019" s="204"/>
      <c r="F1019" s="211" t="s">
        <v>3578</v>
      </c>
      <c r="G1019" s="204"/>
      <c r="H1019" s="212">
        <v>9.18</v>
      </c>
      <c r="I1019" s="332" t="s">
        <v>34</v>
      </c>
      <c r="J1019" s="204"/>
      <c r="K1019" s="204"/>
      <c r="L1019" s="360"/>
    </row>
    <row r="1020" spans="2:12" s="1" customFormat="1" ht="22.5" customHeight="1" outlineLevel="2" collapsed="1">
      <c r="B1020" s="302"/>
      <c r="C1020" s="191" t="s">
        <v>1497</v>
      </c>
      <c r="D1020" s="191" t="s">
        <v>342</v>
      </c>
      <c r="E1020" s="192" t="s">
        <v>2053</v>
      </c>
      <c r="F1020" s="193" t="s">
        <v>2054</v>
      </c>
      <c r="G1020" s="194" t="s">
        <v>1130</v>
      </c>
      <c r="H1020" s="195">
        <v>4</v>
      </c>
      <c r="I1020" s="269">
        <v>975.2</v>
      </c>
      <c r="J1020" s="197">
        <f>ROUND(I1020*H1020,2)</f>
        <v>3900.8</v>
      </c>
      <c r="K1020" s="193" t="s">
        <v>346</v>
      </c>
      <c r="L1020" s="309"/>
    </row>
    <row r="1021" spans="2:12" s="13" customFormat="1" ht="13.5" hidden="1" outlineLevel="3">
      <c r="B1021" s="331"/>
      <c r="C1021" s="204"/>
      <c r="D1021" s="206" t="s">
        <v>348</v>
      </c>
      <c r="E1021" s="210" t="s">
        <v>34</v>
      </c>
      <c r="F1021" s="211" t="s">
        <v>2055</v>
      </c>
      <c r="G1021" s="204"/>
      <c r="H1021" s="212">
        <v>4</v>
      </c>
      <c r="I1021" s="332" t="s">
        <v>34</v>
      </c>
      <c r="J1021" s="204"/>
      <c r="K1021" s="204"/>
      <c r="L1021" s="360"/>
    </row>
    <row r="1022" spans="2:12" s="1" customFormat="1" ht="22.5" customHeight="1" outlineLevel="2" collapsed="1">
      <c r="B1022" s="302"/>
      <c r="C1022" s="217" t="s">
        <v>1500</v>
      </c>
      <c r="D1022" s="217" t="s">
        <v>441</v>
      </c>
      <c r="E1022" s="218" t="s">
        <v>2057</v>
      </c>
      <c r="F1022" s="219" t="s">
        <v>2058</v>
      </c>
      <c r="G1022" s="220" t="s">
        <v>1130</v>
      </c>
      <c r="H1022" s="221">
        <v>3.03</v>
      </c>
      <c r="I1022" s="270">
        <v>1018.5</v>
      </c>
      <c r="J1022" s="222">
        <f>ROUND(I1022*H1022,2)</f>
        <v>3086.06</v>
      </c>
      <c r="K1022" s="219" t="s">
        <v>346</v>
      </c>
      <c r="L1022" s="309"/>
    </row>
    <row r="1023" spans="2:12" s="13" customFormat="1" ht="13.5" hidden="1" outlineLevel="3">
      <c r="B1023" s="331"/>
      <c r="C1023" s="204"/>
      <c r="D1023" s="206" t="s">
        <v>348</v>
      </c>
      <c r="E1023" s="204"/>
      <c r="F1023" s="211" t="s">
        <v>2047</v>
      </c>
      <c r="G1023" s="204"/>
      <c r="H1023" s="212">
        <v>3.03</v>
      </c>
      <c r="I1023" s="332" t="s">
        <v>34</v>
      </c>
      <c r="J1023" s="204"/>
      <c r="K1023" s="204"/>
      <c r="L1023" s="360"/>
    </row>
    <row r="1024" spans="2:12" s="1" customFormat="1" ht="22.5" customHeight="1" outlineLevel="2" collapsed="1">
      <c r="B1024" s="302"/>
      <c r="C1024" s="217" t="s">
        <v>1508</v>
      </c>
      <c r="D1024" s="217" t="s">
        <v>441</v>
      </c>
      <c r="E1024" s="218" t="s">
        <v>2171</v>
      </c>
      <c r="F1024" s="219" t="s">
        <v>2172</v>
      </c>
      <c r="G1024" s="220" t="s">
        <v>1130</v>
      </c>
      <c r="H1024" s="221">
        <v>1.01</v>
      </c>
      <c r="I1024" s="270">
        <v>1439.2</v>
      </c>
      <c r="J1024" s="222">
        <f>ROUND(I1024*H1024,2)</f>
        <v>1453.59</v>
      </c>
      <c r="K1024" s="219" t="s">
        <v>34</v>
      </c>
      <c r="L1024" s="309"/>
    </row>
    <row r="1025" spans="2:12" s="13" customFormat="1" ht="13.5" hidden="1" outlineLevel="3">
      <c r="B1025" s="331"/>
      <c r="C1025" s="204"/>
      <c r="D1025" s="206" t="s">
        <v>348</v>
      </c>
      <c r="E1025" s="204"/>
      <c r="F1025" s="211" t="s">
        <v>1640</v>
      </c>
      <c r="G1025" s="204"/>
      <c r="H1025" s="212">
        <v>1.01</v>
      </c>
      <c r="I1025" s="332" t="s">
        <v>34</v>
      </c>
      <c r="J1025" s="204"/>
      <c r="K1025" s="204"/>
      <c r="L1025" s="360"/>
    </row>
    <row r="1026" spans="2:12" s="1" customFormat="1" ht="22.5" customHeight="1" outlineLevel="2" collapsed="1">
      <c r="B1026" s="302"/>
      <c r="C1026" s="217" t="s">
        <v>1512</v>
      </c>
      <c r="D1026" s="217" t="s">
        <v>441</v>
      </c>
      <c r="E1026" s="218" t="s">
        <v>2049</v>
      </c>
      <c r="F1026" s="219" t="s">
        <v>2050</v>
      </c>
      <c r="G1026" s="220" t="s">
        <v>1130</v>
      </c>
      <c r="H1026" s="221">
        <v>4.08</v>
      </c>
      <c r="I1026" s="270">
        <v>192.3</v>
      </c>
      <c r="J1026" s="222">
        <f>ROUND(I1026*H1026,2)</f>
        <v>784.58</v>
      </c>
      <c r="K1026" s="219" t="s">
        <v>346</v>
      </c>
      <c r="L1026" s="309"/>
    </row>
    <row r="1027" spans="2:12" s="13" customFormat="1" ht="13.5" hidden="1" outlineLevel="3">
      <c r="B1027" s="331"/>
      <c r="C1027" s="204"/>
      <c r="D1027" s="206" t="s">
        <v>348</v>
      </c>
      <c r="E1027" s="204"/>
      <c r="F1027" s="211" t="s">
        <v>2060</v>
      </c>
      <c r="G1027" s="204"/>
      <c r="H1027" s="212">
        <v>4.08</v>
      </c>
      <c r="I1027" s="332" t="s">
        <v>34</v>
      </c>
      <c r="J1027" s="204"/>
      <c r="K1027" s="204"/>
      <c r="L1027" s="360"/>
    </row>
    <row r="1028" spans="2:12" s="1" customFormat="1" ht="31.5" customHeight="1" outlineLevel="2" collapsed="1">
      <c r="B1028" s="302"/>
      <c r="C1028" s="191" t="s">
        <v>1516</v>
      </c>
      <c r="D1028" s="191" t="s">
        <v>342</v>
      </c>
      <c r="E1028" s="192" t="s">
        <v>2062</v>
      </c>
      <c r="F1028" s="193" t="s">
        <v>2063</v>
      </c>
      <c r="G1028" s="194" t="s">
        <v>1130</v>
      </c>
      <c r="H1028" s="195">
        <v>4</v>
      </c>
      <c r="I1028" s="269">
        <v>724.5</v>
      </c>
      <c r="J1028" s="197">
        <f>ROUND(I1028*H1028,2)</f>
        <v>2898</v>
      </c>
      <c r="K1028" s="193" t="s">
        <v>34</v>
      </c>
      <c r="L1028" s="309"/>
    </row>
    <row r="1029" spans="2:12" s="13" customFormat="1" ht="13.5" hidden="1" outlineLevel="3">
      <c r="B1029" s="331"/>
      <c r="C1029" s="204"/>
      <c r="D1029" s="206" t="s">
        <v>348</v>
      </c>
      <c r="E1029" s="210" t="s">
        <v>34</v>
      </c>
      <c r="F1029" s="211" t="s">
        <v>3576</v>
      </c>
      <c r="G1029" s="204"/>
      <c r="H1029" s="212">
        <v>4</v>
      </c>
      <c r="I1029" s="332" t="s">
        <v>34</v>
      </c>
      <c r="J1029" s="204"/>
      <c r="K1029" s="204"/>
      <c r="L1029" s="360"/>
    </row>
    <row r="1030" spans="2:12" s="1" customFormat="1" ht="22.5" customHeight="1" outlineLevel="2" collapsed="1">
      <c r="B1030" s="302"/>
      <c r="C1030" s="191" t="s">
        <v>1520</v>
      </c>
      <c r="D1030" s="191" t="s">
        <v>342</v>
      </c>
      <c r="E1030" s="192" t="s">
        <v>3579</v>
      </c>
      <c r="F1030" s="193" t="s">
        <v>3580</v>
      </c>
      <c r="G1030" s="194" t="s">
        <v>491</v>
      </c>
      <c r="H1030" s="195">
        <v>3.2</v>
      </c>
      <c r="I1030" s="269">
        <v>2786.4</v>
      </c>
      <c r="J1030" s="197">
        <f>ROUND(I1030*H1030,2)</f>
        <v>8916.48</v>
      </c>
      <c r="K1030" s="193" t="s">
        <v>34</v>
      </c>
      <c r="L1030" s="309"/>
    </row>
    <row r="1031" spans="2:12" s="13" customFormat="1" ht="13.5" hidden="1" outlineLevel="3">
      <c r="B1031" s="331"/>
      <c r="C1031" s="204"/>
      <c r="D1031" s="206" t="s">
        <v>348</v>
      </c>
      <c r="E1031" s="210" t="s">
        <v>34</v>
      </c>
      <c r="F1031" s="211" t="s">
        <v>3581</v>
      </c>
      <c r="G1031" s="204"/>
      <c r="H1031" s="212">
        <v>1.6</v>
      </c>
      <c r="I1031" s="332" t="s">
        <v>34</v>
      </c>
      <c r="J1031" s="204"/>
      <c r="K1031" s="204"/>
      <c r="L1031" s="360"/>
    </row>
    <row r="1032" spans="2:12" s="13" customFormat="1" ht="13.5" hidden="1" outlineLevel="3">
      <c r="B1032" s="331"/>
      <c r="C1032" s="204"/>
      <c r="D1032" s="206" t="s">
        <v>348</v>
      </c>
      <c r="E1032" s="210" t="s">
        <v>34</v>
      </c>
      <c r="F1032" s="211" t="s">
        <v>3582</v>
      </c>
      <c r="G1032" s="204"/>
      <c r="H1032" s="212">
        <v>1.6</v>
      </c>
      <c r="I1032" s="332" t="s">
        <v>34</v>
      </c>
      <c r="J1032" s="204"/>
      <c r="K1032" s="204"/>
      <c r="L1032" s="360"/>
    </row>
    <row r="1033" spans="2:12" s="14" customFormat="1" ht="13.5" hidden="1" outlineLevel="3">
      <c r="B1033" s="335"/>
      <c r="C1033" s="205"/>
      <c r="D1033" s="206" t="s">
        <v>348</v>
      </c>
      <c r="E1033" s="207" t="s">
        <v>34</v>
      </c>
      <c r="F1033" s="208" t="s">
        <v>352</v>
      </c>
      <c r="G1033" s="205"/>
      <c r="H1033" s="209">
        <v>3.2</v>
      </c>
      <c r="I1033" s="336" t="s">
        <v>34</v>
      </c>
      <c r="J1033" s="205"/>
      <c r="K1033" s="205"/>
      <c r="L1033" s="362"/>
    </row>
    <row r="1034" spans="2:12" s="1" customFormat="1" ht="22.5" customHeight="1" outlineLevel="2" collapsed="1">
      <c r="B1034" s="302"/>
      <c r="C1034" s="191" t="s">
        <v>1530</v>
      </c>
      <c r="D1034" s="191" t="s">
        <v>342</v>
      </c>
      <c r="E1034" s="192" t="s">
        <v>3583</v>
      </c>
      <c r="F1034" s="193" t="s">
        <v>3584</v>
      </c>
      <c r="G1034" s="194" t="s">
        <v>491</v>
      </c>
      <c r="H1034" s="195">
        <v>1.6</v>
      </c>
      <c r="I1034" s="269">
        <v>3204.4</v>
      </c>
      <c r="J1034" s="197">
        <f>ROUND(I1034*H1034,2)</f>
        <v>5127.04</v>
      </c>
      <c r="K1034" s="193" t="s">
        <v>34</v>
      </c>
      <c r="L1034" s="309"/>
    </row>
    <row r="1035" spans="2:12" s="13" customFormat="1" ht="13.5" hidden="1" outlineLevel="3">
      <c r="B1035" s="331"/>
      <c r="C1035" s="204"/>
      <c r="D1035" s="206" t="s">
        <v>348</v>
      </c>
      <c r="E1035" s="210" t="s">
        <v>34</v>
      </c>
      <c r="F1035" s="211" t="s">
        <v>3585</v>
      </c>
      <c r="G1035" s="204"/>
      <c r="H1035" s="212">
        <v>1.6</v>
      </c>
      <c r="I1035" s="332" t="s">
        <v>34</v>
      </c>
      <c r="J1035" s="204"/>
      <c r="K1035" s="204"/>
      <c r="L1035" s="360"/>
    </row>
    <row r="1036" spans="2:12" s="1" customFormat="1" ht="22.5" customHeight="1" outlineLevel="2" collapsed="1">
      <c r="B1036" s="302"/>
      <c r="C1036" s="191" t="s">
        <v>1538</v>
      </c>
      <c r="D1036" s="191" t="s">
        <v>342</v>
      </c>
      <c r="E1036" s="192" t="s">
        <v>2083</v>
      </c>
      <c r="F1036" s="193" t="s">
        <v>2084</v>
      </c>
      <c r="G1036" s="194" t="s">
        <v>1130</v>
      </c>
      <c r="H1036" s="195">
        <v>8</v>
      </c>
      <c r="I1036" s="269">
        <v>557.3</v>
      </c>
      <c r="J1036" s="197">
        <f>ROUND(I1036*H1036,2)</f>
        <v>4458.4</v>
      </c>
      <c r="K1036" s="193" t="s">
        <v>346</v>
      </c>
      <c r="L1036" s="309"/>
    </row>
    <row r="1037" spans="2:12" s="13" customFormat="1" ht="13.5" hidden="1" outlineLevel="3">
      <c r="B1037" s="331"/>
      <c r="C1037" s="204"/>
      <c r="D1037" s="206" t="s">
        <v>348</v>
      </c>
      <c r="E1037" s="210" t="s">
        <v>34</v>
      </c>
      <c r="F1037" s="211" t="s">
        <v>3586</v>
      </c>
      <c r="G1037" s="204"/>
      <c r="H1037" s="212">
        <v>4</v>
      </c>
      <c r="I1037" s="332" t="s">
        <v>34</v>
      </c>
      <c r="J1037" s="204"/>
      <c r="K1037" s="204"/>
      <c r="L1037" s="360"/>
    </row>
    <row r="1038" spans="2:12" s="13" customFormat="1" ht="13.5" hidden="1" outlineLevel="3">
      <c r="B1038" s="331"/>
      <c r="C1038" s="204"/>
      <c r="D1038" s="206" t="s">
        <v>348</v>
      </c>
      <c r="E1038" s="210" t="s">
        <v>34</v>
      </c>
      <c r="F1038" s="211" t="s">
        <v>2055</v>
      </c>
      <c r="G1038" s="204"/>
      <c r="H1038" s="212">
        <v>4</v>
      </c>
      <c r="I1038" s="332" t="s">
        <v>34</v>
      </c>
      <c r="J1038" s="204"/>
      <c r="K1038" s="204"/>
      <c r="L1038" s="360"/>
    </row>
    <row r="1039" spans="2:12" s="14" customFormat="1" ht="13.5" hidden="1" outlineLevel="3">
      <c r="B1039" s="335"/>
      <c r="C1039" s="205"/>
      <c r="D1039" s="206" t="s">
        <v>348</v>
      </c>
      <c r="E1039" s="207" t="s">
        <v>34</v>
      </c>
      <c r="F1039" s="208" t="s">
        <v>352</v>
      </c>
      <c r="G1039" s="205"/>
      <c r="H1039" s="209">
        <v>8</v>
      </c>
      <c r="I1039" s="336" t="s">
        <v>34</v>
      </c>
      <c r="J1039" s="205"/>
      <c r="K1039" s="205"/>
      <c r="L1039" s="362"/>
    </row>
    <row r="1040" spans="2:12" s="1" customFormat="1" ht="22.5" customHeight="1" outlineLevel="2">
      <c r="B1040" s="302"/>
      <c r="C1040" s="217" t="s">
        <v>1542</v>
      </c>
      <c r="D1040" s="217" t="s">
        <v>441</v>
      </c>
      <c r="E1040" s="218" t="s">
        <v>2086</v>
      </c>
      <c r="F1040" s="219" t="s">
        <v>2087</v>
      </c>
      <c r="G1040" s="220" t="s">
        <v>1130</v>
      </c>
      <c r="H1040" s="221">
        <v>8</v>
      </c>
      <c r="I1040" s="270">
        <v>1811.2</v>
      </c>
      <c r="J1040" s="222">
        <f>ROUND(I1040*H1040,2)</f>
        <v>14489.6</v>
      </c>
      <c r="K1040" s="219" t="s">
        <v>34</v>
      </c>
      <c r="L1040" s="309"/>
    </row>
    <row r="1041" spans="2:12" s="1" customFormat="1" ht="22.5" customHeight="1" outlineLevel="2" collapsed="1">
      <c r="B1041" s="302"/>
      <c r="C1041" s="191" t="s">
        <v>1547</v>
      </c>
      <c r="D1041" s="191" t="s">
        <v>342</v>
      </c>
      <c r="E1041" s="192" t="s">
        <v>2181</v>
      </c>
      <c r="F1041" s="193" t="s">
        <v>2182</v>
      </c>
      <c r="G1041" s="194" t="s">
        <v>1130</v>
      </c>
      <c r="H1041" s="195">
        <v>1</v>
      </c>
      <c r="I1041" s="269">
        <v>626.9</v>
      </c>
      <c r="J1041" s="197">
        <f>ROUND(I1041*H1041,2)</f>
        <v>626.9</v>
      </c>
      <c r="K1041" s="193" t="s">
        <v>346</v>
      </c>
      <c r="L1041" s="309"/>
    </row>
    <row r="1042" spans="2:12" s="13" customFormat="1" ht="13.5" hidden="1" outlineLevel="3">
      <c r="B1042" s="331"/>
      <c r="C1042" s="204"/>
      <c r="D1042" s="206" t="s">
        <v>348</v>
      </c>
      <c r="E1042" s="210" t="s">
        <v>34</v>
      </c>
      <c r="F1042" s="211" t="s">
        <v>3587</v>
      </c>
      <c r="G1042" s="204"/>
      <c r="H1042" s="212">
        <v>1</v>
      </c>
      <c r="I1042" s="332" t="s">
        <v>34</v>
      </c>
      <c r="J1042" s="204"/>
      <c r="K1042" s="204"/>
      <c r="L1042" s="360"/>
    </row>
    <row r="1043" spans="2:12" s="1" customFormat="1" ht="22.5" customHeight="1" outlineLevel="2">
      <c r="B1043" s="302"/>
      <c r="C1043" s="217" t="s">
        <v>1552</v>
      </c>
      <c r="D1043" s="217" t="s">
        <v>441</v>
      </c>
      <c r="E1043" s="218" t="s">
        <v>2185</v>
      </c>
      <c r="F1043" s="219" t="s">
        <v>2186</v>
      </c>
      <c r="G1043" s="220" t="s">
        <v>1130</v>
      </c>
      <c r="H1043" s="221">
        <v>1</v>
      </c>
      <c r="I1043" s="270">
        <v>15525.8</v>
      </c>
      <c r="J1043" s="222">
        <f>ROUND(I1043*H1043,2)</f>
        <v>15525.8</v>
      </c>
      <c r="K1043" s="219" t="s">
        <v>34</v>
      </c>
      <c r="L1043" s="309"/>
    </row>
    <row r="1044" spans="2:12" s="1" customFormat="1" ht="22.5" customHeight="1" outlineLevel="2" collapsed="1">
      <c r="B1044" s="302"/>
      <c r="C1044" s="191" t="s">
        <v>1555</v>
      </c>
      <c r="D1044" s="191" t="s">
        <v>342</v>
      </c>
      <c r="E1044" s="192" t="s">
        <v>2196</v>
      </c>
      <c r="F1044" s="193" t="s">
        <v>2197</v>
      </c>
      <c r="G1044" s="194" t="s">
        <v>1130</v>
      </c>
      <c r="H1044" s="195">
        <v>1</v>
      </c>
      <c r="I1044" s="269">
        <v>209</v>
      </c>
      <c r="J1044" s="197">
        <f>ROUND(I1044*H1044,2)</f>
        <v>209</v>
      </c>
      <c r="K1044" s="193" t="s">
        <v>346</v>
      </c>
      <c r="L1044" s="309"/>
    </row>
    <row r="1045" spans="2:12" s="13" customFormat="1" ht="13.5" hidden="1" outlineLevel="3">
      <c r="B1045" s="331"/>
      <c r="C1045" s="204"/>
      <c r="D1045" s="206" t="s">
        <v>348</v>
      </c>
      <c r="E1045" s="210" t="s">
        <v>34</v>
      </c>
      <c r="F1045" s="211" t="s">
        <v>2235</v>
      </c>
      <c r="G1045" s="204"/>
      <c r="H1045" s="212">
        <v>1</v>
      </c>
      <c r="I1045" s="332" t="s">
        <v>34</v>
      </c>
      <c r="J1045" s="204"/>
      <c r="K1045" s="204"/>
      <c r="L1045" s="360"/>
    </row>
    <row r="1046" spans="2:12" s="1" customFormat="1" ht="22.5" customHeight="1" outlineLevel="2">
      <c r="B1046" s="302"/>
      <c r="C1046" s="217" t="s">
        <v>1574</v>
      </c>
      <c r="D1046" s="217" t="s">
        <v>441</v>
      </c>
      <c r="E1046" s="218" t="s">
        <v>2200</v>
      </c>
      <c r="F1046" s="219" t="s">
        <v>2201</v>
      </c>
      <c r="G1046" s="220" t="s">
        <v>1130</v>
      </c>
      <c r="H1046" s="221">
        <v>1</v>
      </c>
      <c r="I1046" s="270">
        <v>450.1</v>
      </c>
      <c r="J1046" s="222">
        <f>ROUND(I1046*H1046,2)</f>
        <v>450.1</v>
      </c>
      <c r="K1046" s="219" t="s">
        <v>34</v>
      </c>
      <c r="L1046" s="309"/>
    </row>
    <row r="1047" spans="2:12" s="1" customFormat="1" ht="22.5" customHeight="1" outlineLevel="2" collapsed="1">
      <c r="B1047" s="302"/>
      <c r="C1047" s="191" t="s">
        <v>1575</v>
      </c>
      <c r="D1047" s="191" t="s">
        <v>342</v>
      </c>
      <c r="E1047" s="192" t="s">
        <v>2096</v>
      </c>
      <c r="F1047" s="193" t="s">
        <v>2097</v>
      </c>
      <c r="G1047" s="194" t="s">
        <v>1130</v>
      </c>
      <c r="H1047" s="195">
        <v>54</v>
      </c>
      <c r="I1047" s="269">
        <v>118.5</v>
      </c>
      <c r="J1047" s="197">
        <f>ROUND(I1047*H1047,2)</f>
        <v>6399</v>
      </c>
      <c r="K1047" s="193" t="s">
        <v>34</v>
      </c>
      <c r="L1047" s="309"/>
    </row>
    <row r="1048" spans="2:12" s="13" customFormat="1" ht="13.5" hidden="1" outlineLevel="3">
      <c r="B1048" s="331"/>
      <c r="C1048" s="204"/>
      <c r="D1048" s="206" t="s">
        <v>348</v>
      </c>
      <c r="E1048" s="210" t="s">
        <v>34</v>
      </c>
      <c r="F1048" s="211" t="s">
        <v>3588</v>
      </c>
      <c r="G1048" s="204"/>
      <c r="H1048" s="212">
        <v>30</v>
      </c>
      <c r="I1048" s="332" t="s">
        <v>34</v>
      </c>
      <c r="J1048" s="204"/>
      <c r="K1048" s="204"/>
      <c r="L1048" s="360"/>
    </row>
    <row r="1049" spans="2:12" s="13" customFormat="1" ht="13.5" hidden="1" outlineLevel="3">
      <c r="B1049" s="331"/>
      <c r="C1049" s="204"/>
      <c r="D1049" s="206" t="s">
        <v>348</v>
      </c>
      <c r="E1049" s="210" t="s">
        <v>34</v>
      </c>
      <c r="F1049" s="211" t="s">
        <v>3589</v>
      </c>
      <c r="G1049" s="204"/>
      <c r="H1049" s="212">
        <v>24</v>
      </c>
      <c r="I1049" s="332" t="s">
        <v>34</v>
      </c>
      <c r="J1049" s="204"/>
      <c r="K1049" s="204"/>
      <c r="L1049" s="360"/>
    </row>
    <row r="1050" spans="2:12" s="14" customFormat="1" ht="13.5" hidden="1" outlineLevel="3">
      <c r="B1050" s="335"/>
      <c r="C1050" s="205"/>
      <c r="D1050" s="206" t="s">
        <v>348</v>
      </c>
      <c r="E1050" s="207" t="s">
        <v>34</v>
      </c>
      <c r="F1050" s="208" t="s">
        <v>352</v>
      </c>
      <c r="G1050" s="205"/>
      <c r="H1050" s="209">
        <v>54</v>
      </c>
      <c r="I1050" s="336" t="s">
        <v>34</v>
      </c>
      <c r="J1050" s="205"/>
      <c r="K1050" s="205"/>
      <c r="L1050" s="362"/>
    </row>
    <row r="1051" spans="2:12" s="1" customFormat="1" ht="22.5" customHeight="1" outlineLevel="2">
      <c r="B1051" s="302"/>
      <c r="C1051" s="191" t="s">
        <v>1576</v>
      </c>
      <c r="D1051" s="191" t="s">
        <v>342</v>
      </c>
      <c r="E1051" s="192" t="s">
        <v>3590</v>
      </c>
      <c r="F1051" s="193" t="s">
        <v>3591</v>
      </c>
      <c r="G1051" s="194" t="s">
        <v>1130</v>
      </c>
      <c r="H1051" s="195">
        <v>1</v>
      </c>
      <c r="I1051" s="269">
        <v>1741.5</v>
      </c>
      <c r="J1051" s="197">
        <f>ROUND(I1051*H1051,2)</f>
        <v>1741.5</v>
      </c>
      <c r="K1051" s="193" t="s">
        <v>34</v>
      </c>
      <c r="L1051" s="309"/>
    </row>
    <row r="1052" spans="2:12" s="1" customFormat="1" ht="22.5" customHeight="1" outlineLevel="2" collapsed="1">
      <c r="B1052" s="302"/>
      <c r="C1052" s="191" t="s">
        <v>1578</v>
      </c>
      <c r="D1052" s="191" t="s">
        <v>342</v>
      </c>
      <c r="E1052" s="192" t="s">
        <v>3592</v>
      </c>
      <c r="F1052" s="193" t="s">
        <v>3593</v>
      </c>
      <c r="G1052" s="194" t="s">
        <v>1130</v>
      </c>
      <c r="H1052" s="195">
        <v>1</v>
      </c>
      <c r="I1052" s="269">
        <v>278.6</v>
      </c>
      <c r="J1052" s="197">
        <f>ROUND(I1052*H1052,2)</f>
        <v>278.6</v>
      </c>
      <c r="K1052" s="193" t="s">
        <v>346</v>
      </c>
      <c r="L1052" s="309"/>
    </row>
    <row r="1053" spans="2:12" s="13" customFormat="1" ht="13.5" hidden="1" outlineLevel="3">
      <c r="B1053" s="331"/>
      <c r="C1053" s="204"/>
      <c r="D1053" s="206" t="s">
        <v>348</v>
      </c>
      <c r="E1053" s="210" t="s">
        <v>34</v>
      </c>
      <c r="F1053" s="211" t="s">
        <v>3594</v>
      </c>
      <c r="G1053" s="204"/>
      <c r="H1053" s="212">
        <v>1</v>
      </c>
      <c r="I1053" s="332" t="s">
        <v>34</v>
      </c>
      <c r="J1053" s="204"/>
      <c r="K1053" s="204"/>
      <c r="L1053" s="360"/>
    </row>
    <row r="1054" spans="2:12" s="1" customFormat="1" ht="31.5" customHeight="1" outlineLevel="2">
      <c r="B1054" s="302"/>
      <c r="C1054" s="191" t="s">
        <v>1580</v>
      </c>
      <c r="D1054" s="191" t="s">
        <v>342</v>
      </c>
      <c r="E1054" s="192" t="s">
        <v>732</v>
      </c>
      <c r="F1054" s="193" t="s">
        <v>733</v>
      </c>
      <c r="G1054" s="194" t="s">
        <v>417</v>
      </c>
      <c r="H1054" s="195">
        <v>0.32</v>
      </c>
      <c r="I1054" s="269">
        <v>62.7</v>
      </c>
      <c r="J1054" s="197">
        <f>ROUND(I1054*H1054,2)</f>
        <v>20.06</v>
      </c>
      <c r="K1054" s="193" t="s">
        <v>346</v>
      </c>
      <c r="L1054" s="309"/>
    </row>
    <row r="1055" spans="2:12" s="1" customFormat="1" ht="22.5" customHeight="1" outlineLevel="2">
      <c r="B1055" s="302"/>
      <c r="C1055" s="191" t="s">
        <v>1594</v>
      </c>
      <c r="D1055" s="191" t="s">
        <v>342</v>
      </c>
      <c r="E1055" s="192" t="s">
        <v>735</v>
      </c>
      <c r="F1055" s="193" t="s">
        <v>736</v>
      </c>
      <c r="G1055" s="194" t="s">
        <v>417</v>
      </c>
      <c r="H1055" s="195">
        <v>0.32</v>
      </c>
      <c r="I1055" s="269">
        <v>27.9</v>
      </c>
      <c r="J1055" s="197">
        <f>ROUND(I1055*H1055,2)</f>
        <v>8.93</v>
      </c>
      <c r="K1055" s="193" t="s">
        <v>346</v>
      </c>
      <c r="L1055" s="309"/>
    </row>
    <row r="1056" spans="2:12" s="1" customFormat="1" ht="22.5" customHeight="1" outlineLevel="2" collapsed="1">
      <c r="B1056" s="302"/>
      <c r="C1056" s="191" t="s">
        <v>1596</v>
      </c>
      <c r="D1056" s="191" t="s">
        <v>342</v>
      </c>
      <c r="E1056" s="192" t="s">
        <v>2775</v>
      </c>
      <c r="F1056" s="193" t="s">
        <v>2776</v>
      </c>
      <c r="G1056" s="194" t="s">
        <v>417</v>
      </c>
      <c r="H1056" s="195">
        <v>2.88</v>
      </c>
      <c r="I1056" s="269">
        <v>11.1</v>
      </c>
      <c r="J1056" s="197">
        <f>ROUND(I1056*H1056,2)</f>
        <v>31.97</v>
      </c>
      <c r="K1056" s="193" t="s">
        <v>34</v>
      </c>
      <c r="L1056" s="309"/>
    </row>
    <row r="1057" spans="2:12" s="13" customFormat="1" ht="13.5" hidden="1" outlineLevel="3">
      <c r="B1057" s="331"/>
      <c r="C1057" s="204"/>
      <c r="D1057" s="206" t="s">
        <v>348</v>
      </c>
      <c r="E1057" s="204"/>
      <c r="F1057" s="211" t="s">
        <v>3595</v>
      </c>
      <c r="G1057" s="204"/>
      <c r="H1057" s="212">
        <v>2.88</v>
      </c>
      <c r="I1057" s="332" t="s">
        <v>34</v>
      </c>
      <c r="J1057" s="204"/>
      <c r="K1057" s="204"/>
      <c r="L1057" s="360"/>
    </row>
    <row r="1058" spans="2:12" s="11" customFormat="1" ht="29.85" customHeight="1" outlineLevel="1">
      <c r="B1058" s="318"/>
      <c r="C1058" s="182"/>
      <c r="D1058" s="188" t="s">
        <v>74</v>
      </c>
      <c r="E1058" s="189" t="s">
        <v>387</v>
      </c>
      <c r="F1058" s="189" t="s">
        <v>2239</v>
      </c>
      <c r="G1058" s="182"/>
      <c r="H1058" s="182"/>
      <c r="I1058" s="321" t="s">
        <v>34</v>
      </c>
      <c r="J1058" s="190">
        <f>SUM(J1059:J1083)</f>
        <v>207608.96</v>
      </c>
      <c r="K1058" s="182"/>
      <c r="L1058" s="358"/>
    </row>
    <row r="1059" spans="2:12" s="1" customFormat="1" ht="22.5" customHeight="1" outlineLevel="2" collapsed="1">
      <c r="B1059" s="302"/>
      <c r="C1059" s="191" t="s">
        <v>1597</v>
      </c>
      <c r="D1059" s="191" t="s">
        <v>342</v>
      </c>
      <c r="E1059" s="192" t="s">
        <v>2241</v>
      </c>
      <c r="F1059" s="193" t="s">
        <v>2242</v>
      </c>
      <c r="G1059" s="194" t="s">
        <v>390</v>
      </c>
      <c r="H1059" s="195">
        <v>67.654</v>
      </c>
      <c r="I1059" s="269">
        <v>250.8</v>
      </c>
      <c r="J1059" s="197">
        <f>ROUND(I1059*H1059,2)</f>
        <v>16967.62</v>
      </c>
      <c r="K1059" s="193" t="s">
        <v>346</v>
      </c>
      <c r="L1059" s="309"/>
    </row>
    <row r="1060" spans="2:12" s="12" customFormat="1" ht="13.5" hidden="1" outlineLevel="3">
      <c r="B1060" s="342"/>
      <c r="C1060" s="203"/>
      <c r="D1060" s="206" t="s">
        <v>348</v>
      </c>
      <c r="E1060" s="343" t="s">
        <v>34</v>
      </c>
      <c r="F1060" s="344" t="s">
        <v>3596</v>
      </c>
      <c r="G1060" s="203"/>
      <c r="H1060" s="345" t="s">
        <v>34</v>
      </c>
      <c r="I1060" s="346" t="s">
        <v>34</v>
      </c>
      <c r="J1060" s="203"/>
      <c r="K1060" s="203"/>
      <c r="L1060" s="359"/>
    </row>
    <row r="1061" spans="2:12" s="12" customFormat="1" ht="13.5" hidden="1" outlineLevel="3">
      <c r="B1061" s="342"/>
      <c r="C1061" s="203"/>
      <c r="D1061" s="206" t="s">
        <v>348</v>
      </c>
      <c r="E1061" s="343" t="s">
        <v>34</v>
      </c>
      <c r="F1061" s="344" t="s">
        <v>3254</v>
      </c>
      <c r="G1061" s="203"/>
      <c r="H1061" s="345" t="s">
        <v>34</v>
      </c>
      <c r="I1061" s="346" t="s">
        <v>34</v>
      </c>
      <c r="J1061" s="203"/>
      <c r="K1061" s="203"/>
      <c r="L1061" s="359"/>
    </row>
    <row r="1062" spans="2:12" s="13" customFormat="1" ht="13.5" hidden="1" outlineLevel="3">
      <c r="B1062" s="331"/>
      <c r="C1062" s="204"/>
      <c r="D1062" s="206" t="s">
        <v>348</v>
      </c>
      <c r="E1062" s="210" t="s">
        <v>34</v>
      </c>
      <c r="F1062" s="211" t="s">
        <v>3597</v>
      </c>
      <c r="G1062" s="204"/>
      <c r="H1062" s="212">
        <v>10.746</v>
      </c>
      <c r="I1062" s="332" t="s">
        <v>34</v>
      </c>
      <c r="J1062" s="204"/>
      <c r="K1062" s="204"/>
      <c r="L1062" s="360"/>
    </row>
    <row r="1063" spans="2:12" s="13" customFormat="1" ht="13.5" hidden="1" outlineLevel="3">
      <c r="B1063" s="331"/>
      <c r="C1063" s="204"/>
      <c r="D1063" s="206" t="s">
        <v>348</v>
      </c>
      <c r="E1063" s="210" t="s">
        <v>34</v>
      </c>
      <c r="F1063" s="211" t="s">
        <v>3598</v>
      </c>
      <c r="G1063" s="204"/>
      <c r="H1063" s="212">
        <v>19.136</v>
      </c>
      <c r="I1063" s="332" t="s">
        <v>34</v>
      </c>
      <c r="J1063" s="204"/>
      <c r="K1063" s="204"/>
      <c r="L1063" s="360"/>
    </row>
    <row r="1064" spans="2:12" s="13" customFormat="1" ht="13.5" hidden="1" outlineLevel="3">
      <c r="B1064" s="331"/>
      <c r="C1064" s="204"/>
      <c r="D1064" s="206" t="s">
        <v>348</v>
      </c>
      <c r="E1064" s="210" t="s">
        <v>34</v>
      </c>
      <c r="F1064" s="211" t="s">
        <v>3599</v>
      </c>
      <c r="G1064" s="204"/>
      <c r="H1064" s="212">
        <v>2.05</v>
      </c>
      <c r="I1064" s="332" t="s">
        <v>34</v>
      </c>
      <c r="J1064" s="204"/>
      <c r="K1064" s="204"/>
      <c r="L1064" s="360"/>
    </row>
    <row r="1065" spans="2:12" s="13" customFormat="1" ht="13.5" hidden="1" outlineLevel="3">
      <c r="B1065" s="331"/>
      <c r="C1065" s="204"/>
      <c r="D1065" s="206" t="s">
        <v>348</v>
      </c>
      <c r="E1065" s="210" t="s">
        <v>34</v>
      </c>
      <c r="F1065" s="211" t="s">
        <v>3600</v>
      </c>
      <c r="G1065" s="204"/>
      <c r="H1065" s="212">
        <v>20.49</v>
      </c>
      <c r="I1065" s="332" t="s">
        <v>34</v>
      </c>
      <c r="J1065" s="204"/>
      <c r="K1065" s="204"/>
      <c r="L1065" s="360"/>
    </row>
    <row r="1066" spans="2:12" s="13" customFormat="1" ht="13.5" hidden="1" outlineLevel="3">
      <c r="B1066" s="331"/>
      <c r="C1066" s="204"/>
      <c r="D1066" s="206" t="s">
        <v>348</v>
      </c>
      <c r="E1066" s="210" t="s">
        <v>34</v>
      </c>
      <c r="F1066" s="211" t="s">
        <v>3601</v>
      </c>
      <c r="G1066" s="204"/>
      <c r="H1066" s="212">
        <v>15.232</v>
      </c>
      <c r="I1066" s="332" t="s">
        <v>34</v>
      </c>
      <c r="J1066" s="204"/>
      <c r="K1066" s="204"/>
      <c r="L1066" s="360"/>
    </row>
    <row r="1067" spans="2:12" s="14" customFormat="1" ht="13.5" hidden="1" outlineLevel="3">
      <c r="B1067" s="335"/>
      <c r="C1067" s="205"/>
      <c r="D1067" s="206" t="s">
        <v>348</v>
      </c>
      <c r="E1067" s="207" t="s">
        <v>34</v>
      </c>
      <c r="F1067" s="208" t="s">
        <v>352</v>
      </c>
      <c r="G1067" s="205"/>
      <c r="H1067" s="209">
        <v>67.654</v>
      </c>
      <c r="I1067" s="336" t="s">
        <v>34</v>
      </c>
      <c r="J1067" s="205"/>
      <c r="K1067" s="205"/>
      <c r="L1067" s="362"/>
    </row>
    <row r="1068" spans="2:12" s="1" customFormat="1" ht="22.5" customHeight="1" outlineLevel="2" collapsed="1">
      <c r="B1068" s="302"/>
      <c r="C1068" s="191" t="s">
        <v>1600</v>
      </c>
      <c r="D1068" s="191" t="s">
        <v>342</v>
      </c>
      <c r="E1068" s="192" t="s">
        <v>3602</v>
      </c>
      <c r="F1068" s="193" t="s">
        <v>3603</v>
      </c>
      <c r="G1068" s="194" t="s">
        <v>390</v>
      </c>
      <c r="H1068" s="195">
        <v>118.136</v>
      </c>
      <c r="I1068" s="269">
        <v>139.3</v>
      </c>
      <c r="J1068" s="197">
        <f>ROUND(I1068*H1068,2)</f>
        <v>16456.34</v>
      </c>
      <c r="K1068" s="193" t="s">
        <v>346</v>
      </c>
      <c r="L1068" s="309"/>
    </row>
    <row r="1069" spans="2:12" s="12" customFormat="1" ht="13.5" hidden="1" outlineLevel="3">
      <c r="B1069" s="342"/>
      <c r="C1069" s="203"/>
      <c r="D1069" s="206" t="s">
        <v>348</v>
      </c>
      <c r="E1069" s="343" t="s">
        <v>34</v>
      </c>
      <c r="F1069" s="344" t="s">
        <v>3604</v>
      </c>
      <c r="G1069" s="203"/>
      <c r="H1069" s="345" t="s">
        <v>34</v>
      </c>
      <c r="I1069" s="346" t="s">
        <v>34</v>
      </c>
      <c r="J1069" s="203"/>
      <c r="K1069" s="203"/>
      <c r="L1069" s="359"/>
    </row>
    <row r="1070" spans="2:12" s="13" customFormat="1" ht="13.5" hidden="1" outlineLevel="3">
      <c r="B1070" s="331"/>
      <c r="C1070" s="204"/>
      <c r="D1070" s="206" t="s">
        <v>348</v>
      </c>
      <c r="E1070" s="210" t="s">
        <v>34</v>
      </c>
      <c r="F1070" s="211" t="s">
        <v>3605</v>
      </c>
      <c r="G1070" s="204"/>
      <c r="H1070" s="212">
        <v>118.136</v>
      </c>
      <c r="I1070" s="332" t="s">
        <v>34</v>
      </c>
      <c r="J1070" s="204"/>
      <c r="K1070" s="204"/>
      <c r="L1070" s="360"/>
    </row>
    <row r="1071" spans="2:12" s="1" customFormat="1" ht="22.5" customHeight="1" outlineLevel="2" collapsed="1">
      <c r="B1071" s="302"/>
      <c r="C1071" s="191" t="s">
        <v>1602</v>
      </c>
      <c r="D1071" s="191" t="s">
        <v>342</v>
      </c>
      <c r="E1071" s="192" t="s">
        <v>3606</v>
      </c>
      <c r="F1071" s="193" t="s">
        <v>3607</v>
      </c>
      <c r="G1071" s="194" t="s">
        <v>1130</v>
      </c>
      <c r="H1071" s="195">
        <v>1</v>
      </c>
      <c r="I1071" s="269">
        <v>599.1</v>
      </c>
      <c r="J1071" s="197">
        <f>ROUND(I1071*H1071,2)</f>
        <v>599.1</v>
      </c>
      <c r="K1071" s="193" t="s">
        <v>34</v>
      </c>
      <c r="L1071" s="309"/>
    </row>
    <row r="1072" spans="2:12" s="12" customFormat="1" ht="13.5" hidden="1" outlineLevel="3">
      <c r="B1072" s="342"/>
      <c r="C1072" s="203"/>
      <c r="D1072" s="206" t="s">
        <v>348</v>
      </c>
      <c r="E1072" s="343" t="s">
        <v>34</v>
      </c>
      <c r="F1072" s="344" t="s">
        <v>2258</v>
      </c>
      <c r="G1072" s="203"/>
      <c r="H1072" s="345" t="s">
        <v>34</v>
      </c>
      <c r="I1072" s="346" t="s">
        <v>34</v>
      </c>
      <c r="J1072" s="203"/>
      <c r="K1072" s="203"/>
      <c r="L1072" s="359"/>
    </row>
    <row r="1073" spans="2:12" s="13" customFormat="1" ht="13.5" hidden="1" outlineLevel="3">
      <c r="B1073" s="331"/>
      <c r="C1073" s="204"/>
      <c r="D1073" s="206" t="s">
        <v>348</v>
      </c>
      <c r="E1073" s="210" t="s">
        <v>34</v>
      </c>
      <c r="F1073" s="211" t="s">
        <v>23</v>
      </c>
      <c r="G1073" s="204"/>
      <c r="H1073" s="212">
        <v>1</v>
      </c>
      <c r="I1073" s="332" t="s">
        <v>34</v>
      </c>
      <c r="J1073" s="204"/>
      <c r="K1073" s="204"/>
      <c r="L1073" s="360"/>
    </row>
    <row r="1074" spans="2:12" s="1" customFormat="1" ht="22.5" customHeight="1" outlineLevel="2" collapsed="1">
      <c r="B1074" s="302"/>
      <c r="C1074" s="191" t="s">
        <v>1603</v>
      </c>
      <c r="D1074" s="191" t="s">
        <v>342</v>
      </c>
      <c r="E1074" s="192" t="s">
        <v>2260</v>
      </c>
      <c r="F1074" s="193" t="s">
        <v>3608</v>
      </c>
      <c r="G1074" s="194" t="s">
        <v>1130</v>
      </c>
      <c r="H1074" s="195">
        <v>1</v>
      </c>
      <c r="I1074" s="269">
        <v>5294.2</v>
      </c>
      <c r="J1074" s="197">
        <f>ROUND(I1074*H1074,2)</f>
        <v>5294.2</v>
      </c>
      <c r="K1074" s="193" t="s">
        <v>34</v>
      </c>
      <c r="L1074" s="309"/>
    </row>
    <row r="1075" spans="2:12" s="12" customFormat="1" ht="13.5" hidden="1" outlineLevel="3">
      <c r="B1075" s="342"/>
      <c r="C1075" s="203"/>
      <c r="D1075" s="206" t="s">
        <v>348</v>
      </c>
      <c r="E1075" s="343" t="s">
        <v>34</v>
      </c>
      <c r="F1075" s="344" t="s">
        <v>3609</v>
      </c>
      <c r="G1075" s="203"/>
      <c r="H1075" s="345" t="s">
        <v>34</v>
      </c>
      <c r="I1075" s="346" t="s">
        <v>34</v>
      </c>
      <c r="J1075" s="203"/>
      <c r="K1075" s="203"/>
      <c r="L1075" s="359"/>
    </row>
    <row r="1076" spans="2:12" s="13" customFormat="1" ht="13.5" hidden="1" outlineLevel="3">
      <c r="B1076" s="331"/>
      <c r="C1076" s="204"/>
      <c r="D1076" s="206" t="s">
        <v>348</v>
      </c>
      <c r="E1076" s="210" t="s">
        <v>34</v>
      </c>
      <c r="F1076" s="211" t="s">
        <v>23</v>
      </c>
      <c r="G1076" s="204"/>
      <c r="H1076" s="212">
        <v>1</v>
      </c>
      <c r="I1076" s="332" t="s">
        <v>34</v>
      </c>
      <c r="J1076" s="204"/>
      <c r="K1076" s="204"/>
      <c r="L1076" s="360"/>
    </row>
    <row r="1077" spans="2:12" s="1" customFormat="1" ht="31.5" customHeight="1" outlineLevel="2">
      <c r="B1077" s="302"/>
      <c r="C1077" s="191" t="s">
        <v>1607</v>
      </c>
      <c r="D1077" s="191" t="s">
        <v>342</v>
      </c>
      <c r="E1077" s="192" t="s">
        <v>3610</v>
      </c>
      <c r="F1077" s="193" t="s">
        <v>3611</v>
      </c>
      <c r="G1077" s="194" t="s">
        <v>1130</v>
      </c>
      <c r="H1077" s="195">
        <v>1</v>
      </c>
      <c r="I1077" s="269">
        <v>4040.3</v>
      </c>
      <c r="J1077" s="197">
        <f aca="true" t="shared" si="1" ref="J1077:J1083">ROUND(I1077*H1077,2)</f>
        <v>4040.3</v>
      </c>
      <c r="K1077" s="193" t="s">
        <v>34</v>
      </c>
      <c r="L1077" s="309"/>
    </row>
    <row r="1078" spans="2:12" s="1" customFormat="1" ht="31.5" customHeight="1" outlineLevel="2">
      <c r="B1078" s="302"/>
      <c r="C1078" s="191" t="s">
        <v>1611</v>
      </c>
      <c r="D1078" s="191" t="s">
        <v>342</v>
      </c>
      <c r="E1078" s="192" t="s">
        <v>3612</v>
      </c>
      <c r="F1078" s="193" t="s">
        <v>2268</v>
      </c>
      <c r="G1078" s="194" t="s">
        <v>1130</v>
      </c>
      <c r="H1078" s="195">
        <v>1</v>
      </c>
      <c r="I1078" s="269">
        <v>4597.6</v>
      </c>
      <c r="J1078" s="197">
        <f t="shared" si="1"/>
        <v>4597.6</v>
      </c>
      <c r="K1078" s="193" t="s">
        <v>34</v>
      </c>
      <c r="L1078" s="309"/>
    </row>
    <row r="1079" spans="2:12" s="1" customFormat="1" ht="22.5" customHeight="1" outlineLevel="2">
      <c r="B1079" s="302"/>
      <c r="C1079" s="191" t="s">
        <v>1616</v>
      </c>
      <c r="D1079" s="191" t="s">
        <v>342</v>
      </c>
      <c r="E1079" s="192" t="s">
        <v>3613</v>
      </c>
      <c r="F1079" s="193" t="s">
        <v>2271</v>
      </c>
      <c r="G1079" s="194" t="s">
        <v>491</v>
      </c>
      <c r="H1079" s="195">
        <v>300</v>
      </c>
      <c r="I1079" s="269">
        <v>348.3</v>
      </c>
      <c r="J1079" s="197">
        <f t="shared" si="1"/>
        <v>104490</v>
      </c>
      <c r="K1079" s="193" t="s">
        <v>34</v>
      </c>
      <c r="L1079" s="309"/>
    </row>
    <row r="1080" spans="2:12" s="1" customFormat="1" ht="22.5" customHeight="1" outlineLevel="2">
      <c r="B1080" s="302"/>
      <c r="C1080" s="191" t="s">
        <v>1620</v>
      </c>
      <c r="D1080" s="191" t="s">
        <v>342</v>
      </c>
      <c r="E1080" s="192" t="s">
        <v>3614</v>
      </c>
      <c r="F1080" s="193" t="s">
        <v>2274</v>
      </c>
      <c r="G1080" s="194" t="s">
        <v>491</v>
      </c>
      <c r="H1080" s="195">
        <v>23</v>
      </c>
      <c r="I1080" s="269">
        <v>348.3</v>
      </c>
      <c r="J1080" s="197">
        <f t="shared" si="1"/>
        <v>8010.9</v>
      </c>
      <c r="K1080" s="193" t="s">
        <v>34</v>
      </c>
      <c r="L1080" s="309"/>
    </row>
    <row r="1081" spans="2:12" s="1" customFormat="1" ht="22.5" customHeight="1" outlineLevel="2">
      <c r="B1081" s="302"/>
      <c r="C1081" s="191" t="s">
        <v>1626</v>
      </c>
      <c r="D1081" s="191" t="s">
        <v>342</v>
      </c>
      <c r="E1081" s="192" t="s">
        <v>2282</v>
      </c>
      <c r="F1081" s="193" t="s">
        <v>2283</v>
      </c>
      <c r="G1081" s="194" t="s">
        <v>1130</v>
      </c>
      <c r="H1081" s="195">
        <v>1</v>
      </c>
      <c r="I1081" s="269">
        <v>1671.8</v>
      </c>
      <c r="J1081" s="197">
        <f t="shared" si="1"/>
        <v>1671.8</v>
      </c>
      <c r="K1081" s="193" t="s">
        <v>34</v>
      </c>
      <c r="L1081" s="309"/>
    </row>
    <row r="1082" spans="2:12" s="1" customFormat="1" ht="22.5" customHeight="1" outlineLevel="2">
      <c r="B1082" s="302"/>
      <c r="C1082" s="191" t="s">
        <v>1632</v>
      </c>
      <c r="D1082" s="191" t="s">
        <v>342</v>
      </c>
      <c r="E1082" s="192" t="s">
        <v>3615</v>
      </c>
      <c r="F1082" s="193" t="s">
        <v>3616</v>
      </c>
      <c r="G1082" s="194" t="s">
        <v>1130</v>
      </c>
      <c r="H1082" s="195">
        <v>1</v>
      </c>
      <c r="I1082" s="269">
        <v>20403.5</v>
      </c>
      <c r="J1082" s="197">
        <f t="shared" si="1"/>
        <v>20403.5</v>
      </c>
      <c r="K1082" s="193" t="s">
        <v>34</v>
      </c>
      <c r="L1082" s="309"/>
    </row>
    <row r="1083" spans="2:12" s="1" customFormat="1" ht="31.5" customHeight="1" outlineLevel="2">
      <c r="B1083" s="302"/>
      <c r="C1083" s="191" t="s">
        <v>1637</v>
      </c>
      <c r="D1083" s="191" t="s">
        <v>342</v>
      </c>
      <c r="E1083" s="192" t="s">
        <v>2288</v>
      </c>
      <c r="F1083" s="193" t="s">
        <v>2289</v>
      </c>
      <c r="G1083" s="194" t="s">
        <v>1130</v>
      </c>
      <c r="H1083" s="195">
        <v>1</v>
      </c>
      <c r="I1083" s="269">
        <v>25077.6</v>
      </c>
      <c r="J1083" s="197">
        <f t="shared" si="1"/>
        <v>25077.6</v>
      </c>
      <c r="K1083" s="193" t="s">
        <v>34</v>
      </c>
      <c r="L1083" s="309"/>
    </row>
    <row r="1084" spans="2:12" s="11" customFormat="1" ht="29.85" customHeight="1" outlineLevel="1">
      <c r="B1084" s="318"/>
      <c r="C1084" s="182"/>
      <c r="D1084" s="188" t="s">
        <v>74</v>
      </c>
      <c r="E1084" s="189" t="s">
        <v>808</v>
      </c>
      <c r="F1084" s="189" t="s">
        <v>2293</v>
      </c>
      <c r="G1084" s="182"/>
      <c r="H1084" s="182"/>
      <c r="I1084" s="321" t="s">
        <v>34</v>
      </c>
      <c r="J1084" s="190">
        <f>SUM(J1085)</f>
        <v>41285.29</v>
      </c>
      <c r="K1084" s="182"/>
      <c r="L1084" s="358"/>
    </row>
    <row r="1085" spans="2:12" s="1" customFormat="1" ht="22.5" customHeight="1" outlineLevel="2">
      <c r="B1085" s="302"/>
      <c r="C1085" s="191" t="s">
        <v>1641</v>
      </c>
      <c r="D1085" s="191" t="s">
        <v>342</v>
      </c>
      <c r="E1085" s="192" t="s">
        <v>2295</v>
      </c>
      <c r="F1085" s="193" t="s">
        <v>2296</v>
      </c>
      <c r="G1085" s="194" t="s">
        <v>417</v>
      </c>
      <c r="H1085" s="195">
        <v>846.01</v>
      </c>
      <c r="I1085" s="269">
        <v>48.8</v>
      </c>
      <c r="J1085" s="197">
        <f>ROUND(I1085*H1085,2)</f>
        <v>41285.29</v>
      </c>
      <c r="K1085" s="193" t="s">
        <v>346</v>
      </c>
      <c r="L1085" s="309"/>
    </row>
    <row r="1086" spans="2:12" s="11" customFormat="1" ht="37.35" customHeight="1">
      <c r="B1086" s="318"/>
      <c r="C1086" s="182"/>
      <c r="D1086" s="188" t="s">
        <v>74</v>
      </c>
      <c r="E1086" s="231" t="s">
        <v>2297</v>
      </c>
      <c r="F1086" s="231" t="s">
        <v>2298</v>
      </c>
      <c r="G1086" s="182"/>
      <c r="H1086" s="182"/>
      <c r="I1086" s="321" t="s">
        <v>34</v>
      </c>
      <c r="J1086" s="232">
        <f>J1087</f>
        <v>1504.8</v>
      </c>
      <c r="K1086" s="182"/>
      <c r="L1086" s="358"/>
    </row>
    <row r="1087" spans="2:12" s="11" customFormat="1" ht="19.95" customHeight="1" outlineLevel="1">
      <c r="B1087" s="318"/>
      <c r="C1087" s="182"/>
      <c r="D1087" s="188" t="s">
        <v>74</v>
      </c>
      <c r="E1087" s="189" t="s">
        <v>2349</v>
      </c>
      <c r="F1087" s="189" t="s">
        <v>2350</v>
      </c>
      <c r="G1087" s="182"/>
      <c r="H1087" s="182"/>
      <c r="I1087" s="321" t="s">
        <v>34</v>
      </c>
      <c r="J1087" s="190">
        <f>SUM(J1088)</f>
        <v>1504.8</v>
      </c>
      <c r="K1087" s="182"/>
      <c r="L1087" s="358"/>
    </row>
    <row r="1088" spans="2:12" s="1" customFormat="1" ht="31.5" customHeight="1" outlineLevel="2">
      <c r="B1088" s="302"/>
      <c r="C1088" s="191" t="s">
        <v>1644</v>
      </c>
      <c r="D1088" s="191" t="s">
        <v>342</v>
      </c>
      <c r="E1088" s="192" t="s">
        <v>2352</v>
      </c>
      <c r="F1088" s="193" t="s">
        <v>2353</v>
      </c>
      <c r="G1088" s="194" t="s">
        <v>491</v>
      </c>
      <c r="H1088" s="195">
        <v>72</v>
      </c>
      <c r="I1088" s="269">
        <v>20.9</v>
      </c>
      <c r="J1088" s="197">
        <f>ROUND(I1088*H1088,2)</f>
        <v>1504.8</v>
      </c>
      <c r="K1088" s="193" t="s">
        <v>34</v>
      </c>
      <c r="L1088" s="309"/>
    </row>
    <row r="1089" spans="2:12" s="11" customFormat="1" ht="37.35" customHeight="1">
      <c r="B1089" s="318"/>
      <c r="C1089" s="182"/>
      <c r="D1089" s="188" t="s">
        <v>74</v>
      </c>
      <c r="E1089" s="231" t="s">
        <v>441</v>
      </c>
      <c r="F1089" s="231" t="s">
        <v>2354</v>
      </c>
      <c r="G1089" s="182"/>
      <c r="H1089" s="182"/>
      <c r="I1089" s="321" t="s">
        <v>34</v>
      </c>
      <c r="J1089" s="232">
        <f>J1090</f>
        <v>21399.6</v>
      </c>
      <c r="K1089" s="182"/>
      <c r="L1089" s="358"/>
    </row>
    <row r="1090" spans="2:12" s="11" customFormat="1" ht="19.95" customHeight="1" outlineLevel="1">
      <c r="B1090" s="318"/>
      <c r="C1090" s="182"/>
      <c r="D1090" s="188" t="s">
        <v>74</v>
      </c>
      <c r="E1090" s="189" t="s">
        <v>2355</v>
      </c>
      <c r="F1090" s="189" t="s">
        <v>2356</v>
      </c>
      <c r="G1090" s="182"/>
      <c r="H1090" s="182"/>
      <c r="I1090" s="321" t="s">
        <v>34</v>
      </c>
      <c r="J1090" s="190">
        <f>SUM(J1091)</f>
        <v>21399.6</v>
      </c>
      <c r="K1090" s="182"/>
      <c r="L1090" s="358"/>
    </row>
    <row r="1091" spans="2:12" s="1" customFormat="1" ht="22.5" customHeight="1" outlineLevel="2">
      <c r="B1091" s="302"/>
      <c r="C1091" s="191" t="s">
        <v>1648</v>
      </c>
      <c r="D1091" s="191" t="s">
        <v>342</v>
      </c>
      <c r="E1091" s="192" t="s">
        <v>3617</v>
      </c>
      <c r="F1091" s="193" t="s">
        <v>3618</v>
      </c>
      <c r="G1091" s="194" t="s">
        <v>1130</v>
      </c>
      <c r="H1091" s="195">
        <v>1</v>
      </c>
      <c r="I1091" s="269">
        <v>21399.6</v>
      </c>
      <c r="J1091" s="197">
        <f>ROUND(I1091*H1091,2)</f>
        <v>21399.6</v>
      </c>
      <c r="K1091" s="193" t="s">
        <v>34</v>
      </c>
      <c r="L1091" s="309"/>
    </row>
    <row r="1092" spans="2:12" s="1" customFormat="1" ht="6.9" customHeight="1">
      <c r="B1092" s="323"/>
      <c r="C1092" s="324"/>
      <c r="D1092" s="324"/>
      <c r="E1092" s="324"/>
      <c r="F1092" s="324"/>
      <c r="G1092" s="324"/>
      <c r="H1092" s="324"/>
      <c r="I1092" s="338"/>
      <c r="J1092" s="324"/>
      <c r="K1092" s="324"/>
      <c r="L1092" s="363"/>
    </row>
    <row r="1093" ht="13.5">
      <c r="I1093" s="272"/>
    </row>
    <row r="1094" ht="13.5">
      <c r="I1094" s="272"/>
    </row>
    <row r="1095" ht="13.5">
      <c r="I1095" s="272"/>
    </row>
  </sheetData>
  <sheetProtection formatColumns="0" formatRows="0" sort="0" autoFilter="0"/>
  <autoFilter ref="C104:K1091"/>
  <mergeCells count="14">
    <mergeCell ref="E95:H95"/>
    <mergeCell ref="E93:H93"/>
    <mergeCell ref="E97:H97"/>
    <mergeCell ref="G1:H1"/>
    <mergeCell ref="E49:H49"/>
    <mergeCell ref="E53:H53"/>
    <mergeCell ref="E51:H51"/>
    <mergeCell ref="E55:H55"/>
    <mergeCell ref="E91:H91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104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307"/>
  <sheetViews>
    <sheetView showGridLines="0" workbookViewId="0" topLeftCell="A1">
      <pane ySplit="1" topLeftCell="A2" activePane="bottomLeft" state="frozen"/>
      <selection pane="bottomLeft" activeCell="L95" sqref="L95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3100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3625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131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ROUND(J96,2)</f>
        <v>285991.24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3100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20.2 - Vrtaná studna VS1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J96</f>
        <v>285991.23999999993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J97</f>
        <v>267837.93999999994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J98</f>
        <v>32627.829999999998</v>
      </c>
      <c r="K66" s="158"/>
      <c r="L66" s="313"/>
    </row>
    <row r="67" spans="2:12" s="9" customFormat="1" ht="19.95" customHeight="1" hidden="1">
      <c r="B67" s="312"/>
      <c r="C67" s="153"/>
      <c r="D67" s="154" t="s">
        <v>298</v>
      </c>
      <c r="E67" s="155"/>
      <c r="F67" s="155"/>
      <c r="G67" s="155"/>
      <c r="H67" s="155"/>
      <c r="I67" s="156"/>
      <c r="J67" s="157">
        <f>J211</f>
        <v>91165.12</v>
      </c>
      <c r="K67" s="158"/>
      <c r="L67" s="313"/>
    </row>
    <row r="68" spans="2:12" s="9" customFormat="1" ht="19.95" customHeight="1" hidden="1">
      <c r="B68" s="312"/>
      <c r="C68" s="153"/>
      <c r="D68" s="154" t="s">
        <v>302</v>
      </c>
      <c r="E68" s="155"/>
      <c r="F68" s="155"/>
      <c r="G68" s="155"/>
      <c r="H68" s="155"/>
      <c r="I68" s="156"/>
      <c r="J68" s="157">
        <f>J235</f>
        <v>2626.63</v>
      </c>
      <c r="K68" s="158"/>
      <c r="L68" s="313"/>
    </row>
    <row r="69" spans="2:12" s="9" customFormat="1" ht="19.95" customHeight="1" hidden="1">
      <c r="B69" s="312"/>
      <c r="C69" s="153"/>
      <c r="D69" s="154" t="s">
        <v>308</v>
      </c>
      <c r="E69" s="155"/>
      <c r="F69" s="155"/>
      <c r="G69" s="155"/>
      <c r="H69" s="155"/>
      <c r="I69" s="156"/>
      <c r="J69" s="157">
        <f>J246</f>
        <v>139844.31999999998</v>
      </c>
      <c r="K69" s="158"/>
      <c r="L69" s="313"/>
    </row>
    <row r="70" spans="2:12" s="9" customFormat="1" ht="19.95" customHeight="1" hidden="1">
      <c r="B70" s="312"/>
      <c r="C70" s="153"/>
      <c r="D70" s="154" t="s">
        <v>312</v>
      </c>
      <c r="E70" s="155"/>
      <c r="F70" s="155"/>
      <c r="G70" s="155"/>
      <c r="H70" s="155"/>
      <c r="I70" s="156"/>
      <c r="J70" s="157">
        <f>J283</f>
        <v>1574.04</v>
      </c>
      <c r="K70" s="158"/>
      <c r="L70" s="313"/>
    </row>
    <row r="71" spans="2:12" s="8" customFormat="1" ht="24.9" customHeight="1" hidden="1">
      <c r="B71" s="310"/>
      <c r="C71" s="146"/>
      <c r="D71" s="147" t="s">
        <v>314</v>
      </c>
      <c r="E71" s="148"/>
      <c r="F71" s="148"/>
      <c r="G71" s="148"/>
      <c r="H71" s="148"/>
      <c r="I71" s="149"/>
      <c r="J71" s="150">
        <f>J285</f>
        <v>18153.300000000003</v>
      </c>
      <c r="K71" s="151"/>
      <c r="L71" s="311"/>
    </row>
    <row r="72" spans="2:12" s="9" customFormat="1" ht="19.95" customHeight="1" hidden="1">
      <c r="B72" s="312"/>
      <c r="C72" s="153"/>
      <c r="D72" s="154" t="s">
        <v>316</v>
      </c>
      <c r="E72" s="155"/>
      <c r="F72" s="155"/>
      <c r="G72" s="155"/>
      <c r="H72" s="155"/>
      <c r="I72" s="156"/>
      <c r="J72" s="157">
        <f>J286</f>
        <v>18153.300000000003</v>
      </c>
      <c r="K72" s="158"/>
      <c r="L72" s="313"/>
    </row>
    <row r="73" spans="2:12" s="1" customFormat="1" ht="21.75" customHeight="1" hidden="1">
      <c r="B73" s="302"/>
      <c r="C73" s="260"/>
      <c r="D73" s="260"/>
      <c r="E73" s="260"/>
      <c r="F73" s="260"/>
      <c r="G73" s="260"/>
      <c r="H73" s="260"/>
      <c r="I73" s="114"/>
      <c r="J73" s="260"/>
      <c r="K73" s="41"/>
      <c r="L73" s="303"/>
    </row>
    <row r="74" spans="2:12" s="1" customFormat="1" ht="6.9" customHeight="1" hidden="1">
      <c r="B74" s="307"/>
      <c r="C74" s="52"/>
      <c r="D74" s="52"/>
      <c r="E74" s="52"/>
      <c r="F74" s="52"/>
      <c r="G74" s="52"/>
      <c r="H74" s="52"/>
      <c r="I74" s="135"/>
      <c r="J74" s="52"/>
      <c r="K74" s="53"/>
      <c r="L74" s="303"/>
    </row>
    <row r="75" spans="2:12" ht="13.5" hidden="1">
      <c r="B75" s="296"/>
      <c r="C75" s="297"/>
      <c r="D75" s="297"/>
      <c r="E75" s="297"/>
      <c r="F75" s="297"/>
      <c r="G75" s="297"/>
      <c r="H75" s="297"/>
      <c r="I75" s="113"/>
      <c r="J75" s="297"/>
      <c r="K75" s="297"/>
      <c r="L75" s="298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s="1" customFormat="1" ht="6.9" customHeight="1">
      <c r="B78" s="314"/>
      <c r="C78" s="55"/>
      <c r="D78" s="55"/>
      <c r="E78" s="55"/>
      <c r="F78" s="55"/>
      <c r="G78" s="55"/>
      <c r="H78" s="55"/>
      <c r="I78" s="138"/>
      <c r="J78" s="55"/>
      <c r="K78" s="55"/>
      <c r="L78" s="303"/>
    </row>
    <row r="79" spans="2:12" s="1" customFormat="1" ht="36.9" customHeight="1">
      <c r="B79" s="302"/>
      <c r="C79" s="25" t="s">
        <v>322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6.9" customHeight="1">
      <c r="B80" s="302"/>
      <c r="C80" s="260"/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14.4" customHeight="1">
      <c r="B81" s="302"/>
      <c r="C81" s="32" t="s">
        <v>16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22.5" customHeight="1">
      <c r="B82" s="302"/>
      <c r="C82" s="260"/>
      <c r="D82" s="260"/>
      <c r="E82" s="384" t="s">
        <v>17</v>
      </c>
      <c r="F82" s="375"/>
      <c r="G82" s="375"/>
      <c r="H82" s="375"/>
      <c r="I82" s="114"/>
      <c r="J82" s="260"/>
      <c r="K82" s="260"/>
      <c r="L82" s="303"/>
    </row>
    <row r="83" spans="2:12" ht="13.2">
      <c r="B83" s="301"/>
      <c r="C83" s="32" t="s">
        <v>217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ht="22.5" customHeight="1">
      <c r="B84" s="301"/>
      <c r="C84" s="262"/>
      <c r="D84" s="262"/>
      <c r="E84" s="384" t="s">
        <v>219</v>
      </c>
      <c r="F84" s="382"/>
      <c r="G84" s="382"/>
      <c r="H84" s="382"/>
      <c r="I84" s="113"/>
      <c r="J84" s="262"/>
      <c r="K84" s="262"/>
      <c r="L84" s="300"/>
    </row>
    <row r="85" spans="2:12" ht="13.2">
      <c r="B85" s="301"/>
      <c r="C85" s="32" t="s">
        <v>221</v>
      </c>
      <c r="D85" s="262"/>
      <c r="E85" s="262"/>
      <c r="F85" s="262"/>
      <c r="G85" s="262"/>
      <c r="H85" s="262"/>
      <c r="I85" s="113"/>
      <c r="J85" s="262"/>
      <c r="K85" s="262"/>
      <c r="L85" s="300"/>
    </row>
    <row r="86" spans="2:12" s="1" customFormat="1" ht="22.5" customHeight="1">
      <c r="B86" s="302"/>
      <c r="C86" s="260"/>
      <c r="D86" s="260"/>
      <c r="E86" s="383" t="s">
        <v>3100</v>
      </c>
      <c r="F86" s="375"/>
      <c r="G86" s="375"/>
      <c r="H86" s="375"/>
      <c r="I86" s="114"/>
      <c r="J86" s="260"/>
      <c r="K86" s="260"/>
      <c r="L86" s="303"/>
    </row>
    <row r="87" spans="2:12" s="1" customFormat="1" ht="14.4" customHeight="1">
      <c r="B87" s="302"/>
      <c r="C87" s="32" t="s">
        <v>225</v>
      </c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23.25" customHeight="1">
      <c r="B88" s="302"/>
      <c r="C88" s="260"/>
      <c r="D88" s="260"/>
      <c r="E88" s="385" t="str">
        <f>E13</f>
        <v>SO 20.2 - Vrtaná studna VS1</v>
      </c>
      <c r="F88" s="375"/>
      <c r="G88" s="375"/>
      <c r="H88" s="375"/>
      <c r="I88" s="114"/>
      <c r="J88" s="260"/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8" customHeight="1">
      <c r="B90" s="302"/>
      <c r="C90" s="32" t="s">
        <v>24</v>
      </c>
      <c r="D90" s="260"/>
      <c r="E90" s="260"/>
      <c r="F90" s="30" t="str">
        <f>F16</f>
        <v>HRANICE - DRAHOTUŠE</v>
      </c>
      <c r="G90" s="260"/>
      <c r="H90" s="260"/>
      <c r="I90" s="115" t="s">
        <v>26</v>
      </c>
      <c r="J90" s="116" t="str">
        <f>IF(J16="","",J16)</f>
        <v>6.4.2016</v>
      </c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3.2">
      <c r="B92" s="302"/>
      <c r="C92" s="32" t="s">
        <v>32</v>
      </c>
      <c r="D92" s="260"/>
      <c r="E92" s="260"/>
      <c r="F92" s="30" t="str">
        <f>E19</f>
        <v>VODOVODY A KANALIZACE PŘEROV a.s.</v>
      </c>
      <c r="G92" s="260"/>
      <c r="H92" s="260"/>
      <c r="I92" s="115" t="s">
        <v>38</v>
      </c>
      <c r="J92" s="30" t="str">
        <f>E25</f>
        <v>JV PROJEKT VH s.r.o., BRNO</v>
      </c>
      <c r="K92" s="260"/>
      <c r="L92" s="303"/>
    </row>
    <row r="93" spans="2:12" s="1" customFormat="1" ht="14.4" customHeight="1">
      <c r="B93" s="302"/>
      <c r="C93" s="32" t="s">
        <v>37</v>
      </c>
      <c r="D93" s="260"/>
      <c r="E93" s="260"/>
      <c r="F93" s="30" t="s">
        <v>6577</v>
      </c>
      <c r="G93" s="260"/>
      <c r="H93" s="260"/>
      <c r="I93" s="114"/>
      <c r="J93" s="260"/>
      <c r="K93" s="260"/>
      <c r="L93" s="303"/>
    </row>
    <row r="94" spans="2:12" s="1" customFormat="1" ht="10.35" customHeight="1">
      <c r="B94" s="302"/>
      <c r="C94" s="260"/>
      <c r="D94" s="260"/>
      <c r="E94" s="260"/>
      <c r="F94" s="260"/>
      <c r="G94" s="260"/>
      <c r="H94" s="260"/>
      <c r="I94" s="114"/>
      <c r="J94" s="260"/>
      <c r="K94" s="260"/>
      <c r="L94" s="303"/>
    </row>
    <row r="95" spans="2:12" s="10" customFormat="1" ht="29.25" customHeight="1">
      <c r="B95" s="315"/>
      <c r="C95" s="165" t="s">
        <v>323</v>
      </c>
      <c r="D95" s="166" t="s">
        <v>60</v>
      </c>
      <c r="E95" s="166" t="s">
        <v>57</v>
      </c>
      <c r="F95" s="166" t="s">
        <v>324</v>
      </c>
      <c r="G95" s="166" t="s">
        <v>325</v>
      </c>
      <c r="H95" s="166" t="s">
        <v>326</v>
      </c>
      <c r="I95" s="167" t="s">
        <v>327</v>
      </c>
      <c r="J95" s="166" t="s">
        <v>283</v>
      </c>
      <c r="K95" s="168" t="s">
        <v>328</v>
      </c>
      <c r="L95" s="368"/>
    </row>
    <row r="96" spans="2:12" s="1" customFormat="1" ht="29.25" customHeight="1">
      <c r="B96" s="302"/>
      <c r="C96" s="316" t="s">
        <v>285</v>
      </c>
      <c r="D96" s="260"/>
      <c r="E96" s="260"/>
      <c r="F96" s="260"/>
      <c r="G96" s="260"/>
      <c r="H96" s="260"/>
      <c r="I96" s="114"/>
      <c r="J96" s="317">
        <f>J97+J285</f>
        <v>285991.23999999993</v>
      </c>
      <c r="K96" s="260"/>
      <c r="L96" s="303"/>
    </row>
    <row r="97" spans="2:12" s="11" customFormat="1" ht="37.35" customHeight="1">
      <c r="B97" s="318"/>
      <c r="C97" s="182"/>
      <c r="D97" s="188" t="s">
        <v>74</v>
      </c>
      <c r="E97" s="231" t="s">
        <v>336</v>
      </c>
      <c r="F97" s="231" t="s">
        <v>337</v>
      </c>
      <c r="G97" s="182"/>
      <c r="H97" s="182"/>
      <c r="I97" s="319"/>
      <c r="J97" s="232">
        <f>J98+J211+J235+J246+J283</f>
        <v>267837.93999999994</v>
      </c>
      <c r="K97" s="182"/>
      <c r="L97" s="320"/>
    </row>
    <row r="98" spans="2:12" s="11" customFormat="1" ht="29.85" customHeight="1" outlineLevel="1">
      <c r="B98" s="318"/>
      <c r="C98" s="182"/>
      <c r="D98" s="188" t="s">
        <v>74</v>
      </c>
      <c r="E98" s="189" t="s">
        <v>23</v>
      </c>
      <c r="F98" s="189" t="s">
        <v>339</v>
      </c>
      <c r="G98" s="182"/>
      <c r="H98" s="182"/>
      <c r="I98" s="321"/>
      <c r="J98" s="190">
        <f>SUM(J99:J209)</f>
        <v>32627.829999999998</v>
      </c>
      <c r="K98" s="182"/>
      <c r="L98" s="320"/>
    </row>
    <row r="99" spans="2:12" s="1" customFormat="1" ht="22.5" customHeight="1" outlineLevel="2" collapsed="1">
      <c r="B99" s="302"/>
      <c r="C99" s="191" t="s">
        <v>23</v>
      </c>
      <c r="D99" s="191" t="s">
        <v>342</v>
      </c>
      <c r="E99" s="192" t="s">
        <v>590</v>
      </c>
      <c r="F99" s="193" t="s">
        <v>591</v>
      </c>
      <c r="G99" s="194" t="s">
        <v>390</v>
      </c>
      <c r="H99" s="195">
        <v>31.2</v>
      </c>
      <c r="I99" s="269">
        <v>25.1</v>
      </c>
      <c r="J99" s="197">
        <f>ROUND(I99*H99,2)</f>
        <v>783.12</v>
      </c>
      <c r="K99" s="193" t="s">
        <v>34</v>
      </c>
      <c r="L99" s="322"/>
    </row>
    <row r="100" spans="2:12" s="13" customFormat="1" ht="13.5" hidden="1" outlineLevel="3">
      <c r="B100" s="331"/>
      <c r="C100" s="204"/>
      <c r="D100" s="206" t="s">
        <v>348</v>
      </c>
      <c r="E100" s="210" t="s">
        <v>3623</v>
      </c>
      <c r="F100" s="211" t="s">
        <v>3628</v>
      </c>
      <c r="G100" s="204"/>
      <c r="H100" s="212">
        <v>7.26</v>
      </c>
      <c r="I100" s="332" t="s">
        <v>34</v>
      </c>
      <c r="J100" s="204"/>
      <c r="K100" s="204"/>
      <c r="L100" s="333"/>
    </row>
    <row r="101" spans="2:12" s="13" customFormat="1" ht="13.5" hidden="1" outlineLevel="3">
      <c r="B101" s="331"/>
      <c r="C101" s="204"/>
      <c r="D101" s="206" t="s">
        <v>348</v>
      </c>
      <c r="E101" s="210" t="s">
        <v>3622</v>
      </c>
      <c r="F101" s="211" t="s">
        <v>3629</v>
      </c>
      <c r="G101" s="204"/>
      <c r="H101" s="212">
        <v>23.94</v>
      </c>
      <c r="I101" s="332" t="s">
        <v>34</v>
      </c>
      <c r="J101" s="204"/>
      <c r="K101" s="204"/>
      <c r="L101" s="333"/>
    </row>
    <row r="102" spans="2:12" s="14" customFormat="1" ht="13.5" hidden="1" outlineLevel="3">
      <c r="B102" s="335"/>
      <c r="C102" s="205"/>
      <c r="D102" s="206" t="s">
        <v>348</v>
      </c>
      <c r="E102" s="207" t="s">
        <v>2504</v>
      </c>
      <c r="F102" s="208" t="s">
        <v>352</v>
      </c>
      <c r="G102" s="205"/>
      <c r="H102" s="209">
        <v>31.2</v>
      </c>
      <c r="I102" s="336" t="s">
        <v>34</v>
      </c>
      <c r="J102" s="205"/>
      <c r="K102" s="205"/>
      <c r="L102" s="337"/>
    </row>
    <row r="103" spans="2:12" s="1" customFormat="1" ht="22.5" customHeight="1" outlineLevel="2" collapsed="1">
      <c r="B103" s="302"/>
      <c r="C103" s="191" t="s">
        <v>83</v>
      </c>
      <c r="D103" s="191" t="s">
        <v>342</v>
      </c>
      <c r="E103" s="192" t="s">
        <v>343</v>
      </c>
      <c r="F103" s="193" t="s">
        <v>344</v>
      </c>
      <c r="G103" s="194" t="s">
        <v>345</v>
      </c>
      <c r="H103" s="195">
        <v>6.24</v>
      </c>
      <c r="I103" s="269">
        <v>64.1</v>
      </c>
      <c r="J103" s="197">
        <f>ROUND(I103*H103,2)</f>
        <v>399.98</v>
      </c>
      <c r="K103" s="193" t="s">
        <v>346</v>
      </c>
      <c r="L103" s="322"/>
    </row>
    <row r="104" spans="2:12" s="13" customFormat="1" ht="13.5" hidden="1" outlineLevel="3">
      <c r="B104" s="331"/>
      <c r="C104" s="204"/>
      <c r="D104" s="206" t="s">
        <v>348</v>
      </c>
      <c r="E104" s="210" t="s">
        <v>34</v>
      </c>
      <c r="F104" s="211" t="s">
        <v>2508</v>
      </c>
      <c r="G104" s="204"/>
      <c r="H104" s="212">
        <v>6.24</v>
      </c>
      <c r="I104" s="332" t="s">
        <v>34</v>
      </c>
      <c r="J104" s="204"/>
      <c r="K104" s="204"/>
      <c r="L104" s="333"/>
    </row>
    <row r="105" spans="2:12" s="14" customFormat="1" ht="13.5" hidden="1" outlineLevel="3">
      <c r="B105" s="335"/>
      <c r="C105" s="205"/>
      <c r="D105" s="206" t="s">
        <v>348</v>
      </c>
      <c r="E105" s="207" t="s">
        <v>2500</v>
      </c>
      <c r="F105" s="208" t="s">
        <v>352</v>
      </c>
      <c r="G105" s="205"/>
      <c r="H105" s="209">
        <v>6.24</v>
      </c>
      <c r="I105" s="336" t="s">
        <v>34</v>
      </c>
      <c r="J105" s="205"/>
      <c r="K105" s="205"/>
      <c r="L105" s="337"/>
    </row>
    <row r="106" spans="2:12" s="1" customFormat="1" ht="22.5" customHeight="1" outlineLevel="2" collapsed="1">
      <c r="B106" s="302"/>
      <c r="C106" s="191" t="s">
        <v>90</v>
      </c>
      <c r="D106" s="191" t="s">
        <v>342</v>
      </c>
      <c r="E106" s="192" t="s">
        <v>3151</v>
      </c>
      <c r="F106" s="193" t="s">
        <v>3152</v>
      </c>
      <c r="G106" s="194" t="s">
        <v>345</v>
      </c>
      <c r="H106" s="195">
        <v>6.24</v>
      </c>
      <c r="I106" s="269">
        <v>7</v>
      </c>
      <c r="J106" s="197">
        <f>ROUND(I106*H106,2)</f>
        <v>43.68</v>
      </c>
      <c r="K106" s="193" t="s">
        <v>346</v>
      </c>
      <c r="L106" s="322"/>
    </row>
    <row r="107" spans="2:12" s="12" customFormat="1" ht="13.5" hidden="1" outlineLevel="3">
      <c r="B107" s="342"/>
      <c r="C107" s="203"/>
      <c r="D107" s="206" t="s">
        <v>348</v>
      </c>
      <c r="E107" s="343" t="s">
        <v>34</v>
      </c>
      <c r="F107" s="344" t="s">
        <v>3630</v>
      </c>
      <c r="G107" s="203"/>
      <c r="H107" s="345" t="s">
        <v>34</v>
      </c>
      <c r="I107" s="346" t="s">
        <v>34</v>
      </c>
      <c r="J107" s="203"/>
      <c r="K107" s="203"/>
      <c r="L107" s="347"/>
    </row>
    <row r="108" spans="2:12" s="13" customFormat="1" ht="13.5" hidden="1" outlineLevel="3">
      <c r="B108" s="331"/>
      <c r="C108" s="204"/>
      <c r="D108" s="206" t="s">
        <v>348</v>
      </c>
      <c r="E108" s="210" t="s">
        <v>34</v>
      </c>
      <c r="F108" s="211" t="s">
        <v>2611</v>
      </c>
      <c r="G108" s="204"/>
      <c r="H108" s="212">
        <v>6.24</v>
      </c>
      <c r="I108" s="332" t="s">
        <v>34</v>
      </c>
      <c r="J108" s="204"/>
      <c r="K108" s="204"/>
      <c r="L108" s="333"/>
    </row>
    <row r="109" spans="2:12" s="1" customFormat="1" ht="22.5" customHeight="1" outlineLevel="2" collapsed="1">
      <c r="B109" s="302"/>
      <c r="C109" s="191" t="s">
        <v>347</v>
      </c>
      <c r="D109" s="191" t="s">
        <v>342</v>
      </c>
      <c r="E109" s="192" t="s">
        <v>3631</v>
      </c>
      <c r="F109" s="193" t="s">
        <v>3632</v>
      </c>
      <c r="G109" s="194" t="s">
        <v>345</v>
      </c>
      <c r="H109" s="195">
        <v>8.222</v>
      </c>
      <c r="I109" s="269">
        <v>83.6</v>
      </c>
      <c r="J109" s="197">
        <f>ROUND(I109*H109,2)</f>
        <v>687.36</v>
      </c>
      <c r="K109" s="193" t="s">
        <v>346</v>
      </c>
      <c r="L109" s="322"/>
    </row>
    <row r="110" spans="2:12" s="13" customFormat="1" ht="13.5" hidden="1" outlineLevel="3">
      <c r="B110" s="331"/>
      <c r="C110" s="204"/>
      <c r="D110" s="206" t="s">
        <v>348</v>
      </c>
      <c r="E110" s="210" t="s">
        <v>34</v>
      </c>
      <c r="F110" s="211" t="s">
        <v>3633</v>
      </c>
      <c r="G110" s="204"/>
      <c r="H110" s="212">
        <v>35.856</v>
      </c>
      <c r="I110" s="332" t="s">
        <v>34</v>
      </c>
      <c r="J110" s="204"/>
      <c r="K110" s="204"/>
      <c r="L110" s="333"/>
    </row>
    <row r="111" spans="2:12" s="15" customFormat="1" ht="13.5" hidden="1" outlineLevel="3">
      <c r="B111" s="339"/>
      <c r="C111" s="213"/>
      <c r="D111" s="206" t="s">
        <v>348</v>
      </c>
      <c r="E111" s="214" t="s">
        <v>3627</v>
      </c>
      <c r="F111" s="215" t="s">
        <v>363</v>
      </c>
      <c r="G111" s="213"/>
      <c r="H111" s="216">
        <v>35.856</v>
      </c>
      <c r="I111" s="340" t="s">
        <v>34</v>
      </c>
      <c r="J111" s="213"/>
      <c r="K111" s="213"/>
      <c r="L111" s="341"/>
    </row>
    <row r="112" spans="2:12" s="12" customFormat="1" ht="13.5" hidden="1" outlineLevel="3">
      <c r="B112" s="342"/>
      <c r="C112" s="203"/>
      <c r="D112" s="206" t="s">
        <v>348</v>
      </c>
      <c r="E112" s="343" t="s">
        <v>34</v>
      </c>
      <c r="F112" s="344" t="s">
        <v>3634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3" customFormat="1" ht="13.5" hidden="1" outlineLevel="3">
      <c r="B113" s="331"/>
      <c r="C113" s="204"/>
      <c r="D113" s="206" t="s">
        <v>348</v>
      </c>
      <c r="E113" s="210" t="s">
        <v>34</v>
      </c>
      <c r="F113" s="211" t="s">
        <v>3635</v>
      </c>
      <c r="G113" s="204"/>
      <c r="H113" s="212">
        <v>-1.267</v>
      </c>
      <c r="I113" s="332" t="s">
        <v>34</v>
      </c>
      <c r="J113" s="204"/>
      <c r="K113" s="204"/>
      <c r="L113" s="333"/>
    </row>
    <row r="114" spans="2:12" s="12" customFormat="1" ht="13.5" hidden="1" outlineLevel="3">
      <c r="B114" s="342"/>
      <c r="C114" s="203"/>
      <c r="D114" s="206" t="s">
        <v>348</v>
      </c>
      <c r="E114" s="343" t="s">
        <v>34</v>
      </c>
      <c r="F114" s="344" t="s">
        <v>3636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3637</v>
      </c>
      <c r="G115" s="204"/>
      <c r="H115" s="212">
        <v>-7.182</v>
      </c>
      <c r="I115" s="332" t="s">
        <v>34</v>
      </c>
      <c r="J115" s="204"/>
      <c r="K115" s="204"/>
      <c r="L115" s="333"/>
    </row>
    <row r="116" spans="2:12" s="14" customFormat="1" ht="13.5" hidden="1" outlineLevel="3">
      <c r="B116" s="335"/>
      <c r="C116" s="205"/>
      <c r="D116" s="206" t="s">
        <v>348</v>
      </c>
      <c r="E116" s="207" t="s">
        <v>3626</v>
      </c>
      <c r="F116" s="208" t="s">
        <v>352</v>
      </c>
      <c r="G116" s="205"/>
      <c r="H116" s="209">
        <v>27.407</v>
      </c>
      <c r="I116" s="336" t="s">
        <v>34</v>
      </c>
      <c r="J116" s="205"/>
      <c r="K116" s="205"/>
      <c r="L116" s="337"/>
    </row>
    <row r="117" spans="2:12" s="13" customFormat="1" ht="13.5" hidden="1" outlineLevel="3">
      <c r="B117" s="331"/>
      <c r="C117" s="204"/>
      <c r="D117" s="206" t="s">
        <v>348</v>
      </c>
      <c r="E117" s="210" t="s">
        <v>34</v>
      </c>
      <c r="F117" s="211" t="s">
        <v>3638</v>
      </c>
      <c r="G117" s="204"/>
      <c r="H117" s="212">
        <v>8.222</v>
      </c>
      <c r="I117" s="332" t="s">
        <v>34</v>
      </c>
      <c r="J117" s="204"/>
      <c r="K117" s="204"/>
      <c r="L117" s="333"/>
    </row>
    <row r="118" spans="2:12" s="1" customFormat="1" ht="22.5" customHeight="1" outlineLevel="2" collapsed="1">
      <c r="B118" s="302"/>
      <c r="C118" s="191" t="s">
        <v>368</v>
      </c>
      <c r="D118" s="191" t="s">
        <v>342</v>
      </c>
      <c r="E118" s="192" t="s">
        <v>1033</v>
      </c>
      <c r="F118" s="193" t="s">
        <v>1034</v>
      </c>
      <c r="G118" s="194" t="s">
        <v>345</v>
      </c>
      <c r="H118" s="195">
        <v>2.467</v>
      </c>
      <c r="I118" s="269">
        <v>12.4</v>
      </c>
      <c r="J118" s="197">
        <f>ROUND(I118*H118,2)</f>
        <v>30.59</v>
      </c>
      <c r="K118" s="193" t="s">
        <v>346</v>
      </c>
      <c r="L118" s="322"/>
    </row>
    <row r="119" spans="2:12" s="13" customFormat="1" ht="13.5" hidden="1" outlineLevel="3">
      <c r="B119" s="331"/>
      <c r="C119" s="204"/>
      <c r="D119" s="206" t="s">
        <v>348</v>
      </c>
      <c r="E119" s="210" t="s">
        <v>34</v>
      </c>
      <c r="F119" s="211" t="s">
        <v>3639</v>
      </c>
      <c r="G119" s="204"/>
      <c r="H119" s="212">
        <v>2.467</v>
      </c>
      <c r="I119" s="332" t="s">
        <v>34</v>
      </c>
      <c r="J119" s="204"/>
      <c r="K119" s="204"/>
      <c r="L119" s="333"/>
    </row>
    <row r="120" spans="2:12" s="1" customFormat="1" ht="22.5" customHeight="1" outlineLevel="2" collapsed="1">
      <c r="B120" s="302"/>
      <c r="C120" s="191" t="s">
        <v>373</v>
      </c>
      <c r="D120" s="191" t="s">
        <v>342</v>
      </c>
      <c r="E120" s="192" t="s">
        <v>3640</v>
      </c>
      <c r="F120" s="193" t="s">
        <v>3641</v>
      </c>
      <c r="G120" s="194" t="s">
        <v>345</v>
      </c>
      <c r="H120" s="195">
        <v>19.185</v>
      </c>
      <c r="I120" s="269">
        <v>97.5</v>
      </c>
      <c r="J120" s="197">
        <f>ROUND(I120*H120,2)</f>
        <v>1870.54</v>
      </c>
      <c r="K120" s="193" t="s">
        <v>346</v>
      </c>
      <c r="L120" s="322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3642</v>
      </c>
      <c r="G121" s="204"/>
      <c r="H121" s="212">
        <v>19.185</v>
      </c>
      <c r="I121" s="332" t="s">
        <v>34</v>
      </c>
      <c r="J121" s="204"/>
      <c r="K121" s="204"/>
      <c r="L121" s="333"/>
    </row>
    <row r="122" spans="2:12" s="1" customFormat="1" ht="22.5" customHeight="1" outlineLevel="2" collapsed="1">
      <c r="B122" s="302"/>
      <c r="C122" s="191" t="s">
        <v>378</v>
      </c>
      <c r="D122" s="191" t="s">
        <v>342</v>
      </c>
      <c r="E122" s="192" t="s">
        <v>1041</v>
      </c>
      <c r="F122" s="193" t="s">
        <v>1042</v>
      </c>
      <c r="G122" s="194" t="s">
        <v>345</v>
      </c>
      <c r="H122" s="195">
        <v>5.755</v>
      </c>
      <c r="I122" s="269">
        <v>12.4</v>
      </c>
      <c r="J122" s="197">
        <f>ROUND(I122*H122,2)</f>
        <v>71.36</v>
      </c>
      <c r="K122" s="193" t="s">
        <v>346</v>
      </c>
      <c r="L122" s="322"/>
    </row>
    <row r="123" spans="2:12" s="13" customFormat="1" ht="13.5" hidden="1" outlineLevel="3">
      <c r="B123" s="331"/>
      <c r="C123" s="204"/>
      <c r="D123" s="206" t="s">
        <v>348</v>
      </c>
      <c r="E123" s="210" t="s">
        <v>34</v>
      </c>
      <c r="F123" s="211" t="s">
        <v>3643</v>
      </c>
      <c r="G123" s="204"/>
      <c r="H123" s="212">
        <v>5.755</v>
      </c>
      <c r="I123" s="332" t="s">
        <v>34</v>
      </c>
      <c r="J123" s="204"/>
      <c r="K123" s="204"/>
      <c r="L123" s="333"/>
    </row>
    <row r="124" spans="2:12" s="1" customFormat="1" ht="22.5" customHeight="1" outlineLevel="2" collapsed="1">
      <c r="B124" s="302"/>
      <c r="C124" s="191" t="s">
        <v>382</v>
      </c>
      <c r="D124" s="191" t="s">
        <v>342</v>
      </c>
      <c r="E124" s="192" t="s">
        <v>360</v>
      </c>
      <c r="F124" s="193" t="s">
        <v>361</v>
      </c>
      <c r="G124" s="194" t="s">
        <v>345</v>
      </c>
      <c r="H124" s="195">
        <v>3.049</v>
      </c>
      <c r="I124" s="269">
        <v>250.8</v>
      </c>
      <c r="J124" s="197">
        <f>ROUND(I124*H124,2)</f>
        <v>764.69</v>
      </c>
      <c r="K124" s="193" t="s">
        <v>346</v>
      </c>
      <c r="L124" s="322"/>
    </row>
    <row r="125" spans="2:12" s="13" customFormat="1" ht="13.5" hidden="1" outlineLevel="3">
      <c r="B125" s="331"/>
      <c r="C125" s="204"/>
      <c r="D125" s="206" t="s">
        <v>348</v>
      </c>
      <c r="E125" s="210" t="s">
        <v>34</v>
      </c>
      <c r="F125" s="211" t="s">
        <v>3644</v>
      </c>
      <c r="G125" s="204"/>
      <c r="H125" s="212">
        <v>12.342</v>
      </c>
      <c r="I125" s="332" t="s">
        <v>34</v>
      </c>
      <c r="J125" s="204"/>
      <c r="K125" s="204"/>
      <c r="L125" s="333"/>
    </row>
    <row r="126" spans="2:12" s="15" customFormat="1" ht="13.5" hidden="1" outlineLevel="3">
      <c r="B126" s="339"/>
      <c r="C126" s="213"/>
      <c r="D126" s="206" t="s">
        <v>348</v>
      </c>
      <c r="E126" s="214" t="s">
        <v>289</v>
      </c>
      <c r="F126" s="215" t="s">
        <v>363</v>
      </c>
      <c r="G126" s="213"/>
      <c r="H126" s="216">
        <v>12.342</v>
      </c>
      <c r="I126" s="340" t="s">
        <v>34</v>
      </c>
      <c r="J126" s="213"/>
      <c r="K126" s="213"/>
      <c r="L126" s="341"/>
    </row>
    <row r="127" spans="2:12" s="12" customFormat="1" ht="13.5" hidden="1" outlineLevel="3">
      <c r="B127" s="342"/>
      <c r="C127" s="203"/>
      <c r="D127" s="206" t="s">
        <v>348</v>
      </c>
      <c r="E127" s="343" t="s">
        <v>34</v>
      </c>
      <c r="F127" s="344" t="s">
        <v>627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3" customFormat="1" ht="13.5" hidden="1" outlineLevel="3">
      <c r="B128" s="331"/>
      <c r="C128" s="204"/>
      <c r="D128" s="206" t="s">
        <v>348</v>
      </c>
      <c r="E128" s="210" t="s">
        <v>34</v>
      </c>
      <c r="F128" s="211" t="s">
        <v>3645</v>
      </c>
      <c r="G128" s="204"/>
      <c r="H128" s="212">
        <v>-2.178</v>
      </c>
      <c r="I128" s="332" t="s">
        <v>34</v>
      </c>
      <c r="J128" s="204"/>
      <c r="K128" s="204"/>
      <c r="L128" s="333"/>
    </row>
    <row r="129" spans="2:12" s="14" customFormat="1" ht="13.5" hidden="1" outlineLevel="3">
      <c r="B129" s="335"/>
      <c r="C129" s="205"/>
      <c r="D129" s="206" t="s">
        <v>348</v>
      </c>
      <c r="E129" s="207" t="s">
        <v>2378</v>
      </c>
      <c r="F129" s="208" t="s">
        <v>352</v>
      </c>
      <c r="G129" s="205"/>
      <c r="H129" s="209">
        <v>10.164</v>
      </c>
      <c r="I129" s="336" t="s">
        <v>34</v>
      </c>
      <c r="J129" s="205"/>
      <c r="K129" s="205"/>
      <c r="L129" s="337"/>
    </row>
    <row r="130" spans="2:12" s="12" customFormat="1" ht="13.5" hidden="1" outlineLevel="3">
      <c r="B130" s="342"/>
      <c r="C130" s="203"/>
      <c r="D130" s="206" t="s">
        <v>348</v>
      </c>
      <c r="E130" s="343" t="s">
        <v>34</v>
      </c>
      <c r="F130" s="344" t="s">
        <v>376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3" customFormat="1" ht="13.5" hidden="1" outlineLevel="3">
      <c r="B131" s="331"/>
      <c r="C131" s="204"/>
      <c r="D131" s="206" t="s">
        <v>348</v>
      </c>
      <c r="E131" s="210" t="s">
        <v>34</v>
      </c>
      <c r="F131" s="211" t="s">
        <v>2383</v>
      </c>
      <c r="G131" s="204"/>
      <c r="H131" s="212">
        <v>3.049</v>
      </c>
      <c r="I131" s="332" t="s">
        <v>34</v>
      </c>
      <c r="J131" s="204"/>
      <c r="K131" s="204"/>
      <c r="L131" s="333"/>
    </row>
    <row r="132" spans="2:12" s="1" customFormat="1" ht="22.5" customHeight="1" outlineLevel="2" collapsed="1">
      <c r="B132" s="302"/>
      <c r="C132" s="191" t="s">
        <v>387</v>
      </c>
      <c r="D132" s="191" t="s">
        <v>342</v>
      </c>
      <c r="E132" s="192" t="s">
        <v>369</v>
      </c>
      <c r="F132" s="193" t="s">
        <v>370</v>
      </c>
      <c r="G132" s="194" t="s">
        <v>345</v>
      </c>
      <c r="H132" s="195">
        <v>0.915</v>
      </c>
      <c r="I132" s="269">
        <v>12.4</v>
      </c>
      <c r="J132" s="197">
        <f>ROUND(I132*H132,2)</f>
        <v>11.35</v>
      </c>
      <c r="K132" s="193" t="s">
        <v>346</v>
      </c>
      <c r="L132" s="322"/>
    </row>
    <row r="133" spans="2:12" s="12" customFormat="1" ht="13.5" hidden="1" outlineLevel="3">
      <c r="B133" s="342"/>
      <c r="C133" s="203"/>
      <c r="D133" s="206" t="s">
        <v>348</v>
      </c>
      <c r="E133" s="343" t="s">
        <v>34</v>
      </c>
      <c r="F133" s="344" t="s">
        <v>376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3" customFormat="1" ht="13.5" hidden="1" outlineLevel="3">
      <c r="B134" s="331"/>
      <c r="C134" s="204"/>
      <c r="D134" s="206" t="s">
        <v>348</v>
      </c>
      <c r="E134" s="210" t="s">
        <v>34</v>
      </c>
      <c r="F134" s="211" t="s">
        <v>2384</v>
      </c>
      <c r="G134" s="204"/>
      <c r="H134" s="212">
        <v>0.915</v>
      </c>
      <c r="I134" s="332" t="s">
        <v>34</v>
      </c>
      <c r="J134" s="204"/>
      <c r="K134" s="204"/>
      <c r="L134" s="333"/>
    </row>
    <row r="135" spans="2:12" s="1" customFormat="1" ht="22.5" customHeight="1" outlineLevel="2" collapsed="1">
      <c r="B135" s="302"/>
      <c r="C135" s="191" t="s">
        <v>28</v>
      </c>
      <c r="D135" s="191" t="s">
        <v>342</v>
      </c>
      <c r="E135" s="192" t="s">
        <v>3646</v>
      </c>
      <c r="F135" s="193" t="s">
        <v>3647</v>
      </c>
      <c r="G135" s="194" t="s">
        <v>345</v>
      </c>
      <c r="H135" s="195">
        <v>7.115</v>
      </c>
      <c r="I135" s="269">
        <v>250.8</v>
      </c>
      <c r="J135" s="197">
        <f>ROUND(I135*H135,2)</f>
        <v>1784.44</v>
      </c>
      <c r="K135" s="193" t="s">
        <v>346</v>
      </c>
      <c r="L135" s="322"/>
    </row>
    <row r="136" spans="2:12" s="12" customFormat="1" ht="13.5" hidden="1" outlineLevel="3">
      <c r="B136" s="342"/>
      <c r="C136" s="203"/>
      <c r="D136" s="206" t="s">
        <v>348</v>
      </c>
      <c r="E136" s="343" t="s">
        <v>34</v>
      </c>
      <c r="F136" s="344" t="s">
        <v>2385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3" customFormat="1" ht="13.5" hidden="1" outlineLevel="3">
      <c r="B137" s="331"/>
      <c r="C137" s="204"/>
      <c r="D137" s="206" t="s">
        <v>348</v>
      </c>
      <c r="E137" s="210" t="s">
        <v>34</v>
      </c>
      <c r="F137" s="211" t="s">
        <v>2386</v>
      </c>
      <c r="G137" s="204"/>
      <c r="H137" s="212">
        <v>7.115</v>
      </c>
      <c r="I137" s="332" t="s">
        <v>34</v>
      </c>
      <c r="J137" s="204"/>
      <c r="K137" s="204"/>
      <c r="L137" s="333"/>
    </row>
    <row r="138" spans="2:12" s="1" customFormat="1" ht="22.5" customHeight="1" outlineLevel="2" collapsed="1">
      <c r="B138" s="302"/>
      <c r="C138" s="191" t="s">
        <v>340</v>
      </c>
      <c r="D138" s="191" t="s">
        <v>342</v>
      </c>
      <c r="E138" s="192" t="s">
        <v>379</v>
      </c>
      <c r="F138" s="193" t="s">
        <v>380</v>
      </c>
      <c r="G138" s="194" t="s">
        <v>345</v>
      </c>
      <c r="H138" s="195">
        <v>2.134</v>
      </c>
      <c r="I138" s="269">
        <v>12.4</v>
      </c>
      <c r="J138" s="197">
        <f>ROUND(I138*H138,2)</f>
        <v>26.46</v>
      </c>
      <c r="K138" s="193" t="s">
        <v>346</v>
      </c>
      <c r="L138" s="322"/>
    </row>
    <row r="139" spans="2:12" s="12" customFormat="1" ht="13.5" hidden="1" outlineLevel="3">
      <c r="B139" s="342"/>
      <c r="C139" s="203"/>
      <c r="D139" s="206" t="s">
        <v>348</v>
      </c>
      <c r="E139" s="343" t="s">
        <v>34</v>
      </c>
      <c r="F139" s="344" t="s">
        <v>2387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3.5" hidden="1" outlineLevel="3">
      <c r="B140" s="331"/>
      <c r="C140" s="204"/>
      <c r="D140" s="206" t="s">
        <v>348</v>
      </c>
      <c r="E140" s="210" t="s">
        <v>34</v>
      </c>
      <c r="F140" s="211" t="s">
        <v>2388</v>
      </c>
      <c r="G140" s="204"/>
      <c r="H140" s="212">
        <v>2.134</v>
      </c>
      <c r="I140" s="332" t="s">
        <v>34</v>
      </c>
      <c r="J140" s="204"/>
      <c r="K140" s="204"/>
      <c r="L140" s="333"/>
    </row>
    <row r="141" spans="2:12" s="1" customFormat="1" ht="22.5" customHeight="1" outlineLevel="2" collapsed="1">
      <c r="B141" s="302"/>
      <c r="C141" s="191" t="s">
        <v>397</v>
      </c>
      <c r="D141" s="191" t="s">
        <v>342</v>
      </c>
      <c r="E141" s="192" t="s">
        <v>2726</v>
      </c>
      <c r="F141" s="193" t="s">
        <v>2727</v>
      </c>
      <c r="G141" s="194" t="s">
        <v>390</v>
      </c>
      <c r="H141" s="195">
        <v>22.44</v>
      </c>
      <c r="I141" s="269">
        <v>69.7</v>
      </c>
      <c r="J141" s="197">
        <f>ROUND(I141*H141,2)</f>
        <v>1564.07</v>
      </c>
      <c r="K141" s="193" t="s">
        <v>346</v>
      </c>
      <c r="L141" s="322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3648</v>
      </c>
      <c r="G142" s="204"/>
      <c r="H142" s="212">
        <v>22.44</v>
      </c>
      <c r="I142" s="332" t="s">
        <v>34</v>
      </c>
      <c r="J142" s="204"/>
      <c r="K142" s="204"/>
      <c r="L142" s="333"/>
    </row>
    <row r="143" spans="2:12" s="1" customFormat="1" ht="22.5" customHeight="1" outlineLevel="2">
      <c r="B143" s="302"/>
      <c r="C143" s="191" t="s">
        <v>271</v>
      </c>
      <c r="D143" s="191" t="s">
        <v>342</v>
      </c>
      <c r="E143" s="192" t="s">
        <v>2732</v>
      </c>
      <c r="F143" s="193" t="s">
        <v>2733</v>
      </c>
      <c r="G143" s="194" t="s">
        <v>390</v>
      </c>
      <c r="H143" s="195">
        <v>22.44</v>
      </c>
      <c r="I143" s="269">
        <v>20.9</v>
      </c>
      <c r="J143" s="197">
        <f>ROUND(I143*H143,2)</f>
        <v>469</v>
      </c>
      <c r="K143" s="193" t="s">
        <v>346</v>
      </c>
      <c r="L143" s="322"/>
    </row>
    <row r="144" spans="2:12" s="1" customFormat="1" ht="22.5" customHeight="1" outlineLevel="2" collapsed="1">
      <c r="B144" s="302"/>
      <c r="C144" s="191" t="s">
        <v>403</v>
      </c>
      <c r="D144" s="191" t="s">
        <v>342</v>
      </c>
      <c r="E144" s="192" t="s">
        <v>656</v>
      </c>
      <c r="F144" s="193" t="s">
        <v>657</v>
      </c>
      <c r="G144" s="194" t="s">
        <v>345</v>
      </c>
      <c r="H144" s="195">
        <v>37.571</v>
      </c>
      <c r="I144" s="269">
        <v>13.9</v>
      </c>
      <c r="J144" s="197">
        <f>ROUND(I144*H144,2)</f>
        <v>522.24</v>
      </c>
      <c r="K144" s="193" t="s">
        <v>346</v>
      </c>
      <c r="L144" s="322"/>
    </row>
    <row r="145" spans="2:12" s="13" customFormat="1" ht="13.5" hidden="1" outlineLevel="3">
      <c r="B145" s="331"/>
      <c r="C145" s="204"/>
      <c r="D145" s="206" t="s">
        <v>348</v>
      </c>
      <c r="E145" s="210" t="s">
        <v>34</v>
      </c>
      <c r="F145" s="211" t="s">
        <v>3649</v>
      </c>
      <c r="G145" s="204"/>
      <c r="H145" s="212">
        <v>37.571</v>
      </c>
      <c r="I145" s="332" t="s">
        <v>34</v>
      </c>
      <c r="J145" s="204"/>
      <c r="K145" s="204"/>
      <c r="L145" s="333"/>
    </row>
    <row r="146" spans="2:12" s="1" customFormat="1" ht="22.5" customHeight="1" outlineLevel="2" collapsed="1">
      <c r="B146" s="302"/>
      <c r="C146" s="191" t="s">
        <v>8</v>
      </c>
      <c r="D146" s="191" t="s">
        <v>342</v>
      </c>
      <c r="E146" s="192" t="s">
        <v>3151</v>
      </c>
      <c r="F146" s="193" t="s">
        <v>3152</v>
      </c>
      <c r="G146" s="194" t="s">
        <v>345</v>
      </c>
      <c r="H146" s="195">
        <v>21.815</v>
      </c>
      <c r="I146" s="269">
        <v>22.7</v>
      </c>
      <c r="J146" s="197">
        <f>ROUND(I146*H146,2)</f>
        <v>495.2</v>
      </c>
      <c r="K146" s="193" t="s">
        <v>346</v>
      </c>
      <c r="L146" s="322"/>
    </row>
    <row r="147" spans="2:12" s="12" customFormat="1" ht="13.5" hidden="1" outlineLevel="3">
      <c r="B147" s="342"/>
      <c r="C147" s="203"/>
      <c r="D147" s="206" t="s">
        <v>348</v>
      </c>
      <c r="E147" s="343" t="s">
        <v>34</v>
      </c>
      <c r="F147" s="344" t="s">
        <v>3630</v>
      </c>
      <c r="G147" s="203"/>
      <c r="H147" s="345" t="s">
        <v>34</v>
      </c>
      <c r="I147" s="346" t="s">
        <v>34</v>
      </c>
      <c r="J147" s="203"/>
      <c r="K147" s="203"/>
      <c r="L147" s="347"/>
    </row>
    <row r="148" spans="2:12" s="13" customFormat="1" ht="13.5" hidden="1" outlineLevel="3">
      <c r="B148" s="331"/>
      <c r="C148" s="204"/>
      <c r="D148" s="206" t="s">
        <v>348</v>
      </c>
      <c r="E148" s="210" t="s">
        <v>34</v>
      </c>
      <c r="F148" s="211" t="s">
        <v>2379</v>
      </c>
      <c r="G148" s="204"/>
      <c r="H148" s="212">
        <v>21.815</v>
      </c>
      <c r="I148" s="332" t="s">
        <v>34</v>
      </c>
      <c r="J148" s="204"/>
      <c r="K148" s="204"/>
      <c r="L148" s="333"/>
    </row>
    <row r="149" spans="2:12" s="1" customFormat="1" ht="22.5" customHeight="1" outlineLevel="2" collapsed="1">
      <c r="B149" s="302"/>
      <c r="C149" s="191" t="s">
        <v>410</v>
      </c>
      <c r="D149" s="191" t="s">
        <v>342</v>
      </c>
      <c r="E149" s="192" t="s">
        <v>941</v>
      </c>
      <c r="F149" s="193" t="s">
        <v>942</v>
      </c>
      <c r="G149" s="194" t="s">
        <v>345</v>
      </c>
      <c r="H149" s="195">
        <v>6.1</v>
      </c>
      <c r="I149" s="269">
        <v>36.1</v>
      </c>
      <c r="J149" s="197">
        <f>ROUND(I149*H149,2)</f>
        <v>220.21</v>
      </c>
      <c r="K149" s="193" t="s">
        <v>346</v>
      </c>
      <c r="L149" s="322"/>
    </row>
    <row r="150" spans="2:12" s="12" customFormat="1" ht="13.5" hidden="1" outlineLevel="3">
      <c r="B150" s="342"/>
      <c r="C150" s="203"/>
      <c r="D150" s="206" t="s">
        <v>348</v>
      </c>
      <c r="E150" s="343" t="s">
        <v>34</v>
      </c>
      <c r="F150" s="344" t="s">
        <v>3650</v>
      </c>
      <c r="G150" s="203"/>
      <c r="H150" s="345" t="s">
        <v>34</v>
      </c>
      <c r="I150" s="346" t="s">
        <v>34</v>
      </c>
      <c r="J150" s="203"/>
      <c r="K150" s="203"/>
      <c r="L150" s="347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3651</v>
      </c>
      <c r="G151" s="204"/>
      <c r="H151" s="212">
        <v>6.1</v>
      </c>
      <c r="I151" s="332" t="s">
        <v>34</v>
      </c>
      <c r="J151" s="204"/>
      <c r="K151" s="204"/>
      <c r="L151" s="333"/>
    </row>
    <row r="152" spans="2:12" s="1" customFormat="1" ht="22.5" customHeight="1" outlineLevel="2" collapsed="1">
      <c r="B152" s="302"/>
      <c r="C152" s="191" t="s">
        <v>414</v>
      </c>
      <c r="D152" s="191" t="s">
        <v>342</v>
      </c>
      <c r="E152" s="192" t="s">
        <v>452</v>
      </c>
      <c r="F152" s="193" t="s">
        <v>453</v>
      </c>
      <c r="G152" s="194" t="s">
        <v>345</v>
      </c>
      <c r="H152" s="195">
        <v>24.976</v>
      </c>
      <c r="I152" s="269">
        <v>181.1</v>
      </c>
      <c r="J152" s="197">
        <f>ROUND(I152*H152,2)</f>
        <v>4523.15</v>
      </c>
      <c r="K152" s="193" t="s">
        <v>346</v>
      </c>
      <c r="L152" s="322"/>
    </row>
    <row r="153" spans="2:12" s="12" customFormat="1" ht="13.5" hidden="1" outlineLevel="3">
      <c r="B153" s="342"/>
      <c r="C153" s="203"/>
      <c r="D153" s="206" t="s">
        <v>348</v>
      </c>
      <c r="E153" s="343" t="s">
        <v>34</v>
      </c>
      <c r="F153" s="344" t="s">
        <v>3652</v>
      </c>
      <c r="G153" s="203"/>
      <c r="H153" s="345" t="s">
        <v>34</v>
      </c>
      <c r="I153" s="346" t="s">
        <v>34</v>
      </c>
      <c r="J153" s="203"/>
      <c r="K153" s="203"/>
      <c r="L153" s="347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3653</v>
      </c>
      <c r="G154" s="204"/>
      <c r="H154" s="212">
        <v>10.89</v>
      </c>
      <c r="I154" s="332" t="s">
        <v>34</v>
      </c>
      <c r="J154" s="204"/>
      <c r="K154" s="204"/>
      <c r="L154" s="333"/>
    </row>
    <row r="155" spans="2:12" s="13" customFormat="1" ht="13.5" hidden="1" outlineLevel="3">
      <c r="B155" s="331"/>
      <c r="C155" s="204"/>
      <c r="D155" s="206" t="s">
        <v>348</v>
      </c>
      <c r="E155" s="210" t="s">
        <v>34</v>
      </c>
      <c r="F155" s="211" t="s">
        <v>3654</v>
      </c>
      <c r="G155" s="204"/>
      <c r="H155" s="212">
        <v>29.801</v>
      </c>
      <c r="I155" s="332" t="s">
        <v>34</v>
      </c>
      <c r="J155" s="204"/>
      <c r="K155" s="204"/>
      <c r="L155" s="333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44" t="s">
        <v>3650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11" t="s">
        <v>3651</v>
      </c>
      <c r="G157" s="204"/>
      <c r="H157" s="212">
        <v>6.1</v>
      </c>
      <c r="I157" s="332" t="s">
        <v>34</v>
      </c>
      <c r="J157" s="204"/>
      <c r="K157" s="204"/>
      <c r="L157" s="333"/>
    </row>
    <row r="158" spans="2:12" s="13" customFormat="1" ht="13.5" hidden="1" outlineLevel="3">
      <c r="B158" s="331"/>
      <c r="C158" s="204"/>
      <c r="D158" s="206" t="s">
        <v>348</v>
      </c>
      <c r="E158" s="210" t="s">
        <v>34</v>
      </c>
      <c r="F158" s="211" t="s">
        <v>2395</v>
      </c>
      <c r="G158" s="204"/>
      <c r="H158" s="212">
        <v>-21.815</v>
      </c>
      <c r="I158" s="332" t="s">
        <v>34</v>
      </c>
      <c r="J158" s="204"/>
      <c r="K158" s="204"/>
      <c r="L158" s="333"/>
    </row>
    <row r="159" spans="2:12" s="14" customFormat="1" ht="13.5" hidden="1" outlineLevel="3">
      <c r="B159" s="335"/>
      <c r="C159" s="205"/>
      <c r="D159" s="206" t="s">
        <v>348</v>
      </c>
      <c r="E159" s="207" t="s">
        <v>2377</v>
      </c>
      <c r="F159" s="208" t="s">
        <v>352</v>
      </c>
      <c r="G159" s="205"/>
      <c r="H159" s="209">
        <v>24.976</v>
      </c>
      <c r="I159" s="336" t="s">
        <v>34</v>
      </c>
      <c r="J159" s="205"/>
      <c r="K159" s="205"/>
      <c r="L159" s="337"/>
    </row>
    <row r="160" spans="2:12" s="1" customFormat="1" ht="31.5" customHeight="1" outlineLevel="2" collapsed="1">
      <c r="B160" s="302"/>
      <c r="C160" s="191" t="s">
        <v>418</v>
      </c>
      <c r="D160" s="191" t="s">
        <v>342</v>
      </c>
      <c r="E160" s="192" t="s">
        <v>455</v>
      </c>
      <c r="F160" s="193" t="s">
        <v>456</v>
      </c>
      <c r="G160" s="194" t="s">
        <v>345</v>
      </c>
      <c r="H160" s="195">
        <v>324.688</v>
      </c>
      <c r="I160" s="269">
        <v>6.2</v>
      </c>
      <c r="J160" s="197">
        <f>ROUND(I160*H160,2)</f>
        <v>2013.07</v>
      </c>
      <c r="K160" s="193" t="s">
        <v>346</v>
      </c>
      <c r="L160" s="322"/>
    </row>
    <row r="161" spans="2:12" s="13" customFormat="1" ht="13.5" hidden="1" outlineLevel="3">
      <c r="B161" s="331"/>
      <c r="C161" s="204"/>
      <c r="D161" s="206" t="s">
        <v>348</v>
      </c>
      <c r="E161" s="204"/>
      <c r="F161" s="211" t="s">
        <v>3655</v>
      </c>
      <c r="G161" s="204"/>
      <c r="H161" s="212">
        <v>324.688</v>
      </c>
      <c r="I161" s="332" t="s">
        <v>34</v>
      </c>
      <c r="J161" s="204"/>
      <c r="K161" s="204"/>
      <c r="L161" s="333"/>
    </row>
    <row r="162" spans="2:12" s="1" customFormat="1" ht="22.5" customHeight="1" outlineLevel="2" collapsed="1">
      <c r="B162" s="302"/>
      <c r="C162" s="191" t="s">
        <v>422</v>
      </c>
      <c r="D162" s="191" t="s">
        <v>342</v>
      </c>
      <c r="E162" s="192" t="s">
        <v>458</v>
      </c>
      <c r="F162" s="193" t="s">
        <v>459</v>
      </c>
      <c r="G162" s="194" t="s">
        <v>345</v>
      </c>
      <c r="H162" s="195">
        <v>24.976</v>
      </c>
      <c r="I162" s="269">
        <v>167.2</v>
      </c>
      <c r="J162" s="197">
        <f>ROUND(I162*H162,2)</f>
        <v>4175.99</v>
      </c>
      <c r="K162" s="193" t="s">
        <v>34</v>
      </c>
      <c r="L162" s="322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2377</v>
      </c>
      <c r="G163" s="204"/>
      <c r="H163" s="212">
        <v>24.976</v>
      </c>
      <c r="I163" s="332" t="s">
        <v>34</v>
      </c>
      <c r="J163" s="204"/>
      <c r="K163" s="204"/>
      <c r="L163" s="333"/>
    </row>
    <row r="164" spans="2:12" s="1" customFormat="1" ht="22.5" customHeight="1" outlineLevel="2" collapsed="1">
      <c r="B164" s="302"/>
      <c r="C164" s="191" t="s">
        <v>425</v>
      </c>
      <c r="D164" s="191" t="s">
        <v>342</v>
      </c>
      <c r="E164" s="192" t="s">
        <v>400</v>
      </c>
      <c r="F164" s="193" t="s">
        <v>401</v>
      </c>
      <c r="G164" s="194" t="s">
        <v>345</v>
      </c>
      <c r="H164" s="195">
        <v>21.815</v>
      </c>
      <c r="I164" s="269">
        <v>75.2</v>
      </c>
      <c r="J164" s="197">
        <f>ROUND(I164*H164,2)</f>
        <v>1640.49</v>
      </c>
      <c r="K164" s="193" t="s">
        <v>346</v>
      </c>
      <c r="L164" s="322"/>
    </row>
    <row r="165" spans="2:12" s="12" customFormat="1" ht="13.5" hidden="1" outlineLevel="3">
      <c r="B165" s="342"/>
      <c r="C165" s="203"/>
      <c r="D165" s="206" t="s">
        <v>348</v>
      </c>
      <c r="E165" s="343" t="s">
        <v>34</v>
      </c>
      <c r="F165" s="344" t="s">
        <v>872</v>
      </c>
      <c r="G165" s="203"/>
      <c r="H165" s="345" t="s">
        <v>34</v>
      </c>
      <c r="I165" s="346" t="s">
        <v>34</v>
      </c>
      <c r="J165" s="203"/>
      <c r="K165" s="203"/>
      <c r="L165" s="347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3656</v>
      </c>
      <c r="G166" s="204"/>
      <c r="H166" s="212">
        <v>48.198</v>
      </c>
      <c r="I166" s="332" t="s">
        <v>34</v>
      </c>
      <c r="J166" s="204"/>
      <c r="K166" s="204"/>
      <c r="L166" s="333"/>
    </row>
    <row r="167" spans="2:12" s="12" customFormat="1" ht="13.5" hidden="1" outlineLevel="3">
      <c r="B167" s="342"/>
      <c r="C167" s="203"/>
      <c r="D167" s="206" t="s">
        <v>348</v>
      </c>
      <c r="E167" s="343" t="s">
        <v>34</v>
      </c>
      <c r="F167" s="344" t="s">
        <v>627</v>
      </c>
      <c r="G167" s="203"/>
      <c r="H167" s="345" t="s">
        <v>34</v>
      </c>
      <c r="I167" s="346" t="s">
        <v>34</v>
      </c>
      <c r="J167" s="203"/>
      <c r="K167" s="203"/>
      <c r="L167" s="347"/>
    </row>
    <row r="168" spans="2:12" s="13" customFormat="1" ht="13.5" hidden="1" outlineLevel="3">
      <c r="B168" s="331"/>
      <c r="C168" s="204"/>
      <c r="D168" s="206" t="s">
        <v>348</v>
      </c>
      <c r="E168" s="210" t="s">
        <v>34</v>
      </c>
      <c r="F168" s="211" t="s">
        <v>2545</v>
      </c>
      <c r="G168" s="204"/>
      <c r="H168" s="212">
        <v>-9.36</v>
      </c>
      <c r="I168" s="332" t="s">
        <v>34</v>
      </c>
      <c r="J168" s="204"/>
      <c r="K168" s="204"/>
      <c r="L168" s="333"/>
    </row>
    <row r="169" spans="2:12" s="12" customFormat="1" ht="13.5" hidden="1" outlineLevel="3">
      <c r="B169" s="342"/>
      <c r="C169" s="203"/>
      <c r="D169" s="206" t="s">
        <v>348</v>
      </c>
      <c r="E169" s="343" t="s">
        <v>34</v>
      </c>
      <c r="F169" s="344" t="s">
        <v>2398</v>
      </c>
      <c r="G169" s="203"/>
      <c r="H169" s="345" t="s">
        <v>34</v>
      </c>
      <c r="I169" s="346" t="s">
        <v>34</v>
      </c>
      <c r="J169" s="203"/>
      <c r="K169" s="203"/>
      <c r="L169" s="347"/>
    </row>
    <row r="170" spans="2:12" s="13" customFormat="1" ht="13.5" hidden="1" outlineLevel="3">
      <c r="B170" s="331"/>
      <c r="C170" s="204"/>
      <c r="D170" s="206" t="s">
        <v>348</v>
      </c>
      <c r="E170" s="210" t="s">
        <v>34</v>
      </c>
      <c r="F170" s="211" t="s">
        <v>2399</v>
      </c>
      <c r="G170" s="204"/>
      <c r="H170" s="212">
        <v>-1.32</v>
      </c>
      <c r="I170" s="332" t="s">
        <v>34</v>
      </c>
      <c r="J170" s="204"/>
      <c r="K170" s="204"/>
      <c r="L170" s="333"/>
    </row>
    <row r="171" spans="2:12" s="13" customFormat="1" ht="13.5" hidden="1" outlineLevel="3">
      <c r="B171" s="331"/>
      <c r="C171" s="204"/>
      <c r="D171" s="206" t="s">
        <v>348</v>
      </c>
      <c r="E171" s="210" t="s">
        <v>34</v>
      </c>
      <c r="F171" s="211" t="s">
        <v>2400</v>
      </c>
      <c r="G171" s="204"/>
      <c r="H171" s="212">
        <v>-2.635</v>
      </c>
      <c r="I171" s="332" t="s">
        <v>34</v>
      </c>
      <c r="J171" s="204"/>
      <c r="K171" s="204"/>
      <c r="L171" s="333"/>
    </row>
    <row r="172" spans="2:12" s="12" customFormat="1" ht="13.5" hidden="1" outlineLevel="3">
      <c r="B172" s="342"/>
      <c r="C172" s="203"/>
      <c r="D172" s="206" t="s">
        <v>348</v>
      </c>
      <c r="E172" s="343" t="s">
        <v>34</v>
      </c>
      <c r="F172" s="344" t="s">
        <v>3657</v>
      </c>
      <c r="G172" s="203"/>
      <c r="H172" s="345" t="s">
        <v>34</v>
      </c>
      <c r="I172" s="346" t="s">
        <v>34</v>
      </c>
      <c r="J172" s="203"/>
      <c r="K172" s="203"/>
      <c r="L172" s="347"/>
    </row>
    <row r="173" spans="2:12" s="13" customFormat="1" ht="13.5" hidden="1" outlineLevel="3">
      <c r="B173" s="331"/>
      <c r="C173" s="204"/>
      <c r="D173" s="206" t="s">
        <v>348</v>
      </c>
      <c r="E173" s="210" t="s">
        <v>34</v>
      </c>
      <c r="F173" s="211" t="s">
        <v>3658</v>
      </c>
      <c r="G173" s="204"/>
      <c r="H173" s="212">
        <v>-13.068</v>
      </c>
      <c r="I173" s="332" t="s">
        <v>34</v>
      </c>
      <c r="J173" s="204"/>
      <c r="K173" s="204"/>
      <c r="L173" s="333"/>
    </row>
    <row r="174" spans="2:12" s="14" customFormat="1" ht="13.5" hidden="1" outlineLevel="3">
      <c r="B174" s="335"/>
      <c r="C174" s="205"/>
      <c r="D174" s="206" t="s">
        <v>348</v>
      </c>
      <c r="E174" s="207" t="s">
        <v>2379</v>
      </c>
      <c r="F174" s="208" t="s">
        <v>352</v>
      </c>
      <c r="G174" s="205"/>
      <c r="H174" s="209">
        <v>21.815</v>
      </c>
      <c r="I174" s="336" t="s">
        <v>34</v>
      </c>
      <c r="J174" s="205"/>
      <c r="K174" s="205"/>
      <c r="L174" s="337"/>
    </row>
    <row r="175" spans="2:12" s="1" customFormat="1" ht="22.5" customHeight="1" outlineLevel="2" collapsed="1">
      <c r="B175" s="302"/>
      <c r="C175" s="191" t="s">
        <v>7</v>
      </c>
      <c r="D175" s="191" t="s">
        <v>342</v>
      </c>
      <c r="E175" s="192" t="s">
        <v>2401</v>
      </c>
      <c r="F175" s="193" t="s">
        <v>1123</v>
      </c>
      <c r="G175" s="194" t="s">
        <v>345</v>
      </c>
      <c r="H175" s="195">
        <v>21.815</v>
      </c>
      <c r="I175" s="269">
        <v>76.7</v>
      </c>
      <c r="J175" s="197">
        <f>ROUND(I175*H175,2)</f>
        <v>1673.21</v>
      </c>
      <c r="K175" s="193" t="s">
        <v>34</v>
      </c>
      <c r="L175" s="322"/>
    </row>
    <row r="176" spans="2:12" s="13" customFormat="1" ht="13.5" hidden="1" outlineLevel="3">
      <c r="B176" s="331"/>
      <c r="C176" s="204"/>
      <c r="D176" s="206" t="s">
        <v>348</v>
      </c>
      <c r="E176" s="210" t="s">
        <v>34</v>
      </c>
      <c r="F176" s="211" t="s">
        <v>2379</v>
      </c>
      <c r="G176" s="204"/>
      <c r="H176" s="212">
        <v>21.815</v>
      </c>
      <c r="I176" s="332" t="s">
        <v>34</v>
      </c>
      <c r="J176" s="204"/>
      <c r="K176" s="204"/>
      <c r="L176" s="333"/>
    </row>
    <row r="177" spans="2:12" s="1" customFormat="1" ht="22.5" customHeight="1" outlineLevel="2" collapsed="1">
      <c r="B177" s="302"/>
      <c r="C177" s="191" t="s">
        <v>431</v>
      </c>
      <c r="D177" s="191" t="s">
        <v>342</v>
      </c>
      <c r="E177" s="192" t="s">
        <v>941</v>
      </c>
      <c r="F177" s="193" t="s">
        <v>942</v>
      </c>
      <c r="G177" s="194" t="s">
        <v>345</v>
      </c>
      <c r="H177" s="195">
        <v>21.815</v>
      </c>
      <c r="I177" s="269">
        <v>36.1</v>
      </c>
      <c r="J177" s="197">
        <f>ROUND(I177*H177,2)</f>
        <v>787.52</v>
      </c>
      <c r="K177" s="193" t="s">
        <v>346</v>
      </c>
      <c r="L177" s="322"/>
    </row>
    <row r="178" spans="2:12" s="12" customFormat="1" ht="13.5" hidden="1" outlineLevel="3">
      <c r="B178" s="342"/>
      <c r="C178" s="203"/>
      <c r="D178" s="206" t="s">
        <v>348</v>
      </c>
      <c r="E178" s="343" t="s">
        <v>34</v>
      </c>
      <c r="F178" s="344" t="s">
        <v>3659</v>
      </c>
      <c r="G178" s="203"/>
      <c r="H178" s="345" t="s">
        <v>34</v>
      </c>
      <c r="I178" s="346" t="s">
        <v>34</v>
      </c>
      <c r="J178" s="203"/>
      <c r="K178" s="203"/>
      <c r="L178" s="347"/>
    </row>
    <row r="179" spans="2:12" s="13" customFormat="1" ht="13.5" hidden="1" outlineLevel="3">
      <c r="B179" s="331"/>
      <c r="C179" s="204"/>
      <c r="D179" s="206" t="s">
        <v>348</v>
      </c>
      <c r="E179" s="210" t="s">
        <v>34</v>
      </c>
      <c r="F179" s="211" t="s">
        <v>2379</v>
      </c>
      <c r="G179" s="204"/>
      <c r="H179" s="212">
        <v>21.815</v>
      </c>
      <c r="I179" s="332" t="s">
        <v>34</v>
      </c>
      <c r="J179" s="204"/>
      <c r="K179" s="204"/>
      <c r="L179" s="333"/>
    </row>
    <row r="180" spans="2:12" s="1" customFormat="1" ht="22.5" customHeight="1" outlineLevel="2">
      <c r="B180" s="302"/>
      <c r="C180" s="191" t="s">
        <v>435</v>
      </c>
      <c r="D180" s="191" t="s">
        <v>342</v>
      </c>
      <c r="E180" s="192" t="s">
        <v>3151</v>
      </c>
      <c r="F180" s="193" t="s">
        <v>3152</v>
      </c>
      <c r="G180" s="194" t="s">
        <v>345</v>
      </c>
      <c r="H180" s="195">
        <v>21.815</v>
      </c>
      <c r="I180" s="269">
        <v>22.7</v>
      </c>
      <c r="J180" s="197">
        <f>ROUND(I180*H180,2)</f>
        <v>495.2</v>
      </c>
      <c r="K180" s="193" t="s">
        <v>346</v>
      </c>
      <c r="L180" s="322"/>
    </row>
    <row r="181" spans="2:12" s="1" customFormat="1" ht="22.5" customHeight="1" outlineLevel="2" collapsed="1">
      <c r="B181" s="302"/>
      <c r="C181" s="191" t="s">
        <v>436</v>
      </c>
      <c r="D181" s="191" t="s">
        <v>342</v>
      </c>
      <c r="E181" s="192" t="s">
        <v>919</v>
      </c>
      <c r="F181" s="193" t="s">
        <v>920</v>
      </c>
      <c r="G181" s="194" t="s">
        <v>345</v>
      </c>
      <c r="H181" s="195">
        <v>2.614</v>
      </c>
      <c r="I181" s="269">
        <v>250.8</v>
      </c>
      <c r="J181" s="197">
        <f>ROUND(I181*H181,2)</f>
        <v>655.59</v>
      </c>
      <c r="K181" s="193" t="s">
        <v>346</v>
      </c>
      <c r="L181" s="322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3660</v>
      </c>
      <c r="G182" s="204"/>
      <c r="H182" s="212">
        <v>2.635</v>
      </c>
      <c r="I182" s="332" t="s">
        <v>34</v>
      </c>
      <c r="J182" s="204"/>
      <c r="K182" s="204"/>
      <c r="L182" s="333"/>
    </row>
    <row r="183" spans="2:12" s="15" customFormat="1" ht="13.5" hidden="1" outlineLevel="3">
      <c r="B183" s="339"/>
      <c r="C183" s="213"/>
      <c r="D183" s="206" t="s">
        <v>348</v>
      </c>
      <c r="E183" s="214" t="s">
        <v>2376</v>
      </c>
      <c r="F183" s="215" t="s">
        <v>363</v>
      </c>
      <c r="G183" s="213"/>
      <c r="H183" s="216">
        <v>2.635</v>
      </c>
      <c r="I183" s="340" t="s">
        <v>34</v>
      </c>
      <c r="J183" s="213"/>
      <c r="K183" s="213"/>
      <c r="L183" s="341"/>
    </row>
    <row r="184" spans="2:12" s="12" customFormat="1" ht="13.5" hidden="1" outlineLevel="3">
      <c r="B184" s="342"/>
      <c r="C184" s="203"/>
      <c r="D184" s="206" t="s">
        <v>348</v>
      </c>
      <c r="E184" s="343" t="s">
        <v>34</v>
      </c>
      <c r="F184" s="344" t="s">
        <v>2404</v>
      </c>
      <c r="G184" s="203"/>
      <c r="H184" s="345" t="s">
        <v>34</v>
      </c>
      <c r="I184" s="346" t="s">
        <v>34</v>
      </c>
      <c r="J184" s="203"/>
      <c r="K184" s="203"/>
      <c r="L184" s="347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3661</v>
      </c>
      <c r="G185" s="204"/>
      <c r="H185" s="212">
        <v>-0.021</v>
      </c>
      <c r="I185" s="332" t="s">
        <v>34</v>
      </c>
      <c r="J185" s="204"/>
      <c r="K185" s="204"/>
      <c r="L185" s="333"/>
    </row>
    <row r="186" spans="2:12" s="14" customFormat="1" ht="13.5" hidden="1" outlineLevel="3">
      <c r="B186" s="335"/>
      <c r="C186" s="205"/>
      <c r="D186" s="206" t="s">
        <v>348</v>
      </c>
      <c r="E186" s="207" t="s">
        <v>239</v>
      </c>
      <c r="F186" s="208" t="s">
        <v>352</v>
      </c>
      <c r="G186" s="205"/>
      <c r="H186" s="209">
        <v>2.614</v>
      </c>
      <c r="I186" s="336" t="s">
        <v>34</v>
      </c>
      <c r="J186" s="205"/>
      <c r="K186" s="205"/>
      <c r="L186" s="337"/>
    </row>
    <row r="187" spans="2:12" s="1" customFormat="1" ht="22.5" customHeight="1" outlineLevel="2" collapsed="1">
      <c r="B187" s="302"/>
      <c r="C187" s="217" t="s">
        <v>440</v>
      </c>
      <c r="D187" s="217" t="s">
        <v>441</v>
      </c>
      <c r="E187" s="218" t="s">
        <v>2406</v>
      </c>
      <c r="F187" s="219" t="s">
        <v>2407</v>
      </c>
      <c r="G187" s="220" t="s">
        <v>417</v>
      </c>
      <c r="H187" s="221">
        <v>4.941</v>
      </c>
      <c r="I187" s="270">
        <v>222.9</v>
      </c>
      <c r="J187" s="222">
        <f>ROUND(I187*H187,2)</f>
        <v>1101.35</v>
      </c>
      <c r="K187" s="219" t="s">
        <v>34</v>
      </c>
      <c r="L187" s="334"/>
    </row>
    <row r="188" spans="2:12" s="13" customFormat="1" ht="13.5" hidden="1" outlineLevel="3">
      <c r="B188" s="331"/>
      <c r="C188" s="204"/>
      <c r="D188" s="206" t="s">
        <v>348</v>
      </c>
      <c r="E188" s="210" t="s">
        <v>34</v>
      </c>
      <c r="F188" s="211" t="s">
        <v>2408</v>
      </c>
      <c r="G188" s="204"/>
      <c r="H188" s="212">
        <v>4.941</v>
      </c>
      <c r="I188" s="332" t="s">
        <v>34</v>
      </c>
      <c r="J188" s="204"/>
      <c r="K188" s="204"/>
      <c r="L188" s="333"/>
    </row>
    <row r="189" spans="2:12" s="1" customFormat="1" ht="22.5" customHeight="1" outlineLevel="2" collapsed="1">
      <c r="B189" s="302"/>
      <c r="C189" s="191" t="s">
        <v>446</v>
      </c>
      <c r="D189" s="191" t="s">
        <v>342</v>
      </c>
      <c r="E189" s="192" t="s">
        <v>941</v>
      </c>
      <c r="F189" s="193" t="s">
        <v>942</v>
      </c>
      <c r="G189" s="194" t="s">
        <v>345</v>
      </c>
      <c r="H189" s="195">
        <v>2.614</v>
      </c>
      <c r="I189" s="269">
        <v>36.1</v>
      </c>
      <c r="J189" s="197">
        <f>ROUND(I189*H189,2)</f>
        <v>94.37</v>
      </c>
      <c r="K189" s="193" t="s">
        <v>346</v>
      </c>
      <c r="L189" s="322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1242</v>
      </c>
      <c r="G190" s="204"/>
      <c r="H190" s="212">
        <v>2.614</v>
      </c>
      <c r="I190" s="332" t="s">
        <v>34</v>
      </c>
      <c r="J190" s="204"/>
      <c r="K190" s="204"/>
      <c r="L190" s="333"/>
    </row>
    <row r="191" spans="2:12" s="1" customFormat="1" ht="22.5" customHeight="1" outlineLevel="2">
      <c r="B191" s="302"/>
      <c r="C191" s="191" t="s">
        <v>449</v>
      </c>
      <c r="D191" s="191" t="s">
        <v>342</v>
      </c>
      <c r="E191" s="192" t="s">
        <v>933</v>
      </c>
      <c r="F191" s="193" t="s">
        <v>934</v>
      </c>
      <c r="G191" s="194" t="s">
        <v>345</v>
      </c>
      <c r="H191" s="195">
        <v>2.614</v>
      </c>
      <c r="I191" s="269">
        <v>10.3</v>
      </c>
      <c r="J191" s="197">
        <f>ROUND(I191*H191,2)</f>
        <v>26.92</v>
      </c>
      <c r="K191" s="193" t="s">
        <v>346</v>
      </c>
      <c r="L191" s="322"/>
    </row>
    <row r="192" spans="2:12" s="1" customFormat="1" ht="22.5" customHeight="1" outlineLevel="2" collapsed="1">
      <c r="B192" s="302"/>
      <c r="C192" s="191" t="s">
        <v>451</v>
      </c>
      <c r="D192" s="191" t="s">
        <v>342</v>
      </c>
      <c r="E192" s="192" t="s">
        <v>936</v>
      </c>
      <c r="F192" s="193" t="s">
        <v>937</v>
      </c>
      <c r="G192" s="194" t="s">
        <v>390</v>
      </c>
      <c r="H192" s="195">
        <v>31.2</v>
      </c>
      <c r="I192" s="269">
        <v>34.9</v>
      </c>
      <c r="J192" s="197">
        <f>ROUND(I192*H192,2)</f>
        <v>1088.88</v>
      </c>
      <c r="K192" s="193" t="s">
        <v>346</v>
      </c>
      <c r="L192" s="322"/>
    </row>
    <row r="193" spans="2:12" s="13" customFormat="1" ht="13.5" hidden="1" outlineLevel="3">
      <c r="B193" s="331"/>
      <c r="C193" s="204"/>
      <c r="D193" s="206" t="s">
        <v>348</v>
      </c>
      <c r="E193" s="210" t="s">
        <v>34</v>
      </c>
      <c r="F193" s="211" t="s">
        <v>2504</v>
      </c>
      <c r="G193" s="204"/>
      <c r="H193" s="212">
        <v>31.2</v>
      </c>
      <c r="I193" s="332" t="s">
        <v>34</v>
      </c>
      <c r="J193" s="204"/>
      <c r="K193" s="204"/>
      <c r="L193" s="333"/>
    </row>
    <row r="194" spans="2:12" s="1" customFormat="1" ht="22.5" customHeight="1" outlineLevel="2" collapsed="1">
      <c r="B194" s="302"/>
      <c r="C194" s="191" t="s">
        <v>454</v>
      </c>
      <c r="D194" s="191" t="s">
        <v>342</v>
      </c>
      <c r="E194" s="192" t="s">
        <v>941</v>
      </c>
      <c r="F194" s="193" t="s">
        <v>942</v>
      </c>
      <c r="G194" s="194" t="s">
        <v>345</v>
      </c>
      <c r="H194" s="195">
        <v>6.24</v>
      </c>
      <c r="I194" s="269">
        <v>36.1</v>
      </c>
      <c r="J194" s="197">
        <f>ROUND(I194*H194,2)</f>
        <v>225.26</v>
      </c>
      <c r="K194" s="193" t="s">
        <v>346</v>
      </c>
      <c r="L194" s="322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3659</v>
      </c>
      <c r="G195" s="203"/>
      <c r="H195" s="345" t="s">
        <v>34</v>
      </c>
      <c r="I195" s="346" t="s">
        <v>34</v>
      </c>
      <c r="J195" s="203"/>
      <c r="K195" s="203"/>
      <c r="L195" s="347"/>
    </row>
    <row r="196" spans="2:12" s="13" customFormat="1" ht="13.5" hidden="1" outlineLevel="3">
      <c r="B196" s="331"/>
      <c r="C196" s="204"/>
      <c r="D196" s="206" t="s">
        <v>348</v>
      </c>
      <c r="E196" s="210" t="s">
        <v>34</v>
      </c>
      <c r="F196" s="211" t="s">
        <v>2611</v>
      </c>
      <c r="G196" s="204"/>
      <c r="H196" s="212">
        <v>6.24</v>
      </c>
      <c r="I196" s="332" t="s">
        <v>34</v>
      </c>
      <c r="J196" s="204"/>
      <c r="K196" s="204"/>
      <c r="L196" s="333"/>
    </row>
    <row r="197" spans="2:12" s="1" customFormat="1" ht="22.5" customHeight="1" outlineLevel="2">
      <c r="B197" s="302"/>
      <c r="C197" s="191" t="s">
        <v>260</v>
      </c>
      <c r="D197" s="191" t="s">
        <v>342</v>
      </c>
      <c r="E197" s="192" t="s">
        <v>3151</v>
      </c>
      <c r="F197" s="193" t="s">
        <v>3152</v>
      </c>
      <c r="G197" s="194" t="s">
        <v>345</v>
      </c>
      <c r="H197" s="195">
        <v>6.24</v>
      </c>
      <c r="I197" s="269">
        <v>22.7</v>
      </c>
      <c r="J197" s="197">
        <f>ROUND(I197*H197,2)</f>
        <v>141.65</v>
      </c>
      <c r="K197" s="193" t="s">
        <v>346</v>
      </c>
      <c r="L197" s="322"/>
    </row>
    <row r="198" spans="2:12" s="1" customFormat="1" ht="22.5" customHeight="1" outlineLevel="2" collapsed="1">
      <c r="B198" s="302"/>
      <c r="C198" s="191" t="s">
        <v>461</v>
      </c>
      <c r="D198" s="191" t="s">
        <v>342</v>
      </c>
      <c r="E198" s="192" t="s">
        <v>946</v>
      </c>
      <c r="F198" s="193" t="s">
        <v>947</v>
      </c>
      <c r="G198" s="194" t="s">
        <v>390</v>
      </c>
      <c r="H198" s="195">
        <v>31.2</v>
      </c>
      <c r="I198" s="269">
        <v>27.9</v>
      </c>
      <c r="J198" s="197">
        <f>ROUND(I198*H198,2)</f>
        <v>870.48</v>
      </c>
      <c r="K198" s="193" t="s">
        <v>346</v>
      </c>
      <c r="L198" s="322"/>
    </row>
    <row r="199" spans="2:12" s="13" customFormat="1" ht="13.5" hidden="1" outlineLevel="3">
      <c r="B199" s="331"/>
      <c r="C199" s="204"/>
      <c r="D199" s="206" t="s">
        <v>348</v>
      </c>
      <c r="E199" s="210" t="s">
        <v>34</v>
      </c>
      <c r="F199" s="211" t="s">
        <v>2504</v>
      </c>
      <c r="G199" s="204"/>
      <c r="H199" s="212">
        <v>31.2</v>
      </c>
      <c r="I199" s="332" t="s">
        <v>34</v>
      </c>
      <c r="J199" s="204"/>
      <c r="K199" s="204"/>
      <c r="L199" s="333"/>
    </row>
    <row r="200" spans="2:12" s="1" customFormat="1" ht="22.5" customHeight="1" outlineLevel="2" collapsed="1">
      <c r="B200" s="302"/>
      <c r="C200" s="217" t="s">
        <v>465</v>
      </c>
      <c r="D200" s="217" t="s">
        <v>441</v>
      </c>
      <c r="E200" s="218" t="s">
        <v>950</v>
      </c>
      <c r="F200" s="219" t="s">
        <v>951</v>
      </c>
      <c r="G200" s="220" t="s">
        <v>345</v>
      </c>
      <c r="H200" s="221">
        <v>3.276</v>
      </c>
      <c r="I200" s="270">
        <v>668.7</v>
      </c>
      <c r="J200" s="222">
        <f>ROUND(I200*H200,2)</f>
        <v>2190.66</v>
      </c>
      <c r="K200" s="219" t="s">
        <v>34</v>
      </c>
      <c r="L200" s="334"/>
    </row>
    <row r="201" spans="2:12" s="13" customFormat="1" ht="13.5" hidden="1" outlineLevel="3">
      <c r="B201" s="331"/>
      <c r="C201" s="204"/>
      <c r="D201" s="206" t="s">
        <v>348</v>
      </c>
      <c r="E201" s="210" t="s">
        <v>34</v>
      </c>
      <c r="F201" s="211" t="s">
        <v>2612</v>
      </c>
      <c r="G201" s="204"/>
      <c r="H201" s="212">
        <v>3.276</v>
      </c>
      <c r="I201" s="332" t="s">
        <v>34</v>
      </c>
      <c r="J201" s="204"/>
      <c r="K201" s="204"/>
      <c r="L201" s="333"/>
    </row>
    <row r="202" spans="2:12" s="1" customFormat="1" ht="22.5" customHeight="1" outlineLevel="2" collapsed="1">
      <c r="B202" s="302"/>
      <c r="C202" s="191" t="s">
        <v>472</v>
      </c>
      <c r="D202" s="191" t="s">
        <v>342</v>
      </c>
      <c r="E202" s="192" t="s">
        <v>941</v>
      </c>
      <c r="F202" s="193" t="s">
        <v>942</v>
      </c>
      <c r="G202" s="194" t="s">
        <v>345</v>
      </c>
      <c r="H202" s="195">
        <v>3.276</v>
      </c>
      <c r="I202" s="269">
        <v>36.1</v>
      </c>
      <c r="J202" s="197">
        <f>ROUND(I202*H202,2)</f>
        <v>118.26</v>
      </c>
      <c r="K202" s="193" t="s">
        <v>346</v>
      </c>
      <c r="L202" s="322"/>
    </row>
    <row r="203" spans="2:12" s="13" customFormat="1" ht="13.5" hidden="1" outlineLevel="3">
      <c r="B203" s="331"/>
      <c r="C203" s="204"/>
      <c r="D203" s="206" t="s">
        <v>348</v>
      </c>
      <c r="E203" s="210" t="s">
        <v>34</v>
      </c>
      <c r="F203" s="211" t="s">
        <v>3662</v>
      </c>
      <c r="G203" s="204"/>
      <c r="H203" s="212">
        <v>3.276</v>
      </c>
      <c r="I203" s="332" t="s">
        <v>34</v>
      </c>
      <c r="J203" s="204"/>
      <c r="K203" s="204"/>
      <c r="L203" s="333"/>
    </row>
    <row r="204" spans="2:12" s="1" customFormat="1" ht="22.5" customHeight="1" outlineLevel="2">
      <c r="B204" s="302"/>
      <c r="C204" s="191" t="s">
        <v>475</v>
      </c>
      <c r="D204" s="191" t="s">
        <v>342</v>
      </c>
      <c r="E204" s="192" t="s">
        <v>933</v>
      </c>
      <c r="F204" s="193" t="s">
        <v>934</v>
      </c>
      <c r="G204" s="194" t="s">
        <v>345</v>
      </c>
      <c r="H204" s="195">
        <v>3.276</v>
      </c>
      <c r="I204" s="269">
        <v>10.3</v>
      </c>
      <c r="J204" s="197">
        <f>ROUND(I204*H204,2)</f>
        <v>33.74</v>
      </c>
      <c r="K204" s="193" t="s">
        <v>346</v>
      </c>
      <c r="L204" s="322"/>
    </row>
    <row r="205" spans="2:12" s="1" customFormat="1" ht="22.5" customHeight="1" outlineLevel="2" collapsed="1">
      <c r="B205" s="302"/>
      <c r="C205" s="191" t="s">
        <v>478</v>
      </c>
      <c r="D205" s="191" t="s">
        <v>342</v>
      </c>
      <c r="E205" s="192" t="s">
        <v>957</v>
      </c>
      <c r="F205" s="193" t="s">
        <v>958</v>
      </c>
      <c r="G205" s="194" t="s">
        <v>390</v>
      </c>
      <c r="H205" s="195">
        <v>31.2</v>
      </c>
      <c r="I205" s="269">
        <v>13.9</v>
      </c>
      <c r="J205" s="197">
        <f>ROUND(I205*H205,2)</f>
        <v>433.68</v>
      </c>
      <c r="K205" s="193" t="s">
        <v>346</v>
      </c>
      <c r="L205" s="322"/>
    </row>
    <row r="206" spans="2:12" s="13" customFormat="1" ht="13.5" hidden="1" outlineLevel="3">
      <c r="B206" s="331"/>
      <c r="C206" s="204"/>
      <c r="D206" s="206" t="s">
        <v>348</v>
      </c>
      <c r="E206" s="210" t="s">
        <v>34</v>
      </c>
      <c r="F206" s="211" t="s">
        <v>2504</v>
      </c>
      <c r="G206" s="204"/>
      <c r="H206" s="212">
        <v>31.2</v>
      </c>
      <c r="I206" s="332" t="s">
        <v>34</v>
      </c>
      <c r="J206" s="204"/>
      <c r="K206" s="204"/>
      <c r="L206" s="333"/>
    </row>
    <row r="207" spans="2:12" s="1" customFormat="1" ht="22.5" customHeight="1" outlineLevel="2" collapsed="1">
      <c r="B207" s="302"/>
      <c r="C207" s="217" t="s">
        <v>482</v>
      </c>
      <c r="D207" s="217" t="s">
        <v>441</v>
      </c>
      <c r="E207" s="218" t="s">
        <v>442</v>
      </c>
      <c r="F207" s="219" t="s">
        <v>443</v>
      </c>
      <c r="G207" s="220" t="s">
        <v>444</v>
      </c>
      <c r="H207" s="221">
        <v>0.655</v>
      </c>
      <c r="I207" s="270">
        <v>111.5</v>
      </c>
      <c r="J207" s="222">
        <f>ROUND(I207*H207,2)</f>
        <v>73.03</v>
      </c>
      <c r="K207" s="219" t="s">
        <v>34</v>
      </c>
      <c r="L207" s="334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2613</v>
      </c>
      <c r="G208" s="204"/>
      <c r="H208" s="212">
        <v>0.655</v>
      </c>
      <c r="I208" s="332" t="s">
        <v>34</v>
      </c>
      <c r="J208" s="204"/>
      <c r="K208" s="204"/>
      <c r="L208" s="333"/>
    </row>
    <row r="209" spans="2:12" s="1" customFormat="1" ht="22.5" customHeight="1" outlineLevel="2" collapsed="1">
      <c r="B209" s="302"/>
      <c r="C209" s="191" t="s">
        <v>483</v>
      </c>
      <c r="D209" s="191" t="s">
        <v>342</v>
      </c>
      <c r="E209" s="192" t="s">
        <v>965</v>
      </c>
      <c r="F209" s="193" t="s">
        <v>966</v>
      </c>
      <c r="G209" s="194" t="s">
        <v>390</v>
      </c>
      <c r="H209" s="195">
        <v>31.2</v>
      </c>
      <c r="I209" s="269">
        <v>16.7</v>
      </c>
      <c r="J209" s="197">
        <f>ROUND(I209*H209,2)</f>
        <v>521.04</v>
      </c>
      <c r="K209" s="193" t="s">
        <v>34</v>
      </c>
      <c r="L209" s="322"/>
    </row>
    <row r="210" spans="2:12" s="13" customFormat="1" ht="13.5" hidden="1" outlineLevel="3">
      <c r="B210" s="331"/>
      <c r="C210" s="204"/>
      <c r="D210" s="206" t="s">
        <v>348</v>
      </c>
      <c r="E210" s="210" t="s">
        <v>34</v>
      </c>
      <c r="F210" s="211" t="s">
        <v>2504</v>
      </c>
      <c r="G210" s="204"/>
      <c r="H210" s="212">
        <v>31.2</v>
      </c>
      <c r="I210" s="332" t="s">
        <v>34</v>
      </c>
      <c r="J210" s="204"/>
      <c r="K210" s="204"/>
      <c r="L210" s="333"/>
    </row>
    <row r="211" spans="2:12" s="11" customFormat="1" ht="29.85" customHeight="1" outlineLevel="1">
      <c r="B211" s="318"/>
      <c r="C211" s="182"/>
      <c r="D211" s="188" t="s">
        <v>74</v>
      </c>
      <c r="E211" s="189" t="s">
        <v>83</v>
      </c>
      <c r="F211" s="189" t="s">
        <v>1252</v>
      </c>
      <c r="G211" s="182"/>
      <c r="H211" s="182"/>
      <c r="I211" s="321" t="s">
        <v>34</v>
      </c>
      <c r="J211" s="190">
        <f>SUM(J212:J230)</f>
        <v>91165.12</v>
      </c>
      <c r="K211" s="182"/>
      <c r="L211" s="320"/>
    </row>
    <row r="212" spans="2:12" s="1" customFormat="1" ht="31.5" customHeight="1" outlineLevel="2" collapsed="1">
      <c r="B212" s="302"/>
      <c r="C212" s="191" t="s">
        <v>488</v>
      </c>
      <c r="D212" s="191" t="s">
        <v>342</v>
      </c>
      <c r="E212" s="192" t="s">
        <v>3663</v>
      </c>
      <c r="F212" s="193" t="s">
        <v>3664</v>
      </c>
      <c r="G212" s="194" t="s">
        <v>491</v>
      </c>
      <c r="H212" s="195">
        <v>11.55</v>
      </c>
      <c r="I212" s="269">
        <v>5851.4</v>
      </c>
      <c r="J212" s="197">
        <f>ROUND(I212*H212,2)</f>
        <v>67583.67</v>
      </c>
      <c r="K212" s="193" t="s">
        <v>34</v>
      </c>
      <c r="L212" s="322"/>
    </row>
    <row r="213" spans="2:12" s="13" customFormat="1" ht="13.5" hidden="1" outlineLevel="3">
      <c r="B213" s="331"/>
      <c r="C213" s="204"/>
      <c r="D213" s="206" t="s">
        <v>348</v>
      </c>
      <c r="E213" s="210" t="s">
        <v>34</v>
      </c>
      <c r="F213" s="211" t="s">
        <v>3665</v>
      </c>
      <c r="G213" s="204"/>
      <c r="H213" s="212">
        <v>11.55</v>
      </c>
      <c r="I213" s="332" t="s">
        <v>34</v>
      </c>
      <c r="J213" s="204"/>
      <c r="K213" s="204"/>
      <c r="L213" s="333"/>
    </row>
    <row r="214" spans="2:12" s="14" customFormat="1" ht="13.5" hidden="1" outlineLevel="3">
      <c r="B214" s="335"/>
      <c r="C214" s="205"/>
      <c r="D214" s="206" t="s">
        <v>348</v>
      </c>
      <c r="E214" s="207" t="s">
        <v>3624</v>
      </c>
      <c r="F214" s="208" t="s">
        <v>352</v>
      </c>
      <c r="G214" s="205"/>
      <c r="H214" s="209">
        <v>11.55</v>
      </c>
      <c r="I214" s="336" t="s">
        <v>34</v>
      </c>
      <c r="J214" s="205"/>
      <c r="K214" s="205"/>
      <c r="L214" s="337"/>
    </row>
    <row r="215" spans="2:12" s="1" customFormat="1" ht="22.5" customHeight="1" outlineLevel="2" collapsed="1">
      <c r="B215" s="302"/>
      <c r="C215" s="191" t="s">
        <v>494</v>
      </c>
      <c r="D215" s="191" t="s">
        <v>342</v>
      </c>
      <c r="E215" s="192" t="s">
        <v>3666</v>
      </c>
      <c r="F215" s="193" t="s">
        <v>3667</v>
      </c>
      <c r="G215" s="194" t="s">
        <v>491</v>
      </c>
      <c r="H215" s="195">
        <v>11.55</v>
      </c>
      <c r="I215" s="269">
        <v>209</v>
      </c>
      <c r="J215" s="197">
        <f>ROUND(I215*H215,2)</f>
        <v>2413.95</v>
      </c>
      <c r="K215" s="193" t="s">
        <v>346</v>
      </c>
      <c r="L215" s="322"/>
    </row>
    <row r="216" spans="2:12" s="13" customFormat="1" ht="13.5" hidden="1" outlineLevel="3">
      <c r="B216" s="331"/>
      <c r="C216" s="204"/>
      <c r="D216" s="206" t="s">
        <v>348</v>
      </c>
      <c r="E216" s="210" t="s">
        <v>34</v>
      </c>
      <c r="F216" s="211" t="s">
        <v>3624</v>
      </c>
      <c r="G216" s="204"/>
      <c r="H216" s="212">
        <v>11.55</v>
      </c>
      <c r="I216" s="332" t="s">
        <v>34</v>
      </c>
      <c r="J216" s="204"/>
      <c r="K216" s="204"/>
      <c r="L216" s="333"/>
    </row>
    <row r="217" spans="2:12" s="1" customFormat="1" ht="31.5" customHeight="1" outlineLevel="2" collapsed="1">
      <c r="B217" s="302"/>
      <c r="C217" s="191" t="s">
        <v>500</v>
      </c>
      <c r="D217" s="191" t="s">
        <v>342</v>
      </c>
      <c r="E217" s="192" t="s">
        <v>3668</v>
      </c>
      <c r="F217" s="193" t="s">
        <v>3669</v>
      </c>
      <c r="G217" s="194" t="s">
        <v>491</v>
      </c>
      <c r="H217" s="195">
        <v>7.7</v>
      </c>
      <c r="I217" s="269">
        <v>487.6</v>
      </c>
      <c r="J217" s="197">
        <f>ROUND(I217*H217,2)</f>
        <v>3754.52</v>
      </c>
      <c r="K217" s="193" t="s">
        <v>346</v>
      </c>
      <c r="L217" s="322"/>
    </row>
    <row r="218" spans="2:12" s="13" customFormat="1" ht="13.5" hidden="1" outlineLevel="3">
      <c r="B218" s="331"/>
      <c r="C218" s="204"/>
      <c r="D218" s="206" t="s">
        <v>348</v>
      </c>
      <c r="E218" s="210" t="s">
        <v>34</v>
      </c>
      <c r="F218" s="211" t="s">
        <v>3670</v>
      </c>
      <c r="G218" s="204"/>
      <c r="H218" s="212">
        <v>7.7</v>
      </c>
      <c r="I218" s="332" t="s">
        <v>34</v>
      </c>
      <c r="J218" s="204"/>
      <c r="K218" s="204"/>
      <c r="L218" s="333"/>
    </row>
    <row r="219" spans="2:12" s="14" customFormat="1" ht="13.5" hidden="1" outlineLevel="3">
      <c r="B219" s="335"/>
      <c r="C219" s="205"/>
      <c r="D219" s="206" t="s">
        <v>348</v>
      </c>
      <c r="E219" s="207" t="s">
        <v>3621</v>
      </c>
      <c r="F219" s="208" t="s">
        <v>352</v>
      </c>
      <c r="G219" s="205"/>
      <c r="H219" s="209">
        <v>7.7</v>
      </c>
      <c r="I219" s="336" t="s">
        <v>34</v>
      </c>
      <c r="J219" s="205"/>
      <c r="K219" s="205"/>
      <c r="L219" s="337"/>
    </row>
    <row r="220" spans="2:12" s="1" customFormat="1" ht="22.5" customHeight="1" outlineLevel="2">
      <c r="B220" s="302"/>
      <c r="C220" s="217" t="s">
        <v>507</v>
      </c>
      <c r="D220" s="217" t="s">
        <v>441</v>
      </c>
      <c r="E220" s="218" t="s">
        <v>3671</v>
      </c>
      <c r="F220" s="219" t="s">
        <v>3672</v>
      </c>
      <c r="G220" s="220" t="s">
        <v>1130</v>
      </c>
      <c r="H220" s="221">
        <v>1</v>
      </c>
      <c r="I220" s="270">
        <v>10449</v>
      </c>
      <c r="J220" s="222">
        <f>ROUND(I220*H220,2)</f>
        <v>10449</v>
      </c>
      <c r="K220" s="219" t="s">
        <v>34</v>
      </c>
      <c r="L220" s="334"/>
    </row>
    <row r="221" spans="2:12" s="1" customFormat="1" ht="22.5" customHeight="1" outlineLevel="2" collapsed="1">
      <c r="B221" s="302"/>
      <c r="C221" s="191" t="s">
        <v>510</v>
      </c>
      <c r="D221" s="191" t="s">
        <v>342</v>
      </c>
      <c r="E221" s="192" t="s">
        <v>1314</v>
      </c>
      <c r="F221" s="193" t="s">
        <v>1315</v>
      </c>
      <c r="G221" s="194" t="s">
        <v>390</v>
      </c>
      <c r="H221" s="195">
        <v>7.269</v>
      </c>
      <c r="I221" s="269">
        <v>62.7</v>
      </c>
      <c r="J221" s="197">
        <f>ROUND(I221*H221,2)</f>
        <v>455.77</v>
      </c>
      <c r="K221" s="193" t="s">
        <v>346</v>
      </c>
      <c r="L221" s="322"/>
    </row>
    <row r="222" spans="2:12" s="13" customFormat="1" ht="13.5" hidden="1" outlineLevel="3">
      <c r="B222" s="331"/>
      <c r="C222" s="204"/>
      <c r="D222" s="206" t="s">
        <v>348</v>
      </c>
      <c r="E222" s="210" t="s">
        <v>34</v>
      </c>
      <c r="F222" s="211" t="s">
        <v>3673</v>
      </c>
      <c r="G222" s="204"/>
      <c r="H222" s="212">
        <v>7.269</v>
      </c>
      <c r="I222" s="332" t="s">
        <v>34</v>
      </c>
      <c r="J222" s="204"/>
      <c r="K222" s="204"/>
      <c r="L222" s="333"/>
    </row>
    <row r="223" spans="2:12" s="1" customFormat="1" ht="22.5" customHeight="1" outlineLevel="2" collapsed="1">
      <c r="B223" s="302"/>
      <c r="C223" s="217" t="s">
        <v>514</v>
      </c>
      <c r="D223" s="217" t="s">
        <v>441</v>
      </c>
      <c r="E223" s="218" t="s">
        <v>3674</v>
      </c>
      <c r="F223" s="219" t="s">
        <v>3675</v>
      </c>
      <c r="G223" s="220" t="s">
        <v>390</v>
      </c>
      <c r="H223" s="221">
        <v>7.632</v>
      </c>
      <c r="I223" s="270">
        <v>27.9</v>
      </c>
      <c r="J223" s="222">
        <f>ROUND(I223*H223,2)</f>
        <v>212.93</v>
      </c>
      <c r="K223" s="219" t="s">
        <v>34</v>
      </c>
      <c r="L223" s="334"/>
    </row>
    <row r="224" spans="2:12" s="13" customFormat="1" ht="13.5" hidden="1" outlineLevel="3">
      <c r="B224" s="331"/>
      <c r="C224" s="204"/>
      <c r="D224" s="206" t="s">
        <v>348</v>
      </c>
      <c r="E224" s="204"/>
      <c r="F224" s="211" t="s">
        <v>3676</v>
      </c>
      <c r="G224" s="204"/>
      <c r="H224" s="212">
        <v>7.632</v>
      </c>
      <c r="I224" s="332" t="s">
        <v>34</v>
      </c>
      <c r="J224" s="204"/>
      <c r="K224" s="204"/>
      <c r="L224" s="333"/>
    </row>
    <row r="225" spans="2:12" s="1" customFormat="1" ht="22.5" customHeight="1" outlineLevel="2" collapsed="1">
      <c r="B225" s="302"/>
      <c r="C225" s="191" t="s">
        <v>515</v>
      </c>
      <c r="D225" s="191" t="s">
        <v>342</v>
      </c>
      <c r="E225" s="192" t="s">
        <v>1327</v>
      </c>
      <c r="F225" s="193" t="s">
        <v>3677</v>
      </c>
      <c r="G225" s="194" t="s">
        <v>345</v>
      </c>
      <c r="H225" s="195">
        <v>1.931</v>
      </c>
      <c r="I225" s="269">
        <v>2619.2</v>
      </c>
      <c r="J225" s="197">
        <f>ROUND(I225*H225,2)</f>
        <v>5057.68</v>
      </c>
      <c r="K225" s="193" t="s">
        <v>34</v>
      </c>
      <c r="L225" s="322"/>
    </row>
    <row r="226" spans="2:12" s="12" customFormat="1" ht="13.5" hidden="1" outlineLevel="3">
      <c r="B226" s="342"/>
      <c r="C226" s="203"/>
      <c r="D226" s="206" t="s">
        <v>348</v>
      </c>
      <c r="E226" s="343" t="s">
        <v>34</v>
      </c>
      <c r="F226" s="344" t="s">
        <v>3678</v>
      </c>
      <c r="G226" s="203"/>
      <c r="H226" s="345" t="s">
        <v>34</v>
      </c>
      <c r="I226" s="346" t="s">
        <v>34</v>
      </c>
      <c r="J226" s="203"/>
      <c r="K226" s="203"/>
      <c r="L226" s="347"/>
    </row>
    <row r="227" spans="2:12" s="13" customFormat="1" ht="13.5" hidden="1" outlineLevel="3">
      <c r="B227" s="331"/>
      <c r="C227" s="204"/>
      <c r="D227" s="206" t="s">
        <v>348</v>
      </c>
      <c r="E227" s="210" t="s">
        <v>34</v>
      </c>
      <c r="F227" s="211" t="s">
        <v>3679</v>
      </c>
      <c r="G227" s="204"/>
      <c r="H227" s="212">
        <v>2.376</v>
      </c>
      <c r="I227" s="332" t="s">
        <v>34</v>
      </c>
      <c r="J227" s="204"/>
      <c r="K227" s="204"/>
      <c r="L227" s="333"/>
    </row>
    <row r="228" spans="2:12" s="13" customFormat="1" ht="13.5" hidden="1" outlineLevel="3">
      <c r="B228" s="331"/>
      <c r="C228" s="204"/>
      <c r="D228" s="206" t="s">
        <v>348</v>
      </c>
      <c r="E228" s="210" t="s">
        <v>34</v>
      </c>
      <c r="F228" s="211" t="s">
        <v>3680</v>
      </c>
      <c r="G228" s="204"/>
      <c r="H228" s="212">
        <v>-0.445</v>
      </c>
      <c r="I228" s="332" t="s">
        <v>34</v>
      </c>
      <c r="J228" s="204"/>
      <c r="K228" s="204"/>
      <c r="L228" s="333"/>
    </row>
    <row r="229" spans="2:12" s="14" customFormat="1" ht="13.5" hidden="1" outlineLevel="3">
      <c r="B229" s="335"/>
      <c r="C229" s="205"/>
      <c r="D229" s="206" t="s">
        <v>348</v>
      </c>
      <c r="E229" s="207" t="s">
        <v>34</v>
      </c>
      <c r="F229" s="208" t="s">
        <v>352</v>
      </c>
      <c r="G229" s="205"/>
      <c r="H229" s="209">
        <v>1.931</v>
      </c>
      <c r="I229" s="336" t="s">
        <v>34</v>
      </c>
      <c r="J229" s="205"/>
      <c r="K229" s="205"/>
      <c r="L229" s="337"/>
    </row>
    <row r="230" spans="2:12" s="1" customFormat="1" ht="22.5" customHeight="1" outlineLevel="2" collapsed="1">
      <c r="B230" s="302"/>
      <c r="C230" s="191" t="s">
        <v>520</v>
      </c>
      <c r="D230" s="191" t="s">
        <v>342</v>
      </c>
      <c r="E230" s="192" t="s">
        <v>3681</v>
      </c>
      <c r="F230" s="193" t="s">
        <v>3682</v>
      </c>
      <c r="G230" s="194" t="s">
        <v>345</v>
      </c>
      <c r="H230" s="195">
        <v>0.987</v>
      </c>
      <c r="I230" s="269">
        <v>1253.9</v>
      </c>
      <c r="J230" s="197">
        <f>ROUND(I230*H230,2)</f>
        <v>1237.6</v>
      </c>
      <c r="K230" s="193" t="s">
        <v>34</v>
      </c>
      <c r="L230" s="322"/>
    </row>
    <row r="231" spans="2:12" s="12" customFormat="1" ht="13.5" hidden="1" outlineLevel="3">
      <c r="B231" s="342"/>
      <c r="C231" s="203"/>
      <c r="D231" s="206" t="s">
        <v>348</v>
      </c>
      <c r="E231" s="343" t="s">
        <v>34</v>
      </c>
      <c r="F231" s="344" t="s">
        <v>3678</v>
      </c>
      <c r="G231" s="203"/>
      <c r="H231" s="345" t="s">
        <v>34</v>
      </c>
      <c r="I231" s="346" t="s">
        <v>34</v>
      </c>
      <c r="J231" s="203"/>
      <c r="K231" s="203"/>
      <c r="L231" s="347"/>
    </row>
    <row r="232" spans="2:12" s="13" customFormat="1" ht="13.5" hidden="1" outlineLevel="3">
      <c r="B232" s="331"/>
      <c r="C232" s="204"/>
      <c r="D232" s="206" t="s">
        <v>348</v>
      </c>
      <c r="E232" s="210" t="s">
        <v>34</v>
      </c>
      <c r="F232" s="211" t="s">
        <v>3683</v>
      </c>
      <c r="G232" s="204"/>
      <c r="H232" s="212">
        <v>1.215</v>
      </c>
      <c r="I232" s="332" t="s">
        <v>34</v>
      </c>
      <c r="J232" s="204"/>
      <c r="K232" s="204"/>
      <c r="L232" s="333"/>
    </row>
    <row r="233" spans="2:12" s="13" customFormat="1" ht="13.5" hidden="1" outlineLevel="3">
      <c r="B233" s="331"/>
      <c r="C233" s="204"/>
      <c r="D233" s="206" t="s">
        <v>348</v>
      </c>
      <c r="E233" s="210" t="s">
        <v>34</v>
      </c>
      <c r="F233" s="211" t="s">
        <v>3684</v>
      </c>
      <c r="G233" s="204"/>
      <c r="H233" s="212">
        <v>-0.228</v>
      </c>
      <c r="I233" s="332" t="s">
        <v>34</v>
      </c>
      <c r="J233" s="204"/>
      <c r="K233" s="204"/>
      <c r="L233" s="333"/>
    </row>
    <row r="234" spans="2:12" s="14" customFormat="1" ht="13.5" hidden="1" outlineLevel="3">
      <c r="B234" s="335"/>
      <c r="C234" s="205"/>
      <c r="D234" s="206" t="s">
        <v>348</v>
      </c>
      <c r="E234" s="207" t="s">
        <v>34</v>
      </c>
      <c r="F234" s="208" t="s">
        <v>352</v>
      </c>
      <c r="G234" s="205"/>
      <c r="H234" s="209">
        <v>0.987</v>
      </c>
      <c r="I234" s="336" t="s">
        <v>34</v>
      </c>
      <c r="J234" s="205"/>
      <c r="K234" s="205"/>
      <c r="L234" s="337"/>
    </row>
    <row r="235" spans="2:12" s="11" customFormat="1" ht="29.85" customHeight="1" outlineLevel="1">
      <c r="B235" s="318"/>
      <c r="C235" s="182"/>
      <c r="D235" s="188" t="s">
        <v>74</v>
      </c>
      <c r="E235" s="189" t="s">
        <v>347</v>
      </c>
      <c r="F235" s="189" t="s">
        <v>1579</v>
      </c>
      <c r="G235" s="182"/>
      <c r="H235" s="182"/>
      <c r="I235" s="321" t="s">
        <v>34</v>
      </c>
      <c r="J235" s="190">
        <f>SUM(J236:J244)</f>
        <v>2626.63</v>
      </c>
      <c r="K235" s="182"/>
      <c r="L235" s="320"/>
    </row>
    <row r="236" spans="2:12" s="1" customFormat="1" ht="22.5" customHeight="1" outlineLevel="2" collapsed="1">
      <c r="B236" s="302"/>
      <c r="C236" s="191" t="s">
        <v>524</v>
      </c>
      <c r="D236" s="191" t="s">
        <v>342</v>
      </c>
      <c r="E236" s="192" t="s">
        <v>2409</v>
      </c>
      <c r="F236" s="193" t="s">
        <v>2410</v>
      </c>
      <c r="G236" s="194" t="s">
        <v>345</v>
      </c>
      <c r="H236" s="195">
        <v>1.32</v>
      </c>
      <c r="I236" s="269">
        <v>626.9</v>
      </c>
      <c r="J236" s="197">
        <f>ROUND(I236*H236,2)</f>
        <v>827.51</v>
      </c>
      <c r="K236" s="193" t="s">
        <v>346</v>
      </c>
      <c r="L236" s="322"/>
    </row>
    <row r="237" spans="2:12" s="12" customFormat="1" ht="13.5" hidden="1" outlineLevel="3">
      <c r="B237" s="342"/>
      <c r="C237" s="203"/>
      <c r="D237" s="206" t="s">
        <v>348</v>
      </c>
      <c r="E237" s="343" t="s">
        <v>34</v>
      </c>
      <c r="F237" s="344" t="s">
        <v>2411</v>
      </c>
      <c r="G237" s="203"/>
      <c r="H237" s="345" t="s">
        <v>34</v>
      </c>
      <c r="I237" s="346" t="s">
        <v>34</v>
      </c>
      <c r="J237" s="203"/>
      <c r="K237" s="203"/>
      <c r="L237" s="347"/>
    </row>
    <row r="238" spans="2:12" s="13" customFormat="1" ht="13.5" hidden="1" outlineLevel="3">
      <c r="B238" s="331"/>
      <c r="C238" s="204"/>
      <c r="D238" s="206" t="s">
        <v>348</v>
      </c>
      <c r="E238" s="210" t="s">
        <v>34</v>
      </c>
      <c r="F238" s="211" t="s">
        <v>3685</v>
      </c>
      <c r="G238" s="204"/>
      <c r="H238" s="212">
        <v>0.726</v>
      </c>
      <c r="I238" s="332" t="s">
        <v>34</v>
      </c>
      <c r="J238" s="204"/>
      <c r="K238" s="204"/>
      <c r="L238" s="333"/>
    </row>
    <row r="239" spans="2:12" s="13" customFormat="1" ht="13.5" hidden="1" outlineLevel="3">
      <c r="B239" s="331"/>
      <c r="C239" s="204"/>
      <c r="D239" s="206" t="s">
        <v>348</v>
      </c>
      <c r="E239" s="210" t="s">
        <v>34</v>
      </c>
      <c r="F239" s="211" t="s">
        <v>3686</v>
      </c>
      <c r="G239" s="204"/>
      <c r="H239" s="212">
        <v>0.594</v>
      </c>
      <c r="I239" s="332" t="s">
        <v>34</v>
      </c>
      <c r="J239" s="204"/>
      <c r="K239" s="204"/>
      <c r="L239" s="333"/>
    </row>
    <row r="240" spans="2:12" s="14" customFormat="1" ht="13.5" hidden="1" outlineLevel="3">
      <c r="B240" s="335"/>
      <c r="C240" s="205"/>
      <c r="D240" s="206" t="s">
        <v>348</v>
      </c>
      <c r="E240" s="207" t="s">
        <v>2375</v>
      </c>
      <c r="F240" s="208" t="s">
        <v>352</v>
      </c>
      <c r="G240" s="205"/>
      <c r="H240" s="209">
        <v>1.32</v>
      </c>
      <c r="I240" s="336" t="s">
        <v>34</v>
      </c>
      <c r="J240" s="205"/>
      <c r="K240" s="205"/>
      <c r="L240" s="337"/>
    </row>
    <row r="241" spans="2:12" s="1" customFormat="1" ht="22.5" customHeight="1" outlineLevel="2" collapsed="1">
      <c r="B241" s="302"/>
      <c r="C241" s="191" t="s">
        <v>527</v>
      </c>
      <c r="D241" s="191" t="s">
        <v>342</v>
      </c>
      <c r="E241" s="192" t="s">
        <v>941</v>
      </c>
      <c r="F241" s="193" t="s">
        <v>942</v>
      </c>
      <c r="G241" s="194" t="s">
        <v>345</v>
      </c>
      <c r="H241" s="195">
        <v>1.32</v>
      </c>
      <c r="I241" s="269">
        <v>36.1</v>
      </c>
      <c r="J241" s="197">
        <f>ROUND(I241*H241,2)</f>
        <v>47.65</v>
      </c>
      <c r="K241" s="193" t="s">
        <v>346</v>
      </c>
      <c r="L241" s="322"/>
    </row>
    <row r="242" spans="2:12" s="13" customFormat="1" ht="13.5" hidden="1" outlineLevel="3">
      <c r="B242" s="331"/>
      <c r="C242" s="204"/>
      <c r="D242" s="206" t="s">
        <v>348</v>
      </c>
      <c r="E242" s="210" t="s">
        <v>34</v>
      </c>
      <c r="F242" s="211" t="s">
        <v>2413</v>
      </c>
      <c r="G242" s="204"/>
      <c r="H242" s="212">
        <v>1.32</v>
      </c>
      <c r="I242" s="332" t="s">
        <v>34</v>
      </c>
      <c r="J242" s="204"/>
      <c r="K242" s="204"/>
      <c r="L242" s="333"/>
    </row>
    <row r="243" spans="2:12" s="1" customFormat="1" ht="22.5" customHeight="1" outlineLevel="2">
      <c r="B243" s="302"/>
      <c r="C243" s="191" t="s">
        <v>531</v>
      </c>
      <c r="D243" s="191" t="s">
        <v>342</v>
      </c>
      <c r="E243" s="192" t="s">
        <v>933</v>
      </c>
      <c r="F243" s="193" t="s">
        <v>934</v>
      </c>
      <c r="G243" s="194" t="s">
        <v>345</v>
      </c>
      <c r="H243" s="195">
        <v>1.32</v>
      </c>
      <c r="I243" s="269">
        <v>10.3</v>
      </c>
      <c r="J243" s="197">
        <f>ROUND(I243*H243,2)</f>
        <v>13.6</v>
      </c>
      <c r="K243" s="193" t="s">
        <v>346</v>
      </c>
      <c r="L243" s="322"/>
    </row>
    <row r="244" spans="2:12" s="1" customFormat="1" ht="22.5" customHeight="1" outlineLevel="2" collapsed="1">
      <c r="B244" s="302"/>
      <c r="C244" s="191" t="s">
        <v>536</v>
      </c>
      <c r="D244" s="191" t="s">
        <v>342</v>
      </c>
      <c r="E244" s="192" t="s">
        <v>3687</v>
      </c>
      <c r="F244" s="193" t="s">
        <v>3688</v>
      </c>
      <c r="G244" s="194" t="s">
        <v>345</v>
      </c>
      <c r="H244" s="195">
        <v>0.594</v>
      </c>
      <c r="I244" s="269">
        <v>2925.7</v>
      </c>
      <c r="J244" s="197">
        <f>ROUND(I244*H244,2)</f>
        <v>1737.87</v>
      </c>
      <c r="K244" s="193" t="s">
        <v>346</v>
      </c>
      <c r="L244" s="322"/>
    </row>
    <row r="245" spans="2:12" s="13" customFormat="1" ht="13.5" hidden="1" outlineLevel="3">
      <c r="B245" s="331"/>
      <c r="C245" s="204"/>
      <c r="D245" s="206" t="s">
        <v>348</v>
      </c>
      <c r="E245" s="210" t="s">
        <v>34</v>
      </c>
      <c r="F245" s="211" t="s">
        <v>3686</v>
      </c>
      <c r="G245" s="204"/>
      <c r="H245" s="212">
        <v>0.594</v>
      </c>
      <c r="I245" s="332" t="s">
        <v>34</v>
      </c>
      <c r="J245" s="204"/>
      <c r="K245" s="204"/>
      <c r="L245" s="333"/>
    </row>
    <row r="246" spans="2:12" s="11" customFormat="1" ht="29.85" customHeight="1" outlineLevel="1">
      <c r="B246" s="318"/>
      <c r="C246" s="182"/>
      <c r="D246" s="188" t="s">
        <v>74</v>
      </c>
      <c r="E246" s="189" t="s">
        <v>382</v>
      </c>
      <c r="F246" s="189" t="s">
        <v>1861</v>
      </c>
      <c r="G246" s="182"/>
      <c r="H246" s="182"/>
      <c r="I246" s="321" t="s">
        <v>34</v>
      </c>
      <c r="J246" s="190">
        <f>SUM(J247:J282)</f>
        <v>139844.31999999998</v>
      </c>
      <c r="K246" s="182"/>
      <c r="L246" s="320"/>
    </row>
    <row r="247" spans="2:12" s="1" customFormat="1" ht="22.5" customHeight="1" outlineLevel="2" collapsed="1">
      <c r="B247" s="302"/>
      <c r="C247" s="191" t="s">
        <v>540</v>
      </c>
      <c r="D247" s="191" t="s">
        <v>342</v>
      </c>
      <c r="E247" s="192" t="s">
        <v>3689</v>
      </c>
      <c r="F247" s="193" t="s">
        <v>3690</v>
      </c>
      <c r="G247" s="194" t="s">
        <v>491</v>
      </c>
      <c r="H247" s="195">
        <v>6.6</v>
      </c>
      <c r="I247" s="269">
        <v>66.9</v>
      </c>
      <c r="J247" s="197">
        <f>ROUND(I247*H247,2)</f>
        <v>441.54</v>
      </c>
      <c r="K247" s="193" t="s">
        <v>346</v>
      </c>
      <c r="L247" s="322"/>
    </row>
    <row r="248" spans="2:12" s="13" customFormat="1" ht="13.5" hidden="1" outlineLevel="3">
      <c r="B248" s="331"/>
      <c r="C248" s="204"/>
      <c r="D248" s="206" t="s">
        <v>348</v>
      </c>
      <c r="E248" s="210" t="s">
        <v>34</v>
      </c>
      <c r="F248" s="211" t="s">
        <v>3620</v>
      </c>
      <c r="G248" s="204"/>
      <c r="H248" s="212">
        <v>6.6</v>
      </c>
      <c r="I248" s="332" t="s">
        <v>34</v>
      </c>
      <c r="J248" s="204"/>
      <c r="K248" s="204"/>
      <c r="L248" s="333"/>
    </row>
    <row r="249" spans="2:12" s="15" customFormat="1" ht="13.5" hidden="1" outlineLevel="3">
      <c r="B249" s="339"/>
      <c r="C249" s="213"/>
      <c r="D249" s="206" t="s">
        <v>348</v>
      </c>
      <c r="E249" s="214" t="s">
        <v>3619</v>
      </c>
      <c r="F249" s="215" t="s">
        <v>363</v>
      </c>
      <c r="G249" s="213"/>
      <c r="H249" s="216">
        <v>6.6</v>
      </c>
      <c r="I249" s="340" t="s">
        <v>34</v>
      </c>
      <c r="J249" s="213"/>
      <c r="K249" s="213"/>
      <c r="L249" s="341"/>
    </row>
    <row r="250" spans="2:12" s="1" customFormat="1" ht="22.5" customHeight="1" outlineLevel="2" collapsed="1">
      <c r="B250" s="302"/>
      <c r="C250" s="217" t="s">
        <v>541</v>
      </c>
      <c r="D250" s="217" t="s">
        <v>441</v>
      </c>
      <c r="E250" s="218" t="s">
        <v>3691</v>
      </c>
      <c r="F250" s="219" t="s">
        <v>3692</v>
      </c>
      <c r="G250" s="220" t="s">
        <v>491</v>
      </c>
      <c r="H250" s="221">
        <v>1.827</v>
      </c>
      <c r="I250" s="270">
        <v>79.5</v>
      </c>
      <c r="J250" s="222">
        <f>ROUND(I250*H250,2)</f>
        <v>145.25</v>
      </c>
      <c r="K250" s="219" t="s">
        <v>34</v>
      </c>
      <c r="L250" s="334"/>
    </row>
    <row r="251" spans="2:12" s="13" customFormat="1" ht="13.5" hidden="1" outlineLevel="3">
      <c r="B251" s="331"/>
      <c r="C251" s="204"/>
      <c r="D251" s="206" t="s">
        <v>348</v>
      </c>
      <c r="E251" s="204"/>
      <c r="F251" s="211" t="s">
        <v>3693</v>
      </c>
      <c r="G251" s="204"/>
      <c r="H251" s="212">
        <v>1.827</v>
      </c>
      <c r="I251" s="332" t="s">
        <v>34</v>
      </c>
      <c r="J251" s="204"/>
      <c r="K251" s="204"/>
      <c r="L251" s="333"/>
    </row>
    <row r="252" spans="2:12" s="1" customFormat="1" ht="22.5" customHeight="1" outlineLevel="2" collapsed="1">
      <c r="B252" s="302"/>
      <c r="C252" s="191" t="s">
        <v>543</v>
      </c>
      <c r="D252" s="191" t="s">
        <v>342</v>
      </c>
      <c r="E252" s="192" t="s">
        <v>3694</v>
      </c>
      <c r="F252" s="193" t="s">
        <v>3695</v>
      </c>
      <c r="G252" s="194" t="s">
        <v>491</v>
      </c>
      <c r="H252" s="195">
        <v>11</v>
      </c>
      <c r="I252" s="269">
        <v>48.8</v>
      </c>
      <c r="J252" s="197">
        <f>ROUND(I252*H252,2)</f>
        <v>536.8</v>
      </c>
      <c r="K252" s="193" t="s">
        <v>346</v>
      </c>
      <c r="L252" s="322"/>
    </row>
    <row r="253" spans="2:12" s="13" customFormat="1" ht="13.5" hidden="1" outlineLevel="3">
      <c r="B253" s="331"/>
      <c r="C253" s="204"/>
      <c r="D253" s="206" t="s">
        <v>348</v>
      </c>
      <c r="E253" s="210" t="s">
        <v>34</v>
      </c>
      <c r="F253" s="211" t="s">
        <v>3696</v>
      </c>
      <c r="G253" s="204"/>
      <c r="H253" s="212">
        <v>11</v>
      </c>
      <c r="I253" s="332" t="s">
        <v>34</v>
      </c>
      <c r="J253" s="204"/>
      <c r="K253" s="204"/>
      <c r="L253" s="333"/>
    </row>
    <row r="254" spans="2:12" s="1" customFormat="1" ht="22.5" customHeight="1" outlineLevel="2" collapsed="1">
      <c r="B254" s="302"/>
      <c r="C254" s="191" t="s">
        <v>544</v>
      </c>
      <c r="D254" s="191" t="s">
        <v>342</v>
      </c>
      <c r="E254" s="192" t="s">
        <v>2449</v>
      </c>
      <c r="F254" s="193" t="s">
        <v>2450</v>
      </c>
      <c r="G254" s="194" t="s">
        <v>491</v>
      </c>
      <c r="H254" s="195">
        <v>11</v>
      </c>
      <c r="I254" s="269">
        <v>41.8</v>
      </c>
      <c r="J254" s="197">
        <f>ROUND(I254*H254,2)</f>
        <v>459.8</v>
      </c>
      <c r="K254" s="193" t="s">
        <v>346</v>
      </c>
      <c r="L254" s="322"/>
    </row>
    <row r="255" spans="2:12" s="13" customFormat="1" ht="13.5" hidden="1" outlineLevel="3">
      <c r="B255" s="331"/>
      <c r="C255" s="204"/>
      <c r="D255" s="206" t="s">
        <v>348</v>
      </c>
      <c r="E255" s="210" t="s">
        <v>34</v>
      </c>
      <c r="F255" s="211" t="s">
        <v>3696</v>
      </c>
      <c r="G255" s="204"/>
      <c r="H255" s="212">
        <v>11</v>
      </c>
      <c r="I255" s="332" t="s">
        <v>34</v>
      </c>
      <c r="J255" s="204"/>
      <c r="K255" s="204"/>
      <c r="L255" s="333"/>
    </row>
    <row r="256" spans="2:12" s="1" customFormat="1" ht="22.5" customHeight="1" outlineLevel="2" collapsed="1">
      <c r="B256" s="302"/>
      <c r="C256" s="191" t="s">
        <v>234</v>
      </c>
      <c r="D256" s="191" t="s">
        <v>342</v>
      </c>
      <c r="E256" s="192" t="s">
        <v>2668</v>
      </c>
      <c r="F256" s="193" t="s">
        <v>2669</v>
      </c>
      <c r="G256" s="194" t="s">
        <v>345</v>
      </c>
      <c r="H256" s="195">
        <v>1.782</v>
      </c>
      <c r="I256" s="269">
        <v>3099.9</v>
      </c>
      <c r="J256" s="197">
        <f>ROUND(I256*H256,2)</f>
        <v>5524.02</v>
      </c>
      <c r="K256" s="193" t="s">
        <v>34</v>
      </c>
      <c r="L256" s="322"/>
    </row>
    <row r="257" spans="2:12" s="13" customFormat="1" ht="13.5" hidden="1" outlineLevel="3">
      <c r="B257" s="331"/>
      <c r="C257" s="204"/>
      <c r="D257" s="206" t="s">
        <v>348</v>
      </c>
      <c r="E257" s="210" t="s">
        <v>34</v>
      </c>
      <c r="F257" s="211" t="s">
        <v>3697</v>
      </c>
      <c r="G257" s="204"/>
      <c r="H257" s="212">
        <v>1.782</v>
      </c>
      <c r="I257" s="332" t="s">
        <v>34</v>
      </c>
      <c r="J257" s="204"/>
      <c r="K257" s="204"/>
      <c r="L257" s="333"/>
    </row>
    <row r="258" spans="2:12" s="1" customFormat="1" ht="22.5" customHeight="1" outlineLevel="2" collapsed="1">
      <c r="B258" s="302"/>
      <c r="C258" s="191" t="s">
        <v>561</v>
      </c>
      <c r="D258" s="191" t="s">
        <v>342</v>
      </c>
      <c r="E258" s="192" t="s">
        <v>2672</v>
      </c>
      <c r="F258" s="193" t="s">
        <v>2673</v>
      </c>
      <c r="G258" s="194" t="s">
        <v>345</v>
      </c>
      <c r="H258" s="195">
        <v>5.4</v>
      </c>
      <c r="I258" s="269">
        <v>3099.9</v>
      </c>
      <c r="J258" s="197">
        <f>ROUND(I258*H258,2)</f>
        <v>16739.46</v>
      </c>
      <c r="K258" s="193" t="s">
        <v>34</v>
      </c>
      <c r="L258" s="322"/>
    </row>
    <row r="259" spans="2:12" s="13" customFormat="1" ht="13.5" hidden="1" outlineLevel="3">
      <c r="B259" s="331"/>
      <c r="C259" s="204"/>
      <c r="D259" s="206" t="s">
        <v>348</v>
      </c>
      <c r="E259" s="210" t="s">
        <v>34</v>
      </c>
      <c r="F259" s="211" t="s">
        <v>3698</v>
      </c>
      <c r="G259" s="204"/>
      <c r="H259" s="212">
        <v>5.4</v>
      </c>
      <c r="I259" s="332" t="s">
        <v>34</v>
      </c>
      <c r="J259" s="204"/>
      <c r="K259" s="204"/>
      <c r="L259" s="333"/>
    </row>
    <row r="260" spans="2:12" s="1" customFormat="1" ht="22.5" customHeight="1" outlineLevel="2" collapsed="1">
      <c r="B260" s="302"/>
      <c r="C260" s="191" t="s">
        <v>565</v>
      </c>
      <c r="D260" s="191" t="s">
        <v>342</v>
      </c>
      <c r="E260" s="192" t="s">
        <v>3699</v>
      </c>
      <c r="F260" s="193" t="s">
        <v>3700</v>
      </c>
      <c r="G260" s="194" t="s">
        <v>390</v>
      </c>
      <c r="H260" s="195">
        <v>39.06</v>
      </c>
      <c r="I260" s="269">
        <v>975.2</v>
      </c>
      <c r="J260" s="197">
        <f>ROUND(I260*H260,2)</f>
        <v>38091.31</v>
      </c>
      <c r="K260" s="193" t="s">
        <v>346</v>
      </c>
      <c r="L260" s="322"/>
    </row>
    <row r="261" spans="2:12" s="12" customFormat="1" ht="13.5" hidden="1" outlineLevel="3">
      <c r="B261" s="342"/>
      <c r="C261" s="203"/>
      <c r="D261" s="206" t="s">
        <v>348</v>
      </c>
      <c r="E261" s="343" t="s">
        <v>34</v>
      </c>
      <c r="F261" s="344" t="s">
        <v>3701</v>
      </c>
      <c r="G261" s="203"/>
      <c r="H261" s="345" t="s">
        <v>34</v>
      </c>
      <c r="I261" s="346" t="s">
        <v>34</v>
      </c>
      <c r="J261" s="203"/>
      <c r="K261" s="203"/>
      <c r="L261" s="347"/>
    </row>
    <row r="262" spans="2:12" s="13" customFormat="1" ht="13.5" hidden="1" outlineLevel="3">
      <c r="B262" s="331"/>
      <c r="C262" s="204"/>
      <c r="D262" s="206" t="s">
        <v>348</v>
      </c>
      <c r="E262" s="210" t="s">
        <v>34</v>
      </c>
      <c r="F262" s="211" t="s">
        <v>3702</v>
      </c>
      <c r="G262" s="204"/>
      <c r="H262" s="212">
        <v>15.6</v>
      </c>
      <c r="I262" s="332" t="s">
        <v>34</v>
      </c>
      <c r="J262" s="204"/>
      <c r="K262" s="204"/>
      <c r="L262" s="333"/>
    </row>
    <row r="263" spans="2:12" s="13" customFormat="1" ht="13.5" hidden="1" outlineLevel="3">
      <c r="B263" s="331"/>
      <c r="C263" s="204"/>
      <c r="D263" s="206" t="s">
        <v>348</v>
      </c>
      <c r="E263" s="210" t="s">
        <v>34</v>
      </c>
      <c r="F263" s="211" t="s">
        <v>3703</v>
      </c>
      <c r="G263" s="204"/>
      <c r="H263" s="212">
        <v>23.46</v>
      </c>
      <c r="I263" s="332" t="s">
        <v>34</v>
      </c>
      <c r="J263" s="204"/>
      <c r="K263" s="204"/>
      <c r="L263" s="333"/>
    </row>
    <row r="264" spans="2:12" s="14" customFormat="1" ht="13.5" hidden="1" outlineLevel="3">
      <c r="B264" s="335"/>
      <c r="C264" s="205"/>
      <c r="D264" s="206" t="s">
        <v>348</v>
      </c>
      <c r="E264" s="207" t="s">
        <v>34</v>
      </c>
      <c r="F264" s="208" t="s">
        <v>352</v>
      </c>
      <c r="G264" s="205"/>
      <c r="H264" s="209">
        <v>39.06</v>
      </c>
      <c r="I264" s="336" t="s">
        <v>34</v>
      </c>
      <c r="J264" s="205"/>
      <c r="K264" s="205"/>
      <c r="L264" s="337"/>
    </row>
    <row r="265" spans="2:12" s="1" customFormat="1" ht="22.5" customHeight="1" outlineLevel="2">
      <c r="B265" s="302"/>
      <c r="C265" s="191" t="s">
        <v>570</v>
      </c>
      <c r="D265" s="191" t="s">
        <v>342</v>
      </c>
      <c r="E265" s="192" t="s">
        <v>1962</v>
      </c>
      <c r="F265" s="193" t="s">
        <v>1963</v>
      </c>
      <c r="G265" s="194" t="s">
        <v>417</v>
      </c>
      <c r="H265" s="195">
        <v>1.128</v>
      </c>
      <c r="I265" s="269">
        <v>28282</v>
      </c>
      <c r="J265" s="197">
        <f>ROUND(I265*H265,2)</f>
        <v>31902.1</v>
      </c>
      <c r="K265" s="193" t="s">
        <v>346</v>
      </c>
      <c r="L265" s="322"/>
    </row>
    <row r="266" spans="2:12" s="1" customFormat="1" ht="22.5" customHeight="1" outlineLevel="2" collapsed="1">
      <c r="B266" s="302"/>
      <c r="C266" s="191" t="s">
        <v>571</v>
      </c>
      <c r="D266" s="191" t="s">
        <v>342</v>
      </c>
      <c r="E266" s="192" t="s">
        <v>1950</v>
      </c>
      <c r="F266" s="193" t="s">
        <v>1951</v>
      </c>
      <c r="G266" s="194" t="s">
        <v>417</v>
      </c>
      <c r="H266" s="195">
        <v>0.021</v>
      </c>
      <c r="I266" s="269">
        <v>28282</v>
      </c>
      <c r="J266" s="197">
        <f>ROUND(I266*H266,2)</f>
        <v>593.92</v>
      </c>
      <c r="K266" s="193" t="s">
        <v>346</v>
      </c>
      <c r="L266" s="322"/>
    </row>
    <row r="267" spans="2:12" s="12" customFormat="1" ht="13.5" hidden="1" outlineLevel="3">
      <c r="B267" s="342"/>
      <c r="C267" s="203"/>
      <c r="D267" s="206" t="s">
        <v>348</v>
      </c>
      <c r="E267" s="343" t="s">
        <v>34</v>
      </c>
      <c r="F267" s="344" t="s">
        <v>3704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3" customFormat="1" ht="13.5" hidden="1" outlineLevel="3">
      <c r="B268" s="331"/>
      <c r="C268" s="204"/>
      <c r="D268" s="206" t="s">
        <v>348</v>
      </c>
      <c r="E268" s="210" t="s">
        <v>34</v>
      </c>
      <c r="F268" s="211" t="s">
        <v>3705</v>
      </c>
      <c r="G268" s="204"/>
      <c r="H268" s="212">
        <v>0.021</v>
      </c>
      <c r="I268" s="332" t="s">
        <v>34</v>
      </c>
      <c r="J268" s="204"/>
      <c r="K268" s="204"/>
      <c r="L268" s="333"/>
    </row>
    <row r="269" spans="2:12" s="1" customFormat="1" ht="22.5" customHeight="1" outlineLevel="2" collapsed="1">
      <c r="B269" s="302"/>
      <c r="C269" s="191" t="s">
        <v>573</v>
      </c>
      <c r="D269" s="191" t="s">
        <v>342</v>
      </c>
      <c r="E269" s="192" t="s">
        <v>2682</v>
      </c>
      <c r="F269" s="193" t="s">
        <v>3706</v>
      </c>
      <c r="G269" s="194" t="s">
        <v>345</v>
      </c>
      <c r="H269" s="195">
        <v>0.713</v>
      </c>
      <c r="I269" s="269">
        <v>3622.3</v>
      </c>
      <c r="J269" s="197">
        <f>ROUND(I269*H269,2)</f>
        <v>2582.7</v>
      </c>
      <c r="K269" s="193" t="s">
        <v>34</v>
      </c>
      <c r="L269" s="322"/>
    </row>
    <row r="270" spans="2:12" s="13" customFormat="1" ht="13.5" hidden="1" outlineLevel="3">
      <c r="B270" s="331"/>
      <c r="C270" s="204"/>
      <c r="D270" s="206" t="s">
        <v>348</v>
      </c>
      <c r="E270" s="210" t="s">
        <v>34</v>
      </c>
      <c r="F270" s="211" t="s">
        <v>3707</v>
      </c>
      <c r="G270" s="204"/>
      <c r="H270" s="212">
        <v>0.713</v>
      </c>
      <c r="I270" s="332" t="s">
        <v>34</v>
      </c>
      <c r="J270" s="204"/>
      <c r="K270" s="204"/>
      <c r="L270" s="333"/>
    </row>
    <row r="271" spans="2:12" s="1" customFormat="1" ht="22.5" customHeight="1" outlineLevel="2" collapsed="1">
      <c r="B271" s="302"/>
      <c r="C271" s="191" t="s">
        <v>576</v>
      </c>
      <c r="D271" s="191" t="s">
        <v>342</v>
      </c>
      <c r="E271" s="192" t="s">
        <v>3708</v>
      </c>
      <c r="F271" s="193" t="s">
        <v>3709</v>
      </c>
      <c r="G271" s="194" t="s">
        <v>417</v>
      </c>
      <c r="H271" s="195">
        <v>0.014</v>
      </c>
      <c r="I271" s="269">
        <v>27167.4</v>
      </c>
      <c r="J271" s="197">
        <f>ROUND(I271*H271,2)</f>
        <v>380.34</v>
      </c>
      <c r="K271" s="193" t="s">
        <v>346</v>
      </c>
      <c r="L271" s="322"/>
    </row>
    <row r="272" spans="2:12" s="13" customFormat="1" ht="13.5" hidden="1" outlineLevel="3">
      <c r="B272" s="331"/>
      <c r="C272" s="204"/>
      <c r="D272" s="206" t="s">
        <v>348</v>
      </c>
      <c r="E272" s="210" t="s">
        <v>34</v>
      </c>
      <c r="F272" s="211" t="s">
        <v>3710</v>
      </c>
      <c r="G272" s="204"/>
      <c r="H272" s="212">
        <v>0.014</v>
      </c>
      <c r="I272" s="332" t="s">
        <v>34</v>
      </c>
      <c r="J272" s="204"/>
      <c r="K272" s="204"/>
      <c r="L272" s="333"/>
    </row>
    <row r="273" spans="2:12" s="1" customFormat="1" ht="22.5" customHeight="1" outlineLevel="2" collapsed="1">
      <c r="B273" s="302"/>
      <c r="C273" s="191" t="s">
        <v>581</v>
      </c>
      <c r="D273" s="191" t="s">
        <v>342</v>
      </c>
      <c r="E273" s="192" t="s">
        <v>3711</v>
      </c>
      <c r="F273" s="193" t="s">
        <v>3712</v>
      </c>
      <c r="G273" s="194" t="s">
        <v>390</v>
      </c>
      <c r="H273" s="195">
        <v>3.24</v>
      </c>
      <c r="I273" s="269">
        <v>167.2</v>
      </c>
      <c r="J273" s="197">
        <f>ROUND(I273*H273,2)</f>
        <v>541.73</v>
      </c>
      <c r="K273" s="193" t="s">
        <v>34</v>
      </c>
      <c r="L273" s="322"/>
    </row>
    <row r="274" spans="2:12" s="13" customFormat="1" ht="13.5" hidden="1" outlineLevel="3">
      <c r="B274" s="331"/>
      <c r="C274" s="204"/>
      <c r="D274" s="206" t="s">
        <v>348</v>
      </c>
      <c r="E274" s="210" t="s">
        <v>34</v>
      </c>
      <c r="F274" s="211" t="s">
        <v>3713</v>
      </c>
      <c r="G274" s="204"/>
      <c r="H274" s="212">
        <v>3.24</v>
      </c>
      <c r="I274" s="332" t="s">
        <v>34</v>
      </c>
      <c r="J274" s="204"/>
      <c r="K274" s="204"/>
      <c r="L274" s="333"/>
    </row>
    <row r="275" spans="2:12" s="1" customFormat="1" ht="22.5" customHeight="1" outlineLevel="2" collapsed="1">
      <c r="B275" s="302"/>
      <c r="C275" s="191" t="s">
        <v>585</v>
      </c>
      <c r="D275" s="191" t="s">
        <v>342</v>
      </c>
      <c r="E275" s="192" t="s">
        <v>1513</v>
      </c>
      <c r="F275" s="193" t="s">
        <v>2695</v>
      </c>
      <c r="G275" s="194" t="s">
        <v>491</v>
      </c>
      <c r="H275" s="195">
        <v>9.5</v>
      </c>
      <c r="I275" s="269">
        <v>390.1</v>
      </c>
      <c r="J275" s="197">
        <f>ROUND(I275*H275,2)</f>
        <v>3705.95</v>
      </c>
      <c r="K275" s="193" t="s">
        <v>34</v>
      </c>
      <c r="L275" s="322"/>
    </row>
    <row r="276" spans="2:12" s="13" customFormat="1" ht="13.5" hidden="1" outlineLevel="3">
      <c r="B276" s="331"/>
      <c r="C276" s="204"/>
      <c r="D276" s="206" t="s">
        <v>348</v>
      </c>
      <c r="E276" s="210" t="s">
        <v>34</v>
      </c>
      <c r="F276" s="211" t="s">
        <v>3714</v>
      </c>
      <c r="G276" s="204"/>
      <c r="H276" s="212">
        <v>9.5</v>
      </c>
      <c r="I276" s="332" t="s">
        <v>34</v>
      </c>
      <c r="J276" s="204"/>
      <c r="K276" s="204"/>
      <c r="L276" s="333"/>
    </row>
    <row r="277" spans="2:12" s="1" customFormat="1" ht="22.5" customHeight="1" outlineLevel="2" collapsed="1">
      <c r="B277" s="302"/>
      <c r="C277" s="191" t="s">
        <v>589</v>
      </c>
      <c r="D277" s="191" t="s">
        <v>342</v>
      </c>
      <c r="E277" s="192" t="s">
        <v>1517</v>
      </c>
      <c r="F277" s="193" t="s">
        <v>1518</v>
      </c>
      <c r="G277" s="194" t="s">
        <v>491</v>
      </c>
      <c r="H277" s="195">
        <v>9</v>
      </c>
      <c r="I277" s="269">
        <v>390.1</v>
      </c>
      <c r="J277" s="197">
        <f>ROUND(I277*H277,2)</f>
        <v>3510.9</v>
      </c>
      <c r="K277" s="193" t="s">
        <v>34</v>
      </c>
      <c r="L277" s="322"/>
    </row>
    <row r="278" spans="2:12" s="13" customFormat="1" ht="13.5" hidden="1" outlineLevel="3">
      <c r="B278" s="331"/>
      <c r="C278" s="204"/>
      <c r="D278" s="206" t="s">
        <v>348</v>
      </c>
      <c r="E278" s="210" t="s">
        <v>34</v>
      </c>
      <c r="F278" s="211" t="s">
        <v>3715</v>
      </c>
      <c r="G278" s="204"/>
      <c r="H278" s="212">
        <v>9</v>
      </c>
      <c r="I278" s="332" t="s">
        <v>34</v>
      </c>
      <c r="J278" s="204"/>
      <c r="K278" s="204"/>
      <c r="L278" s="333"/>
    </row>
    <row r="279" spans="2:12" s="1" customFormat="1" ht="31.5" customHeight="1" outlineLevel="2">
      <c r="B279" s="302"/>
      <c r="C279" s="191" t="s">
        <v>592</v>
      </c>
      <c r="D279" s="191" t="s">
        <v>342</v>
      </c>
      <c r="E279" s="192" t="s">
        <v>3716</v>
      </c>
      <c r="F279" s="193" t="s">
        <v>3717</v>
      </c>
      <c r="G279" s="194" t="s">
        <v>1130</v>
      </c>
      <c r="H279" s="195">
        <v>1</v>
      </c>
      <c r="I279" s="269">
        <v>21455.3</v>
      </c>
      <c r="J279" s="197">
        <f>ROUND(I279*H279,2)</f>
        <v>21455.3</v>
      </c>
      <c r="K279" s="193" t="s">
        <v>34</v>
      </c>
      <c r="L279" s="322"/>
    </row>
    <row r="280" spans="2:12" s="1" customFormat="1" ht="22.5" customHeight="1" outlineLevel="2">
      <c r="B280" s="302"/>
      <c r="C280" s="191" t="s">
        <v>598</v>
      </c>
      <c r="D280" s="191" t="s">
        <v>342</v>
      </c>
      <c r="E280" s="192" t="s">
        <v>2181</v>
      </c>
      <c r="F280" s="193" t="s">
        <v>2182</v>
      </c>
      <c r="G280" s="194" t="s">
        <v>1130</v>
      </c>
      <c r="H280" s="195">
        <v>1</v>
      </c>
      <c r="I280" s="269">
        <v>626.9</v>
      </c>
      <c r="J280" s="197">
        <f>ROUND(I280*H280,2)</f>
        <v>626.9</v>
      </c>
      <c r="K280" s="193" t="s">
        <v>346</v>
      </c>
      <c r="L280" s="322"/>
    </row>
    <row r="281" spans="2:12" s="1" customFormat="1" ht="22.5" customHeight="1" outlineLevel="2">
      <c r="B281" s="302"/>
      <c r="C281" s="217" t="s">
        <v>600</v>
      </c>
      <c r="D281" s="217" t="s">
        <v>441</v>
      </c>
      <c r="E281" s="218" t="s">
        <v>3718</v>
      </c>
      <c r="F281" s="219" t="s">
        <v>3719</v>
      </c>
      <c r="G281" s="220" t="s">
        <v>1130</v>
      </c>
      <c r="H281" s="221">
        <v>1</v>
      </c>
      <c r="I281" s="270">
        <v>11776.8</v>
      </c>
      <c r="J281" s="222">
        <f>ROUND(I281*H281,2)</f>
        <v>11776.8</v>
      </c>
      <c r="K281" s="219" t="s">
        <v>34</v>
      </c>
      <c r="L281" s="334"/>
    </row>
    <row r="282" spans="2:12" s="1" customFormat="1" ht="22.5" customHeight="1" outlineLevel="2">
      <c r="B282" s="302"/>
      <c r="C282" s="191" t="s">
        <v>604</v>
      </c>
      <c r="D282" s="191" t="s">
        <v>342</v>
      </c>
      <c r="E282" s="192" t="s">
        <v>2713</v>
      </c>
      <c r="F282" s="193" t="s">
        <v>2714</v>
      </c>
      <c r="G282" s="194" t="s">
        <v>1130</v>
      </c>
      <c r="H282" s="195">
        <v>7</v>
      </c>
      <c r="I282" s="269">
        <v>118.5</v>
      </c>
      <c r="J282" s="197">
        <f>ROUND(I282*H282,2)</f>
        <v>829.5</v>
      </c>
      <c r="K282" s="193" t="s">
        <v>34</v>
      </c>
      <c r="L282" s="322"/>
    </row>
    <row r="283" spans="2:12" s="11" customFormat="1" ht="29.85" customHeight="1" outlineLevel="1">
      <c r="B283" s="318"/>
      <c r="C283" s="182"/>
      <c r="D283" s="188" t="s">
        <v>74</v>
      </c>
      <c r="E283" s="189" t="s">
        <v>808</v>
      </c>
      <c r="F283" s="189" t="s">
        <v>2293</v>
      </c>
      <c r="G283" s="182"/>
      <c r="H283" s="182"/>
      <c r="I283" s="321" t="s">
        <v>34</v>
      </c>
      <c r="J283" s="190">
        <f>J284</f>
        <v>1574.04</v>
      </c>
      <c r="K283" s="182"/>
      <c r="L283" s="320"/>
    </row>
    <row r="284" spans="2:12" s="1" customFormat="1" ht="22.5" customHeight="1" outlineLevel="2">
      <c r="B284" s="302"/>
      <c r="C284" s="191" t="s">
        <v>608</v>
      </c>
      <c r="D284" s="191" t="s">
        <v>342</v>
      </c>
      <c r="E284" s="192" t="s">
        <v>3720</v>
      </c>
      <c r="F284" s="193" t="s">
        <v>3721</v>
      </c>
      <c r="G284" s="194" t="s">
        <v>417</v>
      </c>
      <c r="H284" s="195">
        <v>32.255</v>
      </c>
      <c r="I284" s="269">
        <v>48.8</v>
      </c>
      <c r="J284" s="197">
        <f>ROUND(I284*H284,2)</f>
        <v>1574.04</v>
      </c>
      <c r="K284" s="193" t="s">
        <v>34</v>
      </c>
      <c r="L284" s="322"/>
    </row>
    <row r="285" spans="2:12" s="11" customFormat="1" ht="37.35" customHeight="1">
      <c r="B285" s="318"/>
      <c r="C285" s="182"/>
      <c r="D285" s="188" t="s">
        <v>74</v>
      </c>
      <c r="E285" s="231" t="s">
        <v>2297</v>
      </c>
      <c r="F285" s="231" t="s">
        <v>2298</v>
      </c>
      <c r="G285" s="182"/>
      <c r="H285" s="182"/>
      <c r="I285" s="321" t="s">
        <v>34</v>
      </c>
      <c r="J285" s="232">
        <f>J286</f>
        <v>18153.300000000003</v>
      </c>
      <c r="K285" s="182"/>
      <c r="L285" s="320"/>
    </row>
    <row r="286" spans="2:12" s="11" customFormat="1" ht="29.85" customHeight="1" outlineLevel="1">
      <c r="B286" s="318"/>
      <c r="C286" s="182"/>
      <c r="D286" s="188" t="s">
        <v>74</v>
      </c>
      <c r="E286" s="189" t="s">
        <v>2299</v>
      </c>
      <c r="F286" s="189" t="s">
        <v>2300</v>
      </c>
      <c r="G286" s="182"/>
      <c r="H286" s="182"/>
      <c r="I286" s="321" t="s">
        <v>34</v>
      </c>
      <c r="J286" s="190">
        <f>SUM(J287:J297)</f>
        <v>18153.300000000003</v>
      </c>
      <c r="K286" s="182"/>
      <c r="L286" s="320"/>
    </row>
    <row r="287" spans="2:12" s="1" customFormat="1" ht="22.5" customHeight="1" outlineLevel="2">
      <c r="B287" s="302"/>
      <c r="C287" s="191" t="s">
        <v>612</v>
      </c>
      <c r="D287" s="191" t="s">
        <v>342</v>
      </c>
      <c r="E287" s="192" t="s">
        <v>2302</v>
      </c>
      <c r="F287" s="193" t="s">
        <v>3722</v>
      </c>
      <c r="G287" s="194" t="s">
        <v>1130</v>
      </c>
      <c r="H287" s="195">
        <v>2</v>
      </c>
      <c r="I287" s="269">
        <v>759.3</v>
      </c>
      <c r="J287" s="197">
        <f>ROUND(I287*H287,2)</f>
        <v>1518.6</v>
      </c>
      <c r="K287" s="193" t="s">
        <v>34</v>
      </c>
      <c r="L287" s="322"/>
    </row>
    <row r="288" spans="2:12" s="1" customFormat="1" ht="22.5" customHeight="1" outlineLevel="2">
      <c r="B288" s="302"/>
      <c r="C288" s="191" t="s">
        <v>618</v>
      </c>
      <c r="D288" s="191" t="s">
        <v>342</v>
      </c>
      <c r="E288" s="192" t="s">
        <v>3723</v>
      </c>
      <c r="F288" s="193" t="s">
        <v>3724</v>
      </c>
      <c r="G288" s="194" t="s">
        <v>1130</v>
      </c>
      <c r="H288" s="195">
        <v>2</v>
      </c>
      <c r="I288" s="269">
        <v>278.6</v>
      </c>
      <c r="J288" s="197">
        <f>ROUND(I288*H288,2)</f>
        <v>557.2</v>
      </c>
      <c r="K288" s="193" t="s">
        <v>34</v>
      </c>
      <c r="L288" s="322"/>
    </row>
    <row r="289" spans="2:12" s="1" customFormat="1" ht="22.5" customHeight="1" outlineLevel="2">
      <c r="B289" s="302"/>
      <c r="C289" s="191" t="s">
        <v>637</v>
      </c>
      <c r="D289" s="191" t="s">
        <v>342</v>
      </c>
      <c r="E289" s="192" t="s">
        <v>3725</v>
      </c>
      <c r="F289" s="193" t="s">
        <v>3726</v>
      </c>
      <c r="G289" s="194" t="s">
        <v>491</v>
      </c>
      <c r="H289" s="195">
        <v>4.4</v>
      </c>
      <c r="I289" s="269">
        <v>278.6</v>
      </c>
      <c r="J289" s="197">
        <f>ROUND(I289*H289,2)</f>
        <v>1225.84</v>
      </c>
      <c r="K289" s="193" t="s">
        <v>34</v>
      </c>
      <c r="L289" s="322"/>
    </row>
    <row r="290" spans="2:12" s="1" customFormat="1" ht="22.5" customHeight="1" outlineLevel="2" collapsed="1">
      <c r="B290" s="302"/>
      <c r="C290" s="217" t="s">
        <v>639</v>
      </c>
      <c r="D290" s="217" t="s">
        <v>441</v>
      </c>
      <c r="E290" s="218" t="s">
        <v>3691</v>
      </c>
      <c r="F290" s="219" t="s">
        <v>3692</v>
      </c>
      <c r="G290" s="220" t="s">
        <v>491</v>
      </c>
      <c r="H290" s="221">
        <v>4.466</v>
      </c>
      <c r="I290" s="270">
        <v>79.5</v>
      </c>
      <c r="J290" s="222">
        <f>ROUND(I290*H290,2)</f>
        <v>355.05</v>
      </c>
      <c r="K290" s="219" t="s">
        <v>34</v>
      </c>
      <c r="L290" s="334"/>
    </row>
    <row r="291" spans="2:12" s="13" customFormat="1" ht="13.5" hidden="1" outlineLevel="3">
      <c r="B291" s="331"/>
      <c r="C291" s="204"/>
      <c r="D291" s="206" t="s">
        <v>348</v>
      </c>
      <c r="E291" s="204"/>
      <c r="F291" s="211" t="s">
        <v>3727</v>
      </c>
      <c r="G291" s="204"/>
      <c r="H291" s="212">
        <v>4.466</v>
      </c>
      <c r="I291" s="332" t="s">
        <v>34</v>
      </c>
      <c r="J291" s="204"/>
      <c r="K291" s="204"/>
      <c r="L291" s="333"/>
    </row>
    <row r="292" spans="2:12" s="1" customFormat="1" ht="22.5" customHeight="1" outlineLevel="2">
      <c r="B292" s="302"/>
      <c r="C292" s="191" t="s">
        <v>641</v>
      </c>
      <c r="D292" s="191" t="s">
        <v>342</v>
      </c>
      <c r="E292" s="192" t="s">
        <v>3728</v>
      </c>
      <c r="F292" s="193" t="s">
        <v>3729</v>
      </c>
      <c r="G292" s="194" t="s">
        <v>1130</v>
      </c>
      <c r="H292" s="195">
        <v>1</v>
      </c>
      <c r="I292" s="269">
        <v>585.1</v>
      </c>
      <c r="J292" s="197">
        <f aca="true" t="shared" si="0" ref="J292:J297">ROUND(I292*H292,2)</f>
        <v>585.1</v>
      </c>
      <c r="K292" s="193" t="s">
        <v>34</v>
      </c>
      <c r="L292" s="322"/>
    </row>
    <row r="293" spans="2:12" s="1" customFormat="1" ht="22.5" customHeight="1" outlineLevel="2">
      <c r="B293" s="302"/>
      <c r="C293" s="191" t="s">
        <v>643</v>
      </c>
      <c r="D293" s="191" t="s">
        <v>342</v>
      </c>
      <c r="E293" s="192" t="s">
        <v>2316</v>
      </c>
      <c r="F293" s="193" t="s">
        <v>2317</v>
      </c>
      <c r="G293" s="194" t="s">
        <v>1130</v>
      </c>
      <c r="H293" s="195">
        <v>1</v>
      </c>
      <c r="I293" s="269">
        <v>668.7</v>
      </c>
      <c r="J293" s="197">
        <f t="shared" si="0"/>
        <v>668.7</v>
      </c>
      <c r="K293" s="193" t="s">
        <v>34</v>
      </c>
      <c r="L293" s="322"/>
    </row>
    <row r="294" spans="2:12" s="1" customFormat="1" ht="22.5" customHeight="1" outlineLevel="2">
      <c r="B294" s="302"/>
      <c r="C294" s="191" t="s">
        <v>645</v>
      </c>
      <c r="D294" s="191" t="s">
        <v>342</v>
      </c>
      <c r="E294" s="192" t="s">
        <v>3730</v>
      </c>
      <c r="F294" s="193" t="s">
        <v>3731</v>
      </c>
      <c r="G294" s="194" t="s">
        <v>1130</v>
      </c>
      <c r="H294" s="195">
        <v>1</v>
      </c>
      <c r="I294" s="269">
        <v>724.5</v>
      </c>
      <c r="J294" s="197">
        <f t="shared" si="0"/>
        <v>724.5</v>
      </c>
      <c r="K294" s="193" t="s">
        <v>34</v>
      </c>
      <c r="L294" s="322"/>
    </row>
    <row r="295" spans="2:12" s="1" customFormat="1" ht="22.5" customHeight="1" outlineLevel="2">
      <c r="B295" s="302"/>
      <c r="C295" s="191" t="s">
        <v>652</v>
      </c>
      <c r="D295" s="191" t="s">
        <v>342</v>
      </c>
      <c r="E295" s="192" t="s">
        <v>3732</v>
      </c>
      <c r="F295" s="193" t="s">
        <v>3733</v>
      </c>
      <c r="G295" s="194" t="s">
        <v>1130</v>
      </c>
      <c r="H295" s="195">
        <v>1</v>
      </c>
      <c r="I295" s="269">
        <v>12260.2</v>
      </c>
      <c r="J295" s="197">
        <f t="shared" si="0"/>
        <v>12260.2</v>
      </c>
      <c r="K295" s="193" t="s">
        <v>34</v>
      </c>
      <c r="L295" s="322"/>
    </row>
    <row r="296" spans="2:12" s="1" customFormat="1" ht="22.5" customHeight="1" outlineLevel="2">
      <c r="B296" s="302"/>
      <c r="C296" s="191" t="s">
        <v>655</v>
      </c>
      <c r="D296" s="191" t="s">
        <v>342</v>
      </c>
      <c r="E296" s="192" t="s">
        <v>3734</v>
      </c>
      <c r="F296" s="193" t="s">
        <v>3735</v>
      </c>
      <c r="G296" s="194" t="s">
        <v>1130</v>
      </c>
      <c r="H296" s="195">
        <v>2</v>
      </c>
      <c r="I296" s="269">
        <v>111.5</v>
      </c>
      <c r="J296" s="197">
        <f t="shared" si="0"/>
        <v>223</v>
      </c>
      <c r="K296" s="193" t="s">
        <v>34</v>
      </c>
      <c r="L296" s="322"/>
    </row>
    <row r="297" spans="2:12" s="1" customFormat="1" ht="22.5" customHeight="1" outlineLevel="2">
      <c r="B297" s="302"/>
      <c r="C297" s="191" t="s">
        <v>659</v>
      </c>
      <c r="D297" s="191" t="s">
        <v>342</v>
      </c>
      <c r="E297" s="192" t="s">
        <v>2347</v>
      </c>
      <c r="F297" s="193" t="s">
        <v>2348</v>
      </c>
      <c r="G297" s="194" t="s">
        <v>417</v>
      </c>
      <c r="H297" s="195">
        <v>0.056</v>
      </c>
      <c r="I297" s="269">
        <v>626.9</v>
      </c>
      <c r="J297" s="197">
        <f t="shared" si="0"/>
        <v>35.11</v>
      </c>
      <c r="K297" s="193" t="s">
        <v>346</v>
      </c>
      <c r="L297" s="322"/>
    </row>
    <row r="298" spans="2:12" s="1" customFormat="1" ht="6.9" customHeight="1">
      <c r="B298" s="323"/>
      <c r="C298" s="324"/>
      <c r="D298" s="324"/>
      <c r="E298" s="324"/>
      <c r="F298" s="324"/>
      <c r="G298" s="324"/>
      <c r="H298" s="324"/>
      <c r="I298" s="338"/>
      <c r="J298" s="324"/>
      <c r="K298" s="324"/>
      <c r="L298" s="326"/>
    </row>
    <row r="299" ht="13.5">
      <c r="I299" s="272"/>
    </row>
    <row r="300" ht="13.5">
      <c r="I300" s="272"/>
    </row>
    <row r="301" ht="13.5">
      <c r="I301" s="272"/>
    </row>
    <row r="302" ht="13.5">
      <c r="I302" s="272"/>
    </row>
    <row r="303" ht="13.5">
      <c r="I303" s="272"/>
    </row>
    <row r="304" ht="13.5">
      <c r="I304" s="272"/>
    </row>
    <row r="305" ht="13.5">
      <c r="I305" s="272"/>
    </row>
    <row r="306" ht="13.5">
      <c r="I306" s="272"/>
    </row>
    <row r="307" ht="13.5">
      <c r="I307" s="272"/>
    </row>
  </sheetData>
  <sheetProtection formatColumns="0" formatRows="0" sort="0" autoFilter="0"/>
  <autoFilter ref="C95:K297"/>
  <mergeCells count="14">
    <mergeCell ref="E86:H86"/>
    <mergeCell ref="E84:H84"/>
    <mergeCell ref="E88:H88"/>
    <mergeCell ref="G1:H1"/>
    <mergeCell ref="E49:H49"/>
    <mergeCell ref="E53:H53"/>
    <mergeCell ref="E51:H51"/>
    <mergeCell ref="E55:H55"/>
    <mergeCell ref="E82:H82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5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114"/>
  <sheetViews>
    <sheetView showGridLines="0" workbookViewId="0" topLeftCell="A1">
      <pane ySplit="1" topLeftCell="A84" activePane="bottomLeft" state="frozen"/>
      <selection pane="bottomLeft" activeCell="L92" sqref="L92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17"/>
      <c r="N1" s="17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3100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3736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99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ROUND(J93,2)</f>
        <v>80179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3100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20.3 - Přípojka NN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J93</f>
        <v>80179</v>
      </c>
      <c r="K64" s="41"/>
      <c r="L64" s="247"/>
    </row>
    <row r="65" spans="2:12" s="8" customFormat="1" ht="24.9" customHeight="1" hidden="1">
      <c r="B65" s="145"/>
      <c r="C65" s="146"/>
      <c r="D65" s="147" t="s">
        <v>3737</v>
      </c>
      <c r="E65" s="148"/>
      <c r="F65" s="148"/>
      <c r="G65" s="148"/>
      <c r="H65" s="148"/>
      <c r="I65" s="149"/>
      <c r="J65" s="150">
        <f>J94</f>
        <v>80179</v>
      </c>
      <c r="K65" s="151"/>
      <c r="L65" s="146"/>
    </row>
    <row r="66" spans="2:12" s="9" customFormat="1" ht="19.95" customHeight="1" hidden="1">
      <c r="B66" s="152"/>
      <c r="C66" s="153"/>
      <c r="D66" s="154" t="s">
        <v>2460</v>
      </c>
      <c r="E66" s="155"/>
      <c r="F66" s="155"/>
      <c r="G66" s="155"/>
      <c r="H66" s="155"/>
      <c r="I66" s="156"/>
      <c r="J66" s="157">
        <f>J95</f>
        <v>5968.6</v>
      </c>
      <c r="K66" s="158"/>
      <c r="L66" s="153"/>
    </row>
    <row r="67" spans="2:12" s="9" customFormat="1" ht="19.95" customHeight="1" hidden="1">
      <c r="B67" s="152"/>
      <c r="C67" s="153"/>
      <c r="D67" s="154" t="s">
        <v>2461</v>
      </c>
      <c r="E67" s="155"/>
      <c r="F67" s="155"/>
      <c r="G67" s="155"/>
      <c r="H67" s="155"/>
      <c r="I67" s="156"/>
      <c r="J67" s="157">
        <f>J97</f>
        <v>25322.3</v>
      </c>
      <c r="K67" s="158"/>
      <c r="L67" s="153"/>
    </row>
    <row r="68" spans="2:12" s="9" customFormat="1" ht="19.95" customHeight="1" hidden="1">
      <c r="B68" s="152"/>
      <c r="C68" s="153"/>
      <c r="D68" s="154" t="s">
        <v>2462</v>
      </c>
      <c r="E68" s="155"/>
      <c r="F68" s="155"/>
      <c r="G68" s="155"/>
      <c r="H68" s="155"/>
      <c r="I68" s="156"/>
      <c r="J68" s="157">
        <f>J104</f>
        <v>18789.1</v>
      </c>
      <c r="K68" s="158"/>
      <c r="L68" s="153"/>
    </row>
    <row r="69" spans="2:12" s="9" customFormat="1" ht="19.95" customHeight="1" hidden="1">
      <c r="B69" s="152"/>
      <c r="C69" s="153"/>
      <c r="D69" s="154" t="s">
        <v>2463</v>
      </c>
      <c r="E69" s="155"/>
      <c r="F69" s="155"/>
      <c r="G69" s="155"/>
      <c r="H69" s="155"/>
      <c r="I69" s="156"/>
      <c r="J69" s="157">
        <f>J110</f>
        <v>30099</v>
      </c>
      <c r="K69" s="158"/>
      <c r="L69" s="153"/>
    </row>
    <row r="70" spans="2:12" s="1" customFormat="1" ht="21.75" customHeight="1" hidden="1">
      <c r="B70" s="37"/>
      <c r="C70" s="38"/>
      <c r="D70" s="38"/>
      <c r="E70" s="38"/>
      <c r="F70" s="38"/>
      <c r="G70" s="38"/>
      <c r="H70" s="38"/>
      <c r="I70" s="114"/>
      <c r="J70" s="38"/>
      <c r="K70" s="41"/>
      <c r="L70" s="247"/>
    </row>
    <row r="71" spans="2:12" s="1" customFormat="1" ht="6.9" customHeight="1" hidden="1">
      <c r="B71" s="51"/>
      <c r="C71" s="52"/>
      <c r="D71" s="52"/>
      <c r="E71" s="52"/>
      <c r="F71" s="52"/>
      <c r="G71" s="52"/>
      <c r="H71" s="52"/>
      <c r="I71" s="135"/>
      <c r="J71" s="52"/>
      <c r="K71" s="53"/>
      <c r="L71" s="247"/>
    </row>
    <row r="72" ht="13.5" hidden="1"/>
    <row r="73" ht="13.5" hidden="1"/>
    <row r="74" ht="13.5" hidden="1"/>
    <row r="75" spans="2:12" s="1" customFormat="1" ht="6.9" customHeight="1">
      <c r="B75" s="327"/>
      <c r="C75" s="328"/>
      <c r="D75" s="328"/>
      <c r="E75" s="328"/>
      <c r="F75" s="328"/>
      <c r="G75" s="328"/>
      <c r="H75" s="328"/>
      <c r="I75" s="329"/>
      <c r="J75" s="328"/>
      <c r="K75" s="328"/>
      <c r="L75" s="330"/>
    </row>
    <row r="76" spans="2:12" s="1" customFormat="1" ht="36.9" customHeight="1">
      <c r="B76" s="302"/>
      <c r="C76" s="25" t="s">
        <v>322</v>
      </c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4.4" customHeight="1">
      <c r="B78" s="302"/>
      <c r="C78" s="32" t="s">
        <v>16</v>
      </c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22.5" customHeight="1">
      <c r="B79" s="302"/>
      <c r="C79" s="260"/>
      <c r="D79" s="260"/>
      <c r="E79" s="384" t="s">
        <v>17</v>
      </c>
      <c r="F79" s="375"/>
      <c r="G79" s="375"/>
      <c r="H79" s="375"/>
      <c r="I79" s="114"/>
      <c r="J79" s="260"/>
      <c r="K79" s="260"/>
      <c r="L79" s="303"/>
    </row>
    <row r="80" spans="2:12" ht="13.2">
      <c r="B80" s="301"/>
      <c r="C80" s="32" t="s">
        <v>217</v>
      </c>
      <c r="D80" s="262"/>
      <c r="E80" s="262"/>
      <c r="F80" s="262"/>
      <c r="G80" s="262"/>
      <c r="H80" s="262"/>
      <c r="I80" s="113"/>
      <c r="J80" s="262"/>
      <c r="K80" s="262"/>
      <c r="L80" s="300"/>
    </row>
    <row r="81" spans="2:12" ht="22.5" customHeight="1">
      <c r="B81" s="301"/>
      <c r="C81" s="262"/>
      <c r="D81" s="262"/>
      <c r="E81" s="384" t="s">
        <v>219</v>
      </c>
      <c r="F81" s="382"/>
      <c r="G81" s="382"/>
      <c r="H81" s="382"/>
      <c r="I81" s="113"/>
      <c r="J81" s="262"/>
      <c r="K81" s="262"/>
      <c r="L81" s="300"/>
    </row>
    <row r="82" spans="2:12" ht="13.2">
      <c r="B82" s="301"/>
      <c r="C82" s="32" t="s">
        <v>221</v>
      </c>
      <c r="D82" s="262"/>
      <c r="E82" s="262"/>
      <c r="F82" s="262"/>
      <c r="G82" s="262"/>
      <c r="H82" s="262"/>
      <c r="I82" s="113"/>
      <c r="J82" s="262"/>
      <c r="K82" s="262"/>
      <c r="L82" s="300"/>
    </row>
    <row r="83" spans="2:12" s="1" customFormat="1" ht="22.5" customHeight="1">
      <c r="B83" s="302"/>
      <c r="C83" s="260"/>
      <c r="D83" s="260"/>
      <c r="E83" s="383" t="s">
        <v>3100</v>
      </c>
      <c r="F83" s="375"/>
      <c r="G83" s="375"/>
      <c r="H83" s="375"/>
      <c r="I83" s="114"/>
      <c r="J83" s="260"/>
      <c r="K83" s="260"/>
      <c r="L83" s="303"/>
    </row>
    <row r="84" spans="2:12" s="1" customFormat="1" ht="14.4" customHeight="1">
      <c r="B84" s="302"/>
      <c r="C84" s="32" t="s">
        <v>225</v>
      </c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23.25" customHeight="1">
      <c r="B85" s="302"/>
      <c r="C85" s="260"/>
      <c r="D85" s="260"/>
      <c r="E85" s="385" t="str">
        <f>E13</f>
        <v>SO 20.3 - Přípojka NN</v>
      </c>
      <c r="F85" s="375"/>
      <c r="G85" s="375"/>
      <c r="H85" s="375"/>
      <c r="I85" s="114"/>
      <c r="J85" s="260"/>
      <c r="K85" s="260"/>
      <c r="L85" s="303"/>
    </row>
    <row r="86" spans="2:12" s="1" customFormat="1" ht="6.9" customHeight="1">
      <c r="B86" s="302"/>
      <c r="C86" s="260"/>
      <c r="D86" s="260"/>
      <c r="E86" s="260"/>
      <c r="F86" s="260"/>
      <c r="G86" s="260"/>
      <c r="H86" s="260"/>
      <c r="I86" s="114"/>
      <c r="J86" s="260"/>
      <c r="K86" s="260"/>
      <c r="L86" s="303"/>
    </row>
    <row r="87" spans="2:12" s="1" customFormat="1" ht="18" customHeight="1">
      <c r="B87" s="302"/>
      <c r="C87" s="32" t="s">
        <v>24</v>
      </c>
      <c r="D87" s="260"/>
      <c r="E87" s="260"/>
      <c r="F87" s="30" t="str">
        <f>F16</f>
        <v>HRANICE - DRAHOTUŠE</v>
      </c>
      <c r="G87" s="260"/>
      <c r="H87" s="260"/>
      <c r="I87" s="115" t="s">
        <v>26</v>
      </c>
      <c r="J87" s="116" t="str">
        <f>IF(J16="","",J16)</f>
        <v>6.4.2016</v>
      </c>
      <c r="K87" s="260"/>
      <c r="L87" s="303"/>
    </row>
    <row r="88" spans="2:12" s="1" customFormat="1" ht="6.9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13.2">
      <c r="B89" s="302"/>
      <c r="C89" s="32" t="s">
        <v>32</v>
      </c>
      <c r="D89" s="260"/>
      <c r="E89" s="260"/>
      <c r="F89" s="30" t="str">
        <f>E19</f>
        <v>VODOVODY A KANALIZACE PŘEROV a.s.</v>
      </c>
      <c r="G89" s="260"/>
      <c r="H89" s="260"/>
      <c r="I89" s="115" t="s">
        <v>38</v>
      </c>
      <c r="J89" s="30" t="str">
        <f>E25</f>
        <v>JV PROJEKT VH s.r.o., BRNO</v>
      </c>
      <c r="K89" s="260"/>
      <c r="L89" s="303"/>
    </row>
    <row r="90" spans="2:12" s="1" customFormat="1" ht="14.4" customHeight="1">
      <c r="B90" s="302"/>
      <c r="C90" s="32" t="s">
        <v>37</v>
      </c>
      <c r="D90" s="260"/>
      <c r="E90" s="260"/>
      <c r="F90" s="30" t="s">
        <v>6577</v>
      </c>
      <c r="G90" s="260"/>
      <c r="H90" s="260"/>
      <c r="I90" s="114"/>
      <c r="J90" s="260"/>
      <c r="K90" s="260"/>
      <c r="L90" s="303"/>
    </row>
    <row r="91" spans="2:12" s="1" customFormat="1" ht="10.35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0" customFormat="1" ht="29.25" customHeight="1">
      <c r="B92" s="315"/>
      <c r="C92" s="165" t="s">
        <v>323</v>
      </c>
      <c r="D92" s="166" t="s">
        <v>60</v>
      </c>
      <c r="E92" s="166" t="s">
        <v>57</v>
      </c>
      <c r="F92" s="166" t="s">
        <v>324</v>
      </c>
      <c r="G92" s="166" t="s">
        <v>325</v>
      </c>
      <c r="H92" s="166" t="s">
        <v>326</v>
      </c>
      <c r="I92" s="167" t="s">
        <v>327</v>
      </c>
      <c r="J92" s="166" t="s">
        <v>283</v>
      </c>
      <c r="K92" s="168" t="s">
        <v>328</v>
      </c>
      <c r="L92" s="368"/>
    </row>
    <row r="93" spans="2:12" s="1" customFormat="1" ht="29.25" customHeight="1">
      <c r="B93" s="302"/>
      <c r="C93" s="316" t="s">
        <v>285</v>
      </c>
      <c r="D93" s="260"/>
      <c r="E93" s="260"/>
      <c r="F93" s="260"/>
      <c r="G93" s="260"/>
      <c r="H93" s="260"/>
      <c r="I93" s="114"/>
      <c r="J93" s="317">
        <f>J94</f>
        <v>80179</v>
      </c>
      <c r="K93" s="260"/>
      <c r="L93" s="303"/>
    </row>
    <row r="94" spans="2:12" s="11" customFormat="1" ht="37.35" customHeight="1">
      <c r="B94" s="318"/>
      <c r="C94" s="182"/>
      <c r="D94" s="188" t="s">
        <v>74</v>
      </c>
      <c r="E94" s="231" t="s">
        <v>2464</v>
      </c>
      <c r="F94" s="231" t="s">
        <v>123</v>
      </c>
      <c r="G94" s="182"/>
      <c r="H94" s="182"/>
      <c r="I94" s="319"/>
      <c r="J94" s="232">
        <f>J95+J97+J104+J110</f>
        <v>80179</v>
      </c>
      <c r="K94" s="182"/>
      <c r="L94" s="320"/>
    </row>
    <row r="95" spans="2:12" s="11" customFormat="1" ht="29.85" customHeight="1" outlineLevel="1">
      <c r="B95" s="318"/>
      <c r="C95" s="182"/>
      <c r="D95" s="188" t="s">
        <v>74</v>
      </c>
      <c r="E95" s="189" t="s">
        <v>2465</v>
      </c>
      <c r="F95" s="189" t="s">
        <v>2466</v>
      </c>
      <c r="G95" s="182"/>
      <c r="H95" s="182"/>
      <c r="I95" s="321"/>
      <c r="J95" s="190">
        <f>J96</f>
        <v>5968.6</v>
      </c>
      <c r="K95" s="182"/>
      <c r="L95" s="320"/>
    </row>
    <row r="96" spans="2:12" s="1" customFormat="1" ht="44.25" customHeight="1" outlineLevel="2">
      <c r="B96" s="302"/>
      <c r="C96" s="217" t="s">
        <v>23</v>
      </c>
      <c r="D96" s="217" t="s">
        <v>441</v>
      </c>
      <c r="E96" s="218" t="s">
        <v>23</v>
      </c>
      <c r="F96" s="219" t="s">
        <v>3738</v>
      </c>
      <c r="G96" s="220" t="s">
        <v>1130</v>
      </c>
      <c r="H96" s="221">
        <v>1</v>
      </c>
      <c r="I96" s="270">
        <v>5968.6</v>
      </c>
      <c r="J96" s="222">
        <f>ROUND(I96*H96,2)</f>
        <v>5968.6</v>
      </c>
      <c r="K96" s="219" t="s">
        <v>34</v>
      </c>
      <c r="L96" s="334"/>
    </row>
    <row r="97" spans="2:12" s="11" customFormat="1" ht="29.85" customHeight="1" outlineLevel="1">
      <c r="B97" s="318"/>
      <c r="C97" s="182"/>
      <c r="D97" s="188" t="s">
        <v>74</v>
      </c>
      <c r="E97" s="189" t="s">
        <v>2472</v>
      </c>
      <c r="F97" s="189" t="s">
        <v>2473</v>
      </c>
      <c r="G97" s="182"/>
      <c r="H97" s="182"/>
      <c r="I97" s="321"/>
      <c r="J97" s="190">
        <f>SUM(J98:J103)</f>
        <v>25322.3</v>
      </c>
      <c r="K97" s="182"/>
      <c r="L97" s="320"/>
    </row>
    <row r="98" spans="2:12" s="1" customFormat="1" ht="22.5" customHeight="1" outlineLevel="2">
      <c r="B98" s="302"/>
      <c r="C98" s="217" t="s">
        <v>83</v>
      </c>
      <c r="D98" s="217" t="s">
        <v>441</v>
      </c>
      <c r="E98" s="218" t="s">
        <v>83</v>
      </c>
      <c r="F98" s="219" t="s">
        <v>2476</v>
      </c>
      <c r="G98" s="220" t="s">
        <v>491</v>
      </c>
      <c r="H98" s="221">
        <v>150</v>
      </c>
      <c r="I98" s="270">
        <v>75.7</v>
      </c>
      <c r="J98" s="222">
        <f aca="true" t="shared" si="0" ref="J98:J103">ROUND(I98*H98,2)</f>
        <v>11355</v>
      </c>
      <c r="K98" s="219" t="s">
        <v>34</v>
      </c>
      <c r="L98" s="334"/>
    </row>
    <row r="99" spans="2:12" s="1" customFormat="1" ht="22.5" customHeight="1" outlineLevel="2">
      <c r="B99" s="302"/>
      <c r="C99" s="217" t="s">
        <v>90</v>
      </c>
      <c r="D99" s="217" t="s">
        <v>441</v>
      </c>
      <c r="E99" s="218" t="s">
        <v>90</v>
      </c>
      <c r="F99" s="219" t="s">
        <v>2477</v>
      </c>
      <c r="G99" s="220" t="s">
        <v>491</v>
      </c>
      <c r="H99" s="221">
        <v>150</v>
      </c>
      <c r="I99" s="270">
        <v>2</v>
      </c>
      <c r="J99" s="222">
        <f t="shared" si="0"/>
        <v>300</v>
      </c>
      <c r="K99" s="219" t="s">
        <v>34</v>
      </c>
      <c r="L99" s="334"/>
    </row>
    <row r="100" spans="2:12" s="1" customFormat="1" ht="22.5" customHeight="1" outlineLevel="2">
      <c r="B100" s="302"/>
      <c r="C100" s="217" t="s">
        <v>347</v>
      </c>
      <c r="D100" s="217" t="s">
        <v>441</v>
      </c>
      <c r="E100" s="218" t="s">
        <v>347</v>
      </c>
      <c r="F100" s="219" t="s">
        <v>2478</v>
      </c>
      <c r="G100" s="220" t="s">
        <v>491</v>
      </c>
      <c r="H100" s="221">
        <v>150</v>
      </c>
      <c r="I100" s="270">
        <v>19</v>
      </c>
      <c r="J100" s="222">
        <f t="shared" si="0"/>
        <v>2850</v>
      </c>
      <c r="K100" s="219" t="s">
        <v>34</v>
      </c>
      <c r="L100" s="334"/>
    </row>
    <row r="101" spans="2:12" s="1" customFormat="1" ht="22.5" customHeight="1" outlineLevel="2">
      <c r="B101" s="302"/>
      <c r="C101" s="217" t="s">
        <v>368</v>
      </c>
      <c r="D101" s="217" t="s">
        <v>441</v>
      </c>
      <c r="E101" s="218" t="s">
        <v>368</v>
      </c>
      <c r="F101" s="219" t="s">
        <v>2479</v>
      </c>
      <c r="G101" s="220" t="s">
        <v>491</v>
      </c>
      <c r="H101" s="221">
        <v>50</v>
      </c>
      <c r="I101" s="270">
        <v>201.5</v>
      </c>
      <c r="J101" s="222">
        <f t="shared" si="0"/>
        <v>10075</v>
      </c>
      <c r="K101" s="219" t="s">
        <v>34</v>
      </c>
      <c r="L101" s="334"/>
    </row>
    <row r="102" spans="2:12" s="1" customFormat="1" ht="22.5" customHeight="1" outlineLevel="2">
      <c r="B102" s="302"/>
      <c r="C102" s="217" t="s">
        <v>373</v>
      </c>
      <c r="D102" s="217" t="s">
        <v>441</v>
      </c>
      <c r="E102" s="218" t="s">
        <v>373</v>
      </c>
      <c r="F102" s="219" t="s">
        <v>2480</v>
      </c>
      <c r="G102" s="220" t="s">
        <v>2481</v>
      </c>
      <c r="H102" s="221">
        <v>1</v>
      </c>
      <c r="I102" s="270">
        <v>245.8</v>
      </c>
      <c r="J102" s="222">
        <f t="shared" si="0"/>
        <v>245.8</v>
      </c>
      <c r="K102" s="219" t="s">
        <v>34</v>
      </c>
      <c r="L102" s="334"/>
    </row>
    <row r="103" spans="2:12" s="1" customFormat="1" ht="22.5" customHeight="1" outlineLevel="2">
      <c r="B103" s="302"/>
      <c r="C103" s="217" t="s">
        <v>378</v>
      </c>
      <c r="D103" s="217" t="s">
        <v>441</v>
      </c>
      <c r="E103" s="218" t="s">
        <v>378</v>
      </c>
      <c r="F103" s="219" t="s">
        <v>2482</v>
      </c>
      <c r="G103" s="220" t="s">
        <v>2483</v>
      </c>
      <c r="H103" s="221">
        <v>1</v>
      </c>
      <c r="I103" s="270">
        <v>496.5</v>
      </c>
      <c r="J103" s="222">
        <f t="shared" si="0"/>
        <v>496.5</v>
      </c>
      <c r="K103" s="219" t="s">
        <v>34</v>
      </c>
      <c r="L103" s="334"/>
    </row>
    <row r="104" spans="2:12" s="11" customFormat="1" ht="29.85" customHeight="1" outlineLevel="1">
      <c r="B104" s="318"/>
      <c r="C104" s="182"/>
      <c r="D104" s="188" t="s">
        <v>74</v>
      </c>
      <c r="E104" s="189" t="s">
        <v>2484</v>
      </c>
      <c r="F104" s="189" t="s">
        <v>2485</v>
      </c>
      <c r="G104" s="182"/>
      <c r="H104" s="182"/>
      <c r="I104" s="321"/>
      <c r="J104" s="190">
        <f>SUM(J105:J109)</f>
        <v>18789.1</v>
      </c>
      <c r="K104" s="182"/>
      <c r="L104" s="320"/>
    </row>
    <row r="105" spans="2:12" s="1" customFormat="1" ht="22.5" customHeight="1" outlineLevel="2">
      <c r="B105" s="302"/>
      <c r="C105" s="191" t="s">
        <v>382</v>
      </c>
      <c r="D105" s="191" t="s">
        <v>342</v>
      </c>
      <c r="E105" s="192" t="s">
        <v>382</v>
      </c>
      <c r="F105" s="193" t="s">
        <v>2486</v>
      </c>
      <c r="G105" s="194" t="s">
        <v>2481</v>
      </c>
      <c r="H105" s="195">
        <v>1</v>
      </c>
      <c r="I105" s="269">
        <v>14500</v>
      </c>
      <c r="J105" s="197">
        <f>ROUND(I105*H105,2)</f>
        <v>14500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387</v>
      </c>
      <c r="D106" s="191" t="s">
        <v>342</v>
      </c>
      <c r="E106" s="192" t="s">
        <v>387</v>
      </c>
      <c r="F106" s="193" t="s">
        <v>2487</v>
      </c>
      <c r="G106" s="194" t="s">
        <v>2481</v>
      </c>
      <c r="H106" s="195">
        <v>1</v>
      </c>
      <c r="I106" s="269">
        <v>1450</v>
      </c>
      <c r="J106" s="197">
        <f>ROUND(I106*H106,2)</f>
        <v>1450</v>
      </c>
      <c r="K106" s="193" t="s">
        <v>34</v>
      </c>
      <c r="L106" s="322"/>
    </row>
    <row r="107" spans="2:12" s="1" customFormat="1" ht="22.5" customHeight="1" outlineLevel="2">
      <c r="B107" s="302"/>
      <c r="C107" s="191" t="s">
        <v>28</v>
      </c>
      <c r="D107" s="191" t="s">
        <v>342</v>
      </c>
      <c r="E107" s="192" t="s">
        <v>28</v>
      </c>
      <c r="F107" s="193" t="s">
        <v>2488</v>
      </c>
      <c r="G107" s="194" t="s">
        <v>2481</v>
      </c>
      <c r="H107" s="195">
        <v>1</v>
      </c>
      <c r="I107" s="269">
        <v>580</v>
      </c>
      <c r="J107" s="197">
        <f>ROUND(I107*H107,2)</f>
        <v>580</v>
      </c>
      <c r="K107" s="193" t="s">
        <v>34</v>
      </c>
      <c r="L107" s="322"/>
    </row>
    <row r="108" spans="2:12" s="1" customFormat="1" ht="22.5" customHeight="1" outlineLevel="2">
      <c r="B108" s="302"/>
      <c r="C108" s="191" t="s">
        <v>340</v>
      </c>
      <c r="D108" s="191" t="s">
        <v>342</v>
      </c>
      <c r="E108" s="192" t="s">
        <v>340</v>
      </c>
      <c r="F108" s="193" t="s">
        <v>2489</v>
      </c>
      <c r="G108" s="194" t="s">
        <v>2481</v>
      </c>
      <c r="H108" s="195">
        <v>1</v>
      </c>
      <c r="I108" s="269">
        <v>1450</v>
      </c>
      <c r="J108" s="197">
        <f>ROUND(I108*H108,2)</f>
        <v>1450</v>
      </c>
      <c r="K108" s="193" t="s">
        <v>34</v>
      </c>
      <c r="L108" s="322"/>
    </row>
    <row r="109" spans="2:12" s="1" customFormat="1" ht="22.5" customHeight="1" outlineLevel="2">
      <c r="B109" s="302"/>
      <c r="C109" s="191" t="s">
        <v>397</v>
      </c>
      <c r="D109" s="191" t="s">
        <v>342</v>
      </c>
      <c r="E109" s="192" t="s">
        <v>397</v>
      </c>
      <c r="F109" s="193" t="s">
        <v>2490</v>
      </c>
      <c r="G109" s="194" t="s">
        <v>2481</v>
      </c>
      <c r="H109" s="195">
        <v>1</v>
      </c>
      <c r="I109" s="269">
        <v>809.1</v>
      </c>
      <c r="J109" s="197">
        <f>ROUND(I109*H109,2)</f>
        <v>809.1</v>
      </c>
      <c r="K109" s="193" t="s">
        <v>34</v>
      </c>
      <c r="L109" s="322"/>
    </row>
    <row r="110" spans="2:12" s="11" customFormat="1" ht="29.85" customHeight="1" outlineLevel="1">
      <c r="B110" s="318"/>
      <c r="C110" s="182"/>
      <c r="D110" s="188" t="s">
        <v>74</v>
      </c>
      <c r="E110" s="189" t="s">
        <v>2491</v>
      </c>
      <c r="F110" s="189" t="s">
        <v>339</v>
      </c>
      <c r="G110" s="182"/>
      <c r="H110" s="182"/>
      <c r="I110" s="321"/>
      <c r="J110" s="190">
        <f>SUM(J111:J113)</f>
        <v>30099</v>
      </c>
      <c r="K110" s="182"/>
      <c r="L110" s="320"/>
    </row>
    <row r="111" spans="2:12" s="1" customFormat="1" ht="22.5" customHeight="1" outlineLevel="2">
      <c r="B111" s="302"/>
      <c r="C111" s="191" t="s">
        <v>271</v>
      </c>
      <c r="D111" s="191" t="s">
        <v>342</v>
      </c>
      <c r="E111" s="192" t="s">
        <v>271</v>
      </c>
      <c r="F111" s="193" t="s">
        <v>2492</v>
      </c>
      <c r="G111" s="194" t="s">
        <v>2481</v>
      </c>
      <c r="H111" s="195">
        <v>1</v>
      </c>
      <c r="I111" s="269">
        <v>294</v>
      </c>
      <c r="J111" s="197">
        <f>ROUND(I111*H111,2)</f>
        <v>294</v>
      </c>
      <c r="K111" s="193" t="s">
        <v>34</v>
      </c>
      <c r="L111" s="322"/>
    </row>
    <row r="112" spans="2:12" s="1" customFormat="1" ht="44.25" customHeight="1" outlineLevel="2">
      <c r="B112" s="302"/>
      <c r="C112" s="191" t="s">
        <v>403</v>
      </c>
      <c r="D112" s="191" t="s">
        <v>342</v>
      </c>
      <c r="E112" s="192" t="s">
        <v>403</v>
      </c>
      <c r="F112" s="193" t="s">
        <v>2493</v>
      </c>
      <c r="G112" s="194" t="s">
        <v>491</v>
      </c>
      <c r="H112" s="195">
        <v>100</v>
      </c>
      <c r="I112" s="269">
        <v>273.9</v>
      </c>
      <c r="J112" s="197">
        <f>ROUND(I112*H112,2)</f>
        <v>27390</v>
      </c>
      <c r="K112" s="193" t="s">
        <v>34</v>
      </c>
      <c r="L112" s="322"/>
    </row>
    <row r="113" spans="2:12" s="1" customFormat="1" ht="22.5" customHeight="1" outlineLevel="2">
      <c r="B113" s="302"/>
      <c r="C113" s="191" t="s">
        <v>8</v>
      </c>
      <c r="D113" s="191" t="s">
        <v>342</v>
      </c>
      <c r="E113" s="192" t="s">
        <v>8</v>
      </c>
      <c r="F113" s="193" t="s">
        <v>2494</v>
      </c>
      <c r="G113" s="194" t="s">
        <v>2481</v>
      </c>
      <c r="H113" s="195">
        <v>1</v>
      </c>
      <c r="I113" s="269">
        <v>2415</v>
      </c>
      <c r="J113" s="197">
        <f>ROUND(I113*H113,2)</f>
        <v>2415</v>
      </c>
      <c r="K113" s="193" t="s">
        <v>34</v>
      </c>
      <c r="L113" s="322"/>
    </row>
    <row r="114" spans="2:12" s="1" customFormat="1" ht="6.9" customHeight="1">
      <c r="B114" s="323"/>
      <c r="C114" s="324"/>
      <c r="D114" s="324"/>
      <c r="E114" s="324"/>
      <c r="F114" s="324"/>
      <c r="G114" s="324"/>
      <c r="H114" s="324"/>
      <c r="I114" s="325"/>
      <c r="J114" s="324"/>
      <c r="K114" s="324"/>
      <c r="L114" s="326"/>
    </row>
  </sheetData>
  <sheetProtection formatColumns="0" formatRows="0" sort="0" autoFilter="0"/>
  <autoFilter ref="C92:K92"/>
  <mergeCells count="14">
    <mergeCell ref="E83:H83"/>
    <mergeCell ref="E81:H81"/>
    <mergeCell ref="E85:H85"/>
    <mergeCell ref="G1:H1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106"/>
  <sheetViews>
    <sheetView showGridLines="0" workbookViewId="0" topLeftCell="A1">
      <pane ySplit="1" topLeftCell="A2" activePane="bottomLeft" state="frozen"/>
      <selection pane="bottomLeft" activeCell="Q82" sqref="Q82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3739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3740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ROUND(J90,2)</f>
        <v>522190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3739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PS 20.1 - Strojně technologická část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J90</f>
        <v>522190</v>
      </c>
      <c r="K64" s="41"/>
      <c r="L64" s="303"/>
    </row>
    <row r="65" spans="2:12" s="8" customFormat="1" ht="24.9" customHeight="1" hidden="1">
      <c r="B65" s="310"/>
      <c r="C65" s="146"/>
      <c r="D65" s="147" t="s">
        <v>319</v>
      </c>
      <c r="E65" s="148"/>
      <c r="F65" s="148"/>
      <c r="G65" s="148"/>
      <c r="H65" s="148"/>
      <c r="I65" s="149"/>
      <c r="J65" s="150">
        <f>J91</f>
        <v>522190</v>
      </c>
      <c r="K65" s="151"/>
      <c r="L65" s="311"/>
    </row>
    <row r="66" spans="2:12" s="9" customFormat="1" ht="19.95" customHeight="1" hidden="1">
      <c r="B66" s="312"/>
      <c r="C66" s="153"/>
      <c r="D66" s="154" t="s">
        <v>2879</v>
      </c>
      <c r="E66" s="155"/>
      <c r="F66" s="155"/>
      <c r="G66" s="155"/>
      <c r="H66" s="155"/>
      <c r="I66" s="156"/>
      <c r="J66" s="157">
        <f>J92</f>
        <v>522190</v>
      </c>
      <c r="K66" s="158"/>
      <c r="L66" s="313"/>
    </row>
    <row r="67" spans="2:12" s="1" customFormat="1" ht="21.75" customHeight="1" hidden="1">
      <c r="B67" s="302"/>
      <c r="C67" s="260"/>
      <c r="D67" s="260"/>
      <c r="E67" s="260"/>
      <c r="F67" s="260"/>
      <c r="G67" s="260"/>
      <c r="H67" s="260"/>
      <c r="I67" s="114"/>
      <c r="J67" s="260"/>
      <c r="K67" s="41"/>
      <c r="L67" s="303"/>
    </row>
    <row r="68" spans="2:12" s="1" customFormat="1" ht="6.9" customHeight="1" hidden="1">
      <c r="B68" s="307"/>
      <c r="C68" s="52"/>
      <c r="D68" s="52"/>
      <c r="E68" s="52"/>
      <c r="F68" s="52"/>
      <c r="G68" s="52"/>
      <c r="H68" s="52"/>
      <c r="I68" s="135"/>
      <c r="J68" s="52"/>
      <c r="K68" s="53"/>
      <c r="L68" s="303"/>
    </row>
    <row r="69" spans="2:12" ht="13.5" hidden="1">
      <c r="B69" s="296"/>
      <c r="C69" s="297"/>
      <c r="D69" s="297"/>
      <c r="E69" s="297"/>
      <c r="F69" s="297"/>
      <c r="G69" s="297"/>
      <c r="H69" s="297"/>
      <c r="I69" s="113"/>
      <c r="J69" s="297"/>
      <c r="K69" s="297"/>
      <c r="L69" s="298"/>
    </row>
    <row r="70" spans="2:12" ht="13.5" hidden="1">
      <c r="B70" s="296"/>
      <c r="C70" s="297"/>
      <c r="D70" s="297"/>
      <c r="E70" s="297"/>
      <c r="F70" s="297"/>
      <c r="G70" s="297"/>
      <c r="H70" s="297"/>
      <c r="I70" s="113"/>
      <c r="J70" s="297"/>
      <c r="K70" s="297"/>
      <c r="L70" s="298"/>
    </row>
    <row r="71" spans="2:12" ht="13.5" hidden="1">
      <c r="B71" s="296"/>
      <c r="C71" s="297"/>
      <c r="D71" s="297"/>
      <c r="E71" s="297"/>
      <c r="F71" s="297"/>
      <c r="G71" s="297"/>
      <c r="H71" s="297"/>
      <c r="I71" s="113"/>
      <c r="J71" s="297"/>
      <c r="K71" s="297"/>
      <c r="L71" s="298"/>
    </row>
    <row r="72" spans="2:12" s="1" customFormat="1" ht="6.9" customHeight="1">
      <c r="B72" s="314"/>
      <c r="C72" s="55"/>
      <c r="D72" s="55"/>
      <c r="E72" s="55"/>
      <c r="F72" s="55"/>
      <c r="G72" s="55"/>
      <c r="H72" s="55"/>
      <c r="I72" s="138"/>
      <c r="J72" s="55"/>
      <c r="K72" s="55"/>
      <c r="L72" s="303"/>
    </row>
    <row r="73" spans="2:12" s="1" customFormat="1" ht="36.9" customHeight="1">
      <c r="B73" s="302"/>
      <c r="C73" s="25" t="s">
        <v>322</v>
      </c>
      <c r="D73" s="260"/>
      <c r="E73" s="260"/>
      <c r="F73" s="260"/>
      <c r="G73" s="260"/>
      <c r="H73" s="260"/>
      <c r="I73" s="114"/>
      <c r="J73" s="260"/>
      <c r="K73" s="260"/>
      <c r="L73" s="303"/>
    </row>
    <row r="74" spans="2:12" s="1" customFormat="1" ht="6.9" customHeight="1">
      <c r="B74" s="302"/>
      <c r="C74" s="260"/>
      <c r="D74" s="260"/>
      <c r="E74" s="260"/>
      <c r="F74" s="260"/>
      <c r="G74" s="260"/>
      <c r="H74" s="260"/>
      <c r="I74" s="114"/>
      <c r="J74" s="260"/>
      <c r="K74" s="260"/>
      <c r="L74" s="303"/>
    </row>
    <row r="75" spans="2:12" s="1" customFormat="1" ht="14.4" customHeight="1">
      <c r="B75" s="302"/>
      <c r="C75" s="32" t="s">
        <v>16</v>
      </c>
      <c r="D75" s="260"/>
      <c r="E75" s="260"/>
      <c r="F75" s="260"/>
      <c r="G75" s="260"/>
      <c r="H75" s="260"/>
      <c r="I75" s="114"/>
      <c r="J75" s="260"/>
      <c r="K75" s="260"/>
      <c r="L75" s="303"/>
    </row>
    <row r="76" spans="2:12" s="1" customFormat="1" ht="22.5" customHeight="1">
      <c r="B76" s="302"/>
      <c r="C76" s="260"/>
      <c r="D76" s="260"/>
      <c r="E76" s="384" t="s">
        <v>17</v>
      </c>
      <c r="F76" s="375"/>
      <c r="G76" s="375"/>
      <c r="H76" s="375"/>
      <c r="I76" s="114"/>
      <c r="J76" s="260"/>
      <c r="K76" s="260"/>
      <c r="L76" s="303"/>
    </row>
    <row r="77" spans="2:12" ht="13.2">
      <c r="B77" s="301"/>
      <c r="C77" s="32" t="s">
        <v>217</v>
      </c>
      <c r="D77" s="262"/>
      <c r="E77" s="262"/>
      <c r="F77" s="262"/>
      <c r="G77" s="262"/>
      <c r="H77" s="262"/>
      <c r="I77" s="113"/>
      <c r="J77" s="262"/>
      <c r="K77" s="262"/>
      <c r="L77" s="300"/>
    </row>
    <row r="78" spans="2:12" ht="22.5" customHeight="1">
      <c r="B78" s="301"/>
      <c r="C78" s="262"/>
      <c r="D78" s="262"/>
      <c r="E78" s="384" t="s">
        <v>219</v>
      </c>
      <c r="F78" s="382"/>
      <c r="G78" s="382"/>
      <c r="H78" s="382"/>
      <c r="I78" s="113"/>
      <c r="J78" s="262"/>
      <c r="K78" s="262"/>
      <c r="L78" s="300"/>
    </row>
    <row r="79" spans="2:12" ht="13.2">
      <c r="B79" s="301"/>
      <c r="C79" s="32" t="s">
        <v>221</v>
      </c>
      <c r="D79" s="262"/>
      <c r="E79" s="262"/>
      <c r="F79" s="262"/>
      <c r="G79" s="262"/>
      <c r="H79" s="262"/>
      <c r="I79" s="113"/>
      <c r="J79" s="262"/>
      <c r="K79" s="262"/>
      <c r="L79" s="300"/>
    </row>
    <row r="80" spans="2:12" s="1" customFormat="1" ht="22.5" customHeight="1">
      <c r="B80" s="302"/>
      <c r="C80" s="260"/>
      <c r="D80" s="260"/>
      <c r="E80" s="383" t="s">
        <v>3739</v>
      </c>
      <c r="F80" s="375"/>
      <c r="G80" s="375"/>
      <c r="H80" s="375"/>
      <c r="I80" s="114"/>
      <c r="J80" s="260"/>
      <c r="K80" s="260"/>
      <c r="L80" s="303"/>
    </row>
    <row r="81" spans="2:12" s="1" customFormat="1" ht="14.4" customHeight="1">
      <c r="B81" s="302"/>
      <c r="C81" s="32" t="s">
        <v>225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23.25" customHeight="1">
      <c r="B82" s="302"/>
      <c r="C82" s="260"/>
      <c r="D82" s="260"/>
      <c r="E82" s="385" t="str">
        <f>E13</f>
        <v>PS 20.1 - Strojně technologická část</v>
      </c>
      <c r="F82" s="375"/>
      <c r="G82" s="375"/>
      <c r="H82" s="375"/>
      <c r="I82" s="114"/>
      <c r="J82" s="260"/>
      <c r="K82" s="260"/>
      <c r="L82" s="303"/>
    </row>
    <row r="83" spans="2:12" s="1" customFormat="1" ht="6.9" customHeight="1">
      <c r="B83" s="302"/>
      <c r="C83" s="260"/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18" customHeight="1">
      <c r="B84" s="302"/>
      <c r="C84" s="32" t="s">
        <v>24</v>
      </c>
      <c r="D84" s="260"/>
      <c r="E84" s="260"/>
      <c r="F84" s="30" t="str">
        <f>F16</f>
        <v>HRANICE - DRAHOTUŠE</v>
      </c>
      <c r="G84" s="260"/>
      <c r="H84" s="260"/>
      <c r="I84" s="115" t="s">
        <v>26</v>
      </c>
      <c r="J84" s="116" t="str">
        <f>IF(J16="","",J16)</f>
        <v>6.4.2016</v>
      </c>
      <c r="K84" s="260"/>
      <c r="L84" s="303"/>
    </row>
    <row r="85" spans="2:12" s="1" customFormat="1" ht="6.9" customHeight="1">
      <c r="B85" s="302"/>
      <c r="C85" s="260"/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13.2">
      <c r="B86" s="302"/>
      <c r="C86" s="32" t="s">
        <v>32</v>
      </c>
      <c r="D86" s="260"/>
      <c r="E86" s="260"/>
      <c r="F86" s="30" t="str">
        <f>E19</f>
        <v>VODOVODY A KANALIZACE PŘEROV a.s.</v>
      </c>
      <c r="G86" s="260"/>
      <c r="H86" s="260"/>
      <c r="I86" s="115" t="s">
        <v>38</v>
      </c>
      <c r="J86" s="30" t="str">
        <f>E25</f>
        <v>JV PROJEKT VH s.r.o., BRNO</v>
      </c>
      <c r="K86" s="260"/>
      <c r="L86" s="303"/>
    </row>
    <row r="87" spans="2:12" s="1" customFormat="1" ht="14.4" customHeight="1">
      <c r="B87" s="302"/>
      <c r="C87" s="32" t="s">
        <v>37</v>
      </c>
      <c r="D87" s="260"/>
      <c r="E87" s="260"/>
      <c r="F87" s="30" t="s">
        <v>6577</v>
      </c>
      <c r="G87" s="260"/>
      <c r="H87" s="260"/>
      <c r="I87" s="114"/>
      <c r="J87" s="260"/>
      <c r="K87" s="260"/>
      <c r="L87" s="303"/>
    </row>
    <row r="88" spans="2:12" s="1" customFormat="1" ht="10.35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0" customFormat="1" ht="29.25" customHeight="1">
      <c r="B89" s="315"/>
      <c r="C89" s="165" t="s">
        <v>323</v>
      </c>
      <c r="D89" s="166" t="s">
        <v>60</v>
      </c>
      <c r="E89" s="166" t="s">
        <v>57</v>
      </c>
      <c r="F89" s="166" t="s">
        <v>324</v>
      </c>
      <c r="G89" s="166" t="s">
        <v>325</v>
      </c>
      <c r="H89" s="166" t="s">
        <v>326</v>
      </c>
      <c r="I89" s="167" t="s">
        <v>327</v>
      </c>
      <c r="J89" s="166" t="s">
        <v>283</v>
      </c>
      <c r="K89" s="168" t="s">
        <v>328</v>
      </c>
      <c r="L89" s="368"/>
    </row>
    <row r="90" spans="2:12" s="1" customFormat="1" ht="29.25" customHeight="1">
      <c r="B90" s="302"/>
      <c r="C90" s="316" t="s">
        <v>285</v>
      </c>
      <c r="D90" s="260"/>
      <c r="E90" s="260"/>
      <c r="F90" s="260"/>
      <c r="G90" s="260"/>
      <c r="H90" s="260"/>
      <c r="I90" s="114"/>
      <c r="J90" s="317">
        <f>J91</f>
        <v>522190</v>
      </c>
      <c r="K90" s="260"/>
      <c r="L90" s="303"/>
    </row>
    <row r="91" spans="2:12" s="11" customFormat="1" ht="37.35" customHeight="1">
      <c r="B91" s="318"/>
      <c r="C91" s="182"/>
      <c r="D91" s="188" t="s">
        <v>74</v>
      </c>
      <c r="E91" s="231" t="s">
        <v>441</v>
      </c>
      <c r="F91" s="231" t="s">
        <v>2354</v>
      </c>
      <c r="G91" s="182"/>
      <c r="H91" s="182"/>
      <c r="I91" s="319"/>
      <c r="J91" s="232">
        <f>J92</f>
        <v>522190</v>
      </c>
      <c r="K91" s="182"/>
      <c r="L91" s="320"/>
    </row>
    <row r="92" spans="2:12" s="11" customFormat="1" ht="28.2" customHeight="1" outlineLevel="1">
      <c r="B92" s="318"/>
      <c r="C92" s="182"/>
      <c r="D92" s="188" t="s">
        <v>74</v>
      </c>
      <c r="E92" s="189" t="s">
        <v>2355</v>
      </c>
      <c r="F92" s="189" t="s">
        <v>2880</v>
      </c>
      <c r="G92" s="182"/>
      <c r="H92" s="182"/>
      <c r="I92" s="319"/>
      <c r="J92" s="190">
        <f>SUM(J93:J105)</f>
        <v>522190</v>
      </c>
      <c r="K92" s="182"/>
      <c r="L92" s="320"/>
    </row>
    <row r="93" spans="2:12" s="1" customFormat="1" ht="44.25" customHeight="1" outlineLevel="2">
      <c r="B93" s="302"/>
      <c r="C93" s="191" t="s">
        <v>23</v>
      </c>
      <c r="D93" s="191" t="s">
        <v>342</v>
      </c>
      <c r="E93" s="192" t="s">
        <v>3741</v>
      </c>
      <c r="F93" s="193" t="s">
        <v>3742</v>
      </c>
      <c r="G93" s="194" t="s">
        <v>3743</v>
      </c>
      <c r="H93" s="195">
        <v>1</v>
      </c>
      <c r="I93" s="269">
        <v>196950</v>
      </c>
      <c r="J93" s="197">
        <f aca="true" t="shared" si="0" ref="J93:J105">ROUND(I93*H93,2)</f>
        <v>196950</v>
      </c>
      <c r="K93" s="193" t="s">
        <v>34</v>
      </c>
      <c r="L93" s="322"/>
    </row>
    <row r="94" spans="2:12" s="1" customFormat="1" ht="57" customHeight="1" outlineLevel="2">
      <c r="B94" s="302"/>
      <c r="C94" s="191" t="s">
        <v>83</v>
      </c>
      <c r="D94" s="191" t="s">
        <v>342</v>
      </c>
      <c r="E94" s="192" t="s">
        <v>3744</v>
      </c>
      <c r="F94" s="193" t="s">
        <v>3745</v>
      </c>
      <c r="G94" s="194" t="s">
        <v>3743</v>
      </c>
      <c r="H94" s="195">
        <v>1</v>
      </c>
      <c r="I94" s="269">
        <v>19270</v>
      </c>
      <c r="J94" s="197">
        <f t="shared" si="0"/>
        <v>19270</v>
      </c>
      <c r="K94" s="193" t="s">
        <v>34</v>
      </c>
      <c r="L94" s="322"/>
    </row>
    <row r="95" spans="2:12" s="1" customFormat="1" ht="44.25" customHeight="1" outlineLevel="2">
      <c r="B95" s="302"/>
      <c r="C95" s="191" t="s">
        <v>90</v>
      </c>
      <c r="D95" s="191" t="s">
        <v>342</v>
      </c>
      <c r="E95" s="192" t="s">
        <v>3746</v>
      </c>
      <c r="F95" s="193" t="s">
        <v>3747</v>
      </c>
      <c r="G95" s="194" t="s">
        <v>3743</v>
      </c>
      <c r="H95" s="195">
        <v>1</v>
      </c>
      <c r="I95" s="269">
        <v>11380</v>
      </c>
      <c r="J95" s="197">
        <f t="shared" si="0"/>
        <v>11380</v>
      </c>
      <c r="K95" s="193" t="s">
        <v>34</v>
      </c>
      <c r="L95" s="322"/>
    </row>
    <row r="96" spans="2:12" s="1" customFormat="1" ht="31.5" customHeight="1" outlineLevel="2">
      <c r="B96" s="302"/>
      <c r="C96" s="191" t="s">
        <v>347</v>
      </c>
      <c r="D96" s="191" t="s">
        <v>342</v>
      </c>
      <c r="E96" s="192" t="s">
        <v>3748</v>
      </c>
      <c r="F96" s="193" t="s">
        <v>3749</v>
      </c>
      <c r="G96" s="194" t="s">
        <v>3743</v>
      </c>
      <c r="H96" s="195">
        <v>1</v>
      </c>
      <c r="I96" s="269">
        <v>22480</v>
      </c>
      <c r="J96" s="197">
        <f t="shared" si="0"/>
        <v>22480</v>
      </c>
      <c r="K96" s="193" t="s">
        <v>34</v>
      </c>
      <c r="L96" s="322"/>
    </row>
    <row r="97" spans="2:12" s="1" customFormat="1" ht="44.25" customHeight="1" outlineLevel="2">
      <c r="B97" s="302"/>
      <c r="C97" s="191" t="s">
        <v>368</v>
      </c>
      <c r="D97" s="191" t="s">
        <v>342</v>
      </c>
      <c r="E97" s="192" t="s">
        <v>3750</v>
      </c>
      <c r="F97" s="193" t="s">
        <v>3751</v>
      </c>
      <c r="G97" s="194" t="s">
        <v>3743</v>
      </c>
      <c r="H97" s="195">
        <v>1</v>
      </c>
      <c r="I97" s="269">
        <v>13050</v>
      </c>
      <c r="J97" s="197">
        <f t="shared" si="0"/>
        <v>13050</v>
      </c>
      <c r="K97" s="193" t="s">
        <v>34</v>
      </c>
      <c r="L97" s="322"/>
    </row>
    <row r="98" spans="2:12" s="1" customFormat="1" ht="44.25" customHeight="1" outlineLevel="2">
      <c r="B98" s="302"/>
      <c r="C98" s="191" t="s">
        <v>373</v>
      </c>
      <c r="D98" s="191" t="s">
        <v>342</v>
      </c>
      <c r="E98" s="192" t="s">
        <v>3752</v>
      </c>
      <c r="F98" s="193" t="s">
        <v>3753</v>
      </c>
      <c r="G98" s="194" t="s">
        <v>3743</v>
      </c>
      <c r="H98" s="195">
        <v>1</v>
      </c>
      <c r="I98" s="269">
        <v>96230</v>
      </c>
      <c r="J98" s="197">
        <f t="shared" si="0"/>
        <v>96230</v>
      </c>
      <c r="K98" s="193" t="s">
        <v>34</v>
      </c>
      <c r="L98" s="322"/>
    </row>
    <row r="99" spans="2:12" s="1" customFormat="1" ht="44.25" customHeight="1" outlineLevel="2">
      <c r="B99" s="302"/>
      <c r="C99" s="191" t="s">
        <v>378</v>
      </c>
      <c r="D99" s="191" t="s">
        <v>342</v>
      </c>
      <c r="E99" s="192" t="s">
        <v>3754</v>
      </c>
      <c r="F99" s="193" t="s">
        <v>3755</v>
      </c>
      <c r="G99" s="194" t="s">
        <v>3743</v>
      </c>
      <c r="H99" s="195">
        <v>1</v>
      </c>
      <c r="I99" s="269">
        <v>44850</v>
      </c>
      <c r="J99" s="197">
        <f t="shared" si="0"/>
        <v>44850</v>
      </c>
      <c r="K99" s="193" t="s">
        <v>34</v>
      </c>
      <c r="L99" s="322"/>
    </row>
    <row r="100" spans="2:12" s="1" customFormat="1" ht="44.25" customHeight="1" outlineLevel="2">
      <c r="B100" s="302"/>
      <c r="C100" s="191" t="s">
        <v>382</v>
      </c>
      <c r="D100" s="191" t="s">
        <v>342</v>
      </c>
      <c r="E100" s="192" t="s">
        <v>3756</v>
      </c>
      <c r="F100" s="193" t="s">
        <v>3757</v>
      </c>
      <c r="G100" s="194" t="s">
        <v>3743</v>
      </c>
      <c r="H100" s="195">
        <v>1</v>
      </c>
      <c r="I100" s="269">
        <v>95870</v>
      </c>
      <c r="J100" s="197">
        <f t="shared" si="0"/>
        <v>95870</v>
      </c>
      <c r="K100" s="193" t="s">
        <v>34</v>
      </c>
      <c r="L100" s="322"/>
    </row>
    <row r="101" spans="2:12" s="1" customFormat="1" ht="31.5" customHeight="1" outlineLevel="2">
      <c r="B101" s="302"/>
      <c r="C101" s="191" t="s">
        <v>387</v>
      </c>
      <c r="D101" s="191" t="s">
        <v>342</v>
      </c>
      <c r="E101" s="192" t="s">
        <v>3758</v>
      </c>
      <c r="F101" s="193" t="s">
        <v>3759</v>
      </c>
      <c r="G101" s="194" t="s">
        <v>3760</v>
      </c>
      <c r="H101" s="195">
        <v>1</v>
      </c>
      <c r="I101" s="269">
        <v>4500</v>
      </c>
      <c r="J101" s="197">
        <f t="shared" si="0"/>
        <v>4500</v>
      </c>
      <c r="K101" s="193" t="s">
        <v>34</v>
      </c>
      <c r="L101" s="322"/>
    </row>
    <row r="102" spans="2:12" s="1" customFormat="1" ht="31.5" customHeight="1" outlineLevel="2">
      <c r="B102" s="302"/>
      <c r="C102" s="191" t="s">
        <v>28</v>
      </c>
      <c r="D102" s="191" t="s">
        <v>342</v>
      </c>
      <c r="E102" s="192" t="s">
        <v>3761</v>
      </c>
      <c r="F102" s="193" t="s">
        <v>3762</v>
      </c>
      <c r="G102" s="194" t="s">
        <v>3760</v>
      </c>
      <c r="H102" s="195">
        <v>1</v>
      </c>
      <c r="I102" s="269">
        <v>4700</v>
      </c>
      <c r="J102" s="197">
        <f t="shared" si="0"/>
        <v>4700</v>
      </c>
      <c r="K102" s="193" t="s">
        <v>34</v>
      </c>
      <c r="L102" s="322"/>
    </row>
    <row r="103" spans="2:12" s="1" customFormat="1" ht="31.5" customHeight="1" outlineLevel="2">
      <c r="B103" s="302"/>
      <c r="C103" s="191" t="s">
        <v>340</v>
      </c>
      <c r="D103" s="191" t="s">
        <v>342</v>
      </c>
      <c r="E103" s="192" t="s">
        <v>3763</v>
      </c>
      <c r="F103" s="193" t="s">
        <v>3764</v>
      </c>
      <c r="G103" s="194" t="s">
        <v>3760</v>
      </c>
      <c r="H103" s="195">
        <v>1</v>
      </c>
      <c r="I103" s="269">
        <v>2630</v>
      </c>
      <c r="J103" s="197">
        <f t="shared" si="0"/>
        <v>2630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397</v>
      </c>
      <c r="D104" s="191" t="s">
        <v>342</v>
      </c>
      <c r="E104" s="192" t="s">
        <v>3765</v>
      </c>
      <c r="F104" s="193" t="s">
        <v>3766</v>
      </c>
      <c r="G104" s="194" t="s">
        <v>3760</v>
      </c>
      <c r="H104" s="195">
        <v>1</v>
      </c>
      <c r="I104" s="269">
        <v>10280</v>
      </c>
      <c r="J104" s="197">
        <f t="shared" si="0"/>
        <v>10280</v>
      </c>
      <c r="K104" s="193" t="s">
        <v>34</v>
      </c>
      <c r="L104" s="322"/>
    </row>
    <row r="105" spans="2:12" s="1" customFormat="1" ht="31.5" customHeight="1" outlineLevel="2">
      <c r="B105" s="302"/>
      <c r="C105" s="191" t="s">
        <v>75</v>
      </c>
      <c r="D105" s="191" t="s">
        <v>342</v>
      </c>
      <c r="E105" s="192" t="s">
        <v>766</v>
      </c>
      <c r="F105" s="193" t="s">
        <v>3767</v>
      </c>
      <c r="G105" s="194" t="s">
        <v>34</v>
      </c>
      <c r="H105" s="195">
        <v>0</v>
      </c>
      <c r="I105" s="269"/>
      <c r="J105" s="197">
        <f t="shared" si="0"/>
        <v>0</v>
      </c>
      <c r="K105" s="193" t="s">
        <v>34</v>
      </c>
      <c r="L105" s="322"/>
    </row>
    <row r="106" spans="2:12" s="1" customFormat="1" ht="6.9" customHeight="1">
      <c r="B106" s="323"/>
      <c r="C106" s="324"/>
      <c r="D106" s="324"/>
      <c r="E106" s="324"/>
      <c r="F106" s="324"/>
      <c r="G106" s="324"/>
      <c r="H106" s="324"/>
      <c r="I106" s="325"/>
      <c r="J106" s="324"/>
      <c r="K106" s="324"/>
      <c r="L106" s="326"/>
    </row>
  </sheetData>
  <sheetProtection formatColumns="0" formatRows="0" sort="0" autoFilter="0"/>
  <autoFilter ref="C89:K89"/>
  <mergeCells count="14">
    <mergeCell ref="E80:H80"/>
    <mergeCell ref="E78:H78"/>
    <mergeCell ref="E82:H82"/>
    <mergeCell ref="G1:H1"/>
    <mergeCell ref="E49:H49"/>
    <mergeCell ref="E53:H53"/>
    <mergeCell ref="E51:H51"/>
    <mergeCell ref="E55:H55"/>
    <mergeCell ref="E76:H7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84"/>
  <sheetViews>
    <sheetView showGridLines="0" workbookViewId="0" topLeftCell="A1">
      <pane ySplit="1" topLeftCell="A2" activePane="bottomLeft" state="frozen"/>
      <selection pane="bottomLeft" activeCell="P82" sqref="P82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3739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3768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ROUND(J94,2)</f>
        <v>305263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3739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PS 20.2 - Elektro část a ASŘ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J94</f>
        <v>305263</v>
      </c>
      <c r="K64" s="41"/>
      <c r="L64" s="247"/>
    </row>
    <row r="65" spans="2:12" s="8" customFormat="1" ht="24.9" customHeight="1" hidden="1">
      <c r="B65" s="145"/>
      <c r="C65" s="146"/>
      <c r="D65" s="147" t="s">
        <v>3769</v>
      </c>
      <c r="E65" s="148"/>
      <c r="F65" s="148"/>
      <c r="G65" s="148"/>
      <c r="H65" s="148"/>
      <c r="I65" s="149"/>
      <c r="J65" s="150">
        <f>J95</f>
        <v>305263</v>
      </c>
      <c r="K65" s="151"/>
      <c r="L65" s="146"/>
    </row>
    <row r="66" spans="2:12" s="9" customFormat="1" ht="19.95" customHeight="1" hidden="1">
      <c r="B66" s="152"/>
      <c r="C66" s="153"/>
      <c r="D66" s="154" t="s">
        <v>3770</v>
      </c>
      <c r="E66" s="155"/>
      <c r="F66" s="155"/>
      <c r="G66" s="155"/>
      <c r="H66" s="155"/>
      <c r="I66" s="156"/>
      <c r="J66" s="157">
        <f>J96</f>
        <v>96337.20000000001</v>
      </c>
      <c r="K66" s="158"/>
      <c r="L66" s="153"/>
    </row>
    <row r="67" spans="2:12" s="9" customFormat="1" ht="19.95" customHeight="1" hidden="1">
      <c r="B67" s="152"/>
      <c r="C67" s="153"/>
      <c r="D67" s="154" t="s">
        <v>2912</v>
      </c>
      <c r="E67" s="155"/>
      <c r="F67" s="155"/>
      <c r="G67" s="155"/>
      <c r="H67" s="155"/>
      <c r="I67" s="156"/>
      <c r="J67" s="157">
        <f>J148</f>
        <v>68341.7</v>
      </c>
      <c r="K67" s="158"/>
      <c r="L67" s="153"/>
    </row>
    <row r="68" spans="2:12" s="9" customFormat="1" ht="19.95" customHeight="1" hidden="1">
      <c r="B68" s="152"/>
      <c r="C68" s="153"/>
      <c r="D68" s="154" t="s">
        <v>2913</v>
      </c>
      <c r="E68" s="155"/>
      <c r="F68" s="155"/>
      <c r="G68" s="155"/>
      <c r="H68" s="155"/>
      <c r="I68" s="156"/>
      <c r="J68" s="157">
        <f>J156</f>
        <v>13967.300000000001</v>
      </c>
      <c r="K68" s="158"/>
      <c r="L68" s="153"/>
    </row>
    <row r="69" spans="2:12" s="9" customFormat="1" ht="19.95" customHeight="1" hidden="1">
      <c r="B69" s="152"/>
      <c r="C69" s="153"/>
      <c r="D69" s="154" t="s">
        <v>2914</v>
      </c>
      <c r="E69" s="155"/>
      <c r="F69" s="155"/>
      <c r="G69" s="155"/>
      <c r="H69" s="155"/>
      <c r="I69" s="156"/>
      <c r="J69" s="157">
        <f>J171</f>
        <v>119337</v>
      </c>
      <c r="K69" s="158"/>
      <c r="L69" s="153"/>
    </row>
    <row r="70" spans="2:12" s="9" customFormat="1" ht="19.95" customHeight="1" hidden="1">
      <c r="B70" s="152"/>
      <c r="C70" s="153"/>
      <c r="D70" s="154" t="s">
        <v>2915</v>
      </c>
      <c r="E70" s="155"/>
      <c r="F70" s="155"/>
      <c r="G70" s="155"/>
      <c r="H70" s="155"/>
      <c r="I70" s="156"/>
      <c r="J70" s="157">
        <f>J180</f>
        <v>7279.8</v>
      </c>
      <c r="K70" s="158"/>
      <c r="L70" s="153"/>
    </row>
    <row r="71" spans="2:12" s="1" customFormat="1" ht="21.75" customHeight="1" hidden="1">
      <c r="B71" s="37"/>
      <c r="C71" s="38"/>
      <c r="D71" s="38"/>
      <c r="E71" s="38"/>
      <c r="F71" s="38"/>
      <c r="G71" s="38"/>
      <c r="H71" s="38"/>
      <c r="I71" s="114"/>
      <c r="J71" s="38"/>
      <c r="K71" s="41"/>
      <c r="L71" s="247"/>
    </row>
    <row r="72" spans="2:12" s="1" customFormat="1" ht="6.9" customHeight="1" hidden="1">
      <c r="B72" s="51"/>
      <c r="C72" s="52"/>
      <c r="D72" s="52"/>
      <c r="E72" s="52"/>
      <c r="F72" s="52"/>
      <c r="G72" s="52"/>
      <c r="H72" s="52"/>
      <c r="I72" s="135"/>
      <c r="J72" s="52"/>
      <c r="K72" s="53"/>
      <c r="L72" s="247"/>
    </row>
    <row r="73" ht="13.5" hidden="1"/>
    <row r="74" ht="13.5" hidden="1"/>
    <row r="75" ht="13.5" hidden="1"/>
    <row r="76" spans="2:12" s="1" customFormat="1" ht="6.9" customHeight="1">
      <c r="B76" s="327"/>
      <c r="C76" s="328"/>
      <c r="D76" s="328"/>
      <c r="E76" s="328"/>
      <c r="F76" s="328"/>
      <c r="G76" s="328"/>
      <c r="H76" s="328"/>
      <c r="I76" s="329"/>
      <c r="J76" s="328"/>
      <c r="K76" s="328"/>
      <c r="L76" s="330"/>
    </row>
    <row r="77" spans="2:12" s="1" customFormat="1" ht="36.9" customHeight="1">
      <c r="B77" s="302"/>
      <c r="C77" s="25" t="s">
        <v>322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6.9" customHeight="1">
      <c r="B78" s="302"/>
      <c r="C78" s="260"/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14.4" customHeight="1">
      <c r="B79" s="302"/>
      <c r="C79" s="32" t="s">
        <v>16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22.5" customHeight="1">
      <c r="B80" s="302"/>
      <c r="C80" s="260"/>
      <c r="D80" s="260"/>
      <c r="E80" s="384" t="s">
        <v>17</v>
      </c>
      <c r="F80" s="375"/>
      <c r="G80" s="375"/>
      <c r="H80" s="375"/>
      <c r="I80" s="114"/>
      <c r="J80" s="260"/>
      <c r="K80" s="260"/>
      <c r="L80" s="303"/>
    </row>
    <row r="81" spans="2:12" ht="13.2">
      <c r="B81" s="301"/>
      <c r="C81" s="32" t="s">
        <v>217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ht="22.5" customHeight="1">
      <c r="B82" s="301"/>
      <c r="C82" s="262"/>
      <c r="D82" s="262"/>
      <c r="E82" s="384" t="s">
        <v>219</v>
      </c>
      <c r="F82" s="382"/>
      <c r="G82" s="382"/>
      <c r="H82" s="382"/>
      <c r="I82" s="113"/>
      <c r="J82" s="262"/>
      <c r="K82" s="262"/>
      <c r="L82" s="300"/>
    </row>
    <row r="83" spans="2:12" ht="13.2">
      <c r="B83" s="301"/>
      <c r="C83" s="32" t="s">
        <v>221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s="1" customFormat="1" ht="22.5" customHeight="1">
      <c r="B84" s="302"/>
      <c r="C84" s="260"/>
      <c r="D84" s="260"/>
      <c r="E84" s="383" t="s">
        <v>3739</v>
      </c>
      <c r="F84" s="375"/>
      <c r="G84" s="375"/>
      <c r="H84" s="375"/>
      <c r="I84" s="114"/>
      <c r="J84" s="260"/>
      <c r="K84" s="260"/>
      <c r="L84" s="303"/>
    </row>
    <row r="85" spans="2:12" s="1" customFormat="1" ht="14.4" customHeight="1">
      <c r="B85" s="302"/>
      <c r="C85" s="32" t="s">
        <v>225</v>
      </c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23.25" customHeight="1">
      <c r="B86" s="302"/>
      <c r="C86" s="260"/>
      <c r="D86" s="260"/>
      <c r="E86" s="385" t="str">
        <f>E13</f>
        <v>PS 20.2 - Elektro část a ASŘ</v>
      </c>
      <c r="F86" s="375"/>
      <c r="G86" s="375"/>
      <c r="H86" s="375"/>
      <c r="I86" s="114"/>
      <c r="J86" s="260"/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8" customHeight="1">
      <c r="B88" s="302"/>
      <c r="C88" s="32" t="s">
        <v>24</v>
      </c>
      <c r="D88" s="260"/>
      <c r="E88" s="260"/>
      <c r="F88" s="30" t="str">
        <f>F16</f>
        <v>HRANICE - DRAHOTUŠE</v>
      </c>
      <c r="G88" s="260"/>
      <c r="H88" s="260"/>
      <c r="I88" s="115" t="s">
        <v>26</v>
      </c>
      <c r="J88" s="116" t="str">
        <f>IF(J16="","",J16)</f>
        <v>6.4.2016</v>
      </c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3.2">
      <c r="B90" s="302"/>
      <c r="C90" s="32" t="s">
        <v>32</v>
      </c>
      <c r="D90" s="260"/>
      <c r="E90" s="260"/>
      <c r="F90" s="30" t="str">
        <f>E19</f>
        <v>VODOVODY A KANALIZACE PŘEROV a.s.</v>
      </c>
      <c r="G90" s="260"/>
      <c r="H90" s="260"/>
      <c r="I90" s="115" t="s">
        <v>38</v>
      </c>
      <c r="J90" s="30" t="str">
        <f>E25</f>
        <v>JV PROJEKT VH s.r.o., BRNO</v>
      </c>
      <c r="K90" s="260"/>
      <c r="L90" s="303"/>
    </row>
    <row r="91" spans="2:12" s="1" customFormat="1" ht="14.4" customHeight="1">
      <c r="B91" s="302"/>
      <c r="C91" s="32" t="s">
        <v>37</v>
      </c>
      <c r="D91" s="260"/>
      <c r="E91" s="260"/>
      <c r="F91" s="30" t="s">
        <v>6577</v>
      </c>
      <c r="G91" s="260"/>
      <c r="H91" s="260"/>
      <c r="I91" s="114"/>
      <c r="J91" s="260"/>
      <c r="K91" s="260"/>
      <c r="L91" s="303"/>
    </row>
    <row r="92" spans="2:12" s="1" customFormat="1" ht="10.35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0" customFormat="1" ht="29.25" customHeight="1">
      <c r="B93" s="315"/>
      <c r="C93" s="165" t="s">
        <v>323</v>
      </c>
      <c r="D93" s="166" t="s">
        <v>60</v>
      </c>
      <c r="E93" s="166" t="s">
        <v>57</v>
      </c>
      <c r="F93" s="166" t="s">
        <v>324</v>
      </c>
      <c r="G93" s="166" t="s">
        <v>325</v>
      </c>
      <c r="H93" s="166" t="s">
        <v>326</v>
      </c>
      <c r="I93" s="167" t="s">
        <v>327</v>
      </c>
      <c r="J93" s="166" t="s">
        <v>283</v>
      </c>
      <c r="K93" s="168" t="s">
        <v>328</v>
      </c>
      <c r="L93" s="368"/>
    </row>
    <row r="94" spans="2:12" s="1" customFormat="1" ht="29.25" customHeight="1">
      <c r="B94" s="302"/>
      <c r="C94" s="316" t="s">
        <v>285</v>
      </c>
      <c r="D94" s="260"/>
      <c r="E94" s="260"/>
      <c r="F94" s="260"/>
      <c r="G94" s="260"/>
      <c r="H94" s="260"/>
      <c r="I94" s="114"/>
      <c r="J94" s="317">
        <f>J95</f>
        <v>305263</v>
      </c>
      <c r="K94" s="260"/>
      <c r="L94" s="303"/>
    </row>
    <row r="95" spans="2:12" s="11" customFormat="1" ht="37.35" customHeight="1">
      <c r="B95" s="318"/>
      <c r="C95" s="182"/>
      <c r="D95" s="188" t="s">
        <v>74</v>
      </c>
      <c r="E95" s="231" t="s">
        <v>2464</v>
      </c>
      <c r="F95" s="231" t="s">
        <v>3771</v>
      </c>
      <c r="G95" s="182"/>
      <c r="H95" s="182"/>
      <c r="I95" s="319"/>
      <c r="J95" s="232">
        <f>J96+J148+J156+J171+J180</f>
        <v>305263</v>
      </c>
      <c r="K95" s="182"/>
      <c r="L95" s="320"/>
    </row>
    <row r="96" spans="2:12" s="11" customFormat="1" ht="29.4" customHeight="1" outlineLevel="1">
      <c r="B96" s="318"/>
      <c r="C96" s="182"/>
      <c r="D96" s="188" t="s">
        <v>74</v>
      </c>
      <c r="E96" s="189" t="s">
        <v>2918</v>
      </c>
      <c r="F96" s="189" t="s">
        <v>3772</v>
      </c>
      <c r="G96" s="182"/>
      <c r="H96" s="182"/>
      <c r="I96" s="319"/>
      <c r="J96" s="190">
        <f>SUM(J97:J147)</f>
        <v>96337.20000000001</v>
      </c>
      <c r="K96" s="182"/>
      <c r="L96" s="320"/>
    </row>
    <row r="97" spans="2:12" s="1" customFormat="1" ht="31.5" customHeight="1" outlineLevel="2">
      <c r="B97" s="302"/>
      <c r="C97" s="191" t="s">
        <v>23</v>
      </c>
      <c r="D97" s="191" t="s">
        <v>342</v>
      </c>
      <c r="E97" s="192" t="s">
        <v>3773</v>
      </c>
      <c r="F97" s="193" t="s">
        <v>3774</v>
      </c>
      <c r="G97" s="194" t="s">
        <v>1130</v>
      </c>
      <c r="H97" s="195">
        <v>1</v>
      </c>
      <c r="I97" s="196">
        <v>9193.6</v>
      </c>
      <c r="J97" s="197">
        <f aca="true" t="shared" si="0" ref="J97:J128">ROUND(I97*H97,2)</f>
        <v>9193.6</v>
      </c>
      <c r="K97" s="193" t="s">
        <v>34</v>
      </c>
      <c r="L97" s="322"/>
    </row>
    <row r="98" spans="2:12" s="1" customFormat="1" ht="22.5" customHeight="1" outlineLevel="2">
      <c r="B98" s="302"/>
      <c r="C98" s="191" t="s">
        <v>83</v>
      </c>
      <c r="D98" s="191" t="s">
        <v>342</v>
      </c>
      <c r="E98" s="192" t="s">
        <v>2922</v>
      </c>
      <c r="F98" s="193" t="s">
        <v>2923</v>
      </c>
      <c r="G98" s="194" t="s">
        <v>1130</v>
      </c>
      <c r="H98" s="195">
        <v>1</v>
      </c>
      <c r="I98" s="196">
        <v>1614.6</v>
      </c>
      <c r="J98" s="197">
        <f t="shared" si="0"/>
        <v>1614.6</v>
      </c>
      <c r="K98" s="193" t="s">
        <v>34</v>
      </c>
      <c r="L98" s="322"/>
    </row>
    <row r="99" spans="2:12" s="1" customFormat="1" ht="22.5" customHeight="1" outlineLevel="2">
      <c r="B99" s="302"/>
      <c r="C99" s="191" t="s">
        <v>90</v>
      </c>
      <c r="D99" s="191" t="s">
        <v>342</v>
      </c>
      <c r="E99" s="192" t="s">
        <v>2924</v>
      </c>
      <c r="F99" s="193" t="s">
        <v>2925</v>
      </c>
      <c r="G99" s="194" t="s">
        <v>1130</v>
      </c>
      <c r="H99" s="195">
        <v>1</v>
      </c>
      <c r="I99" s="196">
        <v>713.6</v>
      </c>
      <c r="J99" s="197">
        <f t="shared" si="0"/>
        <v>713.6</v>
      </c>
      <c r="K99" s="193" t="s">
        <v>34</v>
      </c>
      <c r="L99" s="322"/>
    </row>
    <row r="100" spans="2:12" s="1" customFormat="1" ht="22.5" customHeight="1" outlineLevel="2">
      <c r="B100" s="302"/>
      <c r="C100" s="191" t="s">
        <v>347</v>
      </c>
      <c r="D100" s="191" t="s">
        <v>342</v>
      </c>
      <c r="E100" s="192" t="s">
        <v>2926</v>
      </c>
      <c r="F100" s="193" t="s">
        <v>2927</v>
      </c>
      <c r="G100" s="194" t="s">
        <v>1130</v>
      </c>
      <c r="H100" s="195">
        <v>2</v>
      </c>
      <c r="I100" s="196">
        <v>44.5</v>
      </c>
      <c r="J100" s="197">
        <f t="shared" si="0"/>
        <v>89</v>
      </c>
      <c r="K100" s="193" t="s">
        <v>34</v>
      </c>
      <c r="L100" s="322"/>
    </row>
    <row r="101" spans="2:12" s="1" customFormat="1" ht="22.5" customHeight="1" outlineLevel="2">
      <c r="B101" s="302"/>
      <c r="C101" s="191" t="s">
        <v>368</v>
      </c>
      <c r="D101" s="191" t="s">
        <v>342</v>
      </c>
      <c r="E101" s="192" t="s">
        <v>2928</v>
      </c>
      <c r="F101" s="193" t="s">
        <v>2929</v>
      </c>
      <c r="G101" s="194" t="s">
        <v>1130</v>
      </c>
      <c r="H101" s="195">
        <v>1</v>
      </c>
      <c r="I101" s="196">
        <v>195.1</v>
      </c>
      <c r="J101" s="197">
        <f t="shared" si="0"/>
        <v>195.1</v>
      </c>
      <c r="K101" s="193" t="s">
        <v>34</v>
      </c>
      <c r="L101" s="322"/>
    </row>
    <row r="102" spans="2:12" s="1" customFormat="1" ht="22.5" customHeight="1" outlineLevel="2">
      <c r="B102" s="302"/>
      <c r="C102" s="191" t="s">
        <v>373</v>
      </c>
      <c r="D102" s="191" t="s">
        <v>342</v>
      </c>
      <c r="E102" s="192" t="s">
        <v>2930</v>
      </c>
      <c r="F102" s="193" t="s">
        <v>2931</v>
      </c>
      <c r="G102" s="194" t="s">
        <v>1130</v>
      </c>
      <c r="H102" s="195">
        <v>2</v>
      </c>
      <c r="I102" s="196">
        <v>233.9</v>
      </c>
      <c r="J102" s="197">
        <f t="shared" si="0"/>
        <v>467.8</v>
      </c>
      <c r="K102" s="193" t="s">
        <v>34</v>
      </c>
      <c r="L102" s="322"/>
    </row>
    <row r="103" spans="2:12" s="1" customFormat="1" ht="22.5" customHeight="1" outlineLevel="2">
      <c r="B103" s="302"/>
      <c r="C103" s="191" t="s">
        <v>378</v>
      </c>
      <c r="D103" s="191" t="s">
        <v>342</v>
      </c>
      <c r="E103" s="192" t="s">
        <v>2932</v>
      </c>
      <c r="F103" s="193" t="s">
        <v>2933</v>
      </c>
      <c r="G103" s="194" t="s">
        <v>1130</v>
      </c>
      <c r="H103" s="195">
        <v>1</v>
      </c>
      <c r="I103" s="196">
        <v>1417</v>
      </c>
      <c r="J103" s="197">
        <f t="shared" si="0"/>
        <v>1417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382</v>
      </c>
      <c r="D104" s="191" t="s">
        <v>342</v>
      </c>
      <c r="E104" s="192" t="s">
        <v>2934</v>
      </c>
      <c r="F104" s="193" t="s">
        <v>2935</v>
      </c>
      <c r="G104" s="194" t="s">
        <v>1130</v>
      </c>
      <c r="H104" s="195">
        <v>1</v>
      </c>
      <c r="I104" s="196">
        <v>116.6</v>
      </c>
      <c r="J104" s="197">
        <f t="shared" si="0"/>
        <v>116.6</v>
      </c>
      <c r="K104" s="193" t="s">
        <v>34</v>
      </c>
      <c r="L104" s="322"/>
    </row>
    <row r="105" spans="2:12" s="1" customFormat="1" ht="22.5" customHeight="1" outlineLevel="2">
      <c r="B105" s="302"/>
      <c r="C105" s="191" t="s">
        <v>387</v>
      </c>
      <c r="D105" s="191" t="s">
        <v>342</v>
      </c>
      <c r="E105" s="192" t="s">
        <v>2936</v>
      </c>
      <c r="F105" s="193" t="s">
        <v>2937</v>
      </c>
      <c r="G105" s="194" t="s">
        <v>1130</v>
      </c>
      <c r="H105" s="195">
        <v>1</v>
      </c>
      <c r="I105" s="196">
        <v>364</v>
      </c>
      <c r="J105" s="197">
        <f t="shared" si="0"/>
        <v>364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28</v>
      </c>
      <c r="D106" s="191" t="s">
        <v>342</v>
      </c>
      <c r="E106" s="192" t="s">
        <v>2938</v>
      </c>
      <c r="F106" s="193" t="s">
        <v>2939</v>
      </c>
      <c r="G106" s="194" t="s">
        <v>1130</v>
      </c>
      <c r="H106" s="195">
        <v>1</v>
      </c>
      <c r="I106" s="196">
        <v>642.5</v>
      </c>
      <c r="J106" s="197">
        <f t="shared" si="0"/>
        <v>642.5</v>
      </c>
      <c r="K106" s="193" t="s">
        <v>34</v>
      </c>
      <c r="L106" s="322"/>
    </row>
    <row r="107" spans="2:12" s="1" customFormat="1" ht="22.5" customHeight="1" outlineLevel="2">
      <c r="B107" s="302"/>
      <c r="C107" s="191" t="s">
        <v>340</v>
      </c>
      <c r="D107" s="191" t="s">
        <v>342</v>
      </c>
      <c r="E107" s="192" t="s">
        <v>2940</v>
      </c>
      <c r="F107" s="193" t="s">
        <v>2941</v>
      </c>
      <c r="G107" s="194" t="s">
        <v>1130</v>
      </c>
      <c r="H107" s="195">
        <v>1</v>
      </c>
      <c r="I107" s="196">
        <v>7548.3</v>
      </c>
      <c r="J107" s="197">
        <f t="shared" si="0"/>
        <v>7548.3</v>
      </c>
      <c r="K107" s="193" t="s">
        <v>34</v>
      </c>
      <c r="L107" s="322"/>
    </row>
    <row r="108" spans="2:12" s="1" customFormat="1" ht="22.5" customHeight="1" outlineLevel="2">
      <c r="B108" s="302"/>
      <c r="C108" s="191" t="s">
        <v>397</v>
      </c>
      <c r="D108" s="191" t="s">
        <v>342</v>
      </c>
      <c r="E108" s="192" t="s">
        <v>2942</v>
      </c>
      <c r="F108" s="193" t="s">
        <v>2943</v>
      </c>
      <c r="G108" s="194" t="s">
        <v>1130</v>
      </c>
      <c r="H108" s="195">
        <v>1</v>
      </c>
      <c r="I108" s="196">
        <v>270.3</v>
      </c>
      <c r="J108" s="197">
        <f t="shared" si="0"/>
        <v>270.3</v>
      </c>
      <c r="K108" s="193" t="s">
        <v>34</v>
      </c>
      <c r="L108" s="322"/>
    </row>
    <row r="109" spans="2:12" s="1" customFormat="1" ht="22.5" customHeight="1" outlineLevel="2">
      <c r="B109" s="302"/>
      <c r="C109" s="191" t="s">
        <v>271</v>
      </c>
      <c r="D109" s="191" t="s">
        <v>342</v>
      </c>
      <c r="E109" s="192" t="s">
        <v>2944</v>
      </c>
      <c r="F109" s="193" t="s">
        <v>2945</v>
      </c>
      <c r="G109" s="194" t="s">
        <v>1130</v>
      </c>
      <c r="H109" s="195">
        <v>1</v>
      </c>
      <c r="I109" s="196">
        <v>1112.8</v>
      </c>
      <c r="J109" s="197">
        <f t="shared" si="0"/>
        <v>1112.8</v>
      </c>
      <c r="K109" s="193" t="s">
        <v>34</v>
      </c>
      <c r="L109" s="322"/>
    </row>
    <row r="110" spans="2:12" s="1" customFormat="1" ht="22.5" customHeight="1" outlineLevel="2">
      <c r="B110" s="302"/>
      <c r="C110" s="191" t="s">
        <v>403</v>
      </c>
      <c r="D110" s="191" t="s">
        <v>342</v>
      </c>
      <c r="E110" s="192" t="s">
        <v>2934</v>
      </c>
      <c r="F110" s="193" t="s">
        <v>2935</v>
      </c>
      <c r="G110" s="194" t="s">
        <v>1130</v>
      </c>
      <c r="H110" s="195">
        <v>1</v>
      </c>
      <c r="I110" s="196">
        <v>116.6</v>
      </c>
      <c r="J110" s="197">
        <f t="shared" si="0"/>
        <v>116.6</v>
      </c>
      <c r="K110" s="193" t="s">
        <v>34</v>
      </c>
      <c r="L110" s="322"/>
    </row>
    <row r="111" spans="2:12" s="1" customFormat="1" ht="22.5" customHeight="1" outlineLevel="2">
      <c r="B111" s="302"/>
      <c r="C111" s="191" t="s">
        <v>8</v>
      </c>
      <c r="D111" s="191" t="s">
        <v>342</v>
      </c>
      <c r="E111" s="192" t="s">
        <v>2946</v>
      </c>
      <c r="F111" s="193" t="s">
        <v>2947</v>
      </c>
      <c r="G111" s="194" t="s">
        <v>1130</v>
      </c>
      <c r="H111" s="195">
        <v>1</v>
      </c>
      <c r="I111" s="196">
        <v>350.4</v>
      </c>
      <c r="J111" s="197">
        <f t="shared" si="0"/>
        <v>350.4</v>
      </c>
      <c r="K111" s="193" t="s">
        <v>34</v>
      </c>
      <c r="L111" s="322"/>
    </row>
    <row r="112" spans="2:12" s="1" customFormat="1" ht="22.5" customHeight="1" outlineLevel="2">
      <c r="B112" s="302"/>
      <c r="C112" s="191" t="s">
        <v>410</v>
      </c>
      <c r="D112" s="191" t="s">
        <v>342</v>
      </c>
      <c r="E112" s="192" t="s">
        <v>2948</v>
      </c>
      <c r="F112" s="193" t="s">
        <v>2949</v>
      </c>
      <c r="G112" s="194" t="s">
        <v>1130</v>
      </c>
      <c r="H112" s="195">
        <v>1</v>
      </c>
      <c r="I112" s="196">
        <v>1502.4</v>
      </c>
      <c r="J112" s="197">
        <f t="shared" si="0"/>
        <v>1502.4</v>
      </c>
      <c r="K112" s="193" t="s">
        <v>34</v>
      </c>
      <c r="L112" s="322"/>
    </row>
    <row r="113" spans="2:12" s="1" customFormat="1" ht="22.5" customHeight="1" outlineLevel="2">
      <c r="B113" s="302"/>
      <c r="C113" s="191" t="s">
        <v>414</v>
      </c>
      <c r="D113" s="191" t="s">
        <v>342</v>
      </c>
      <c r="E113" s="192" t="s">
        <v>2950</v>
      </c>
      <c r="F113" s="193" t="s">
        <v>2951</v>
      </c>
      <c r="G113" s="194" t="s">
        <v>1130</v>
      </c>
      <c r="H113" s="195">
        <v>1</v>
      </c>
      <c r="I113" s="196">
        <v>485.6</v>
      </c>
      <c r="J113" s="197">
        <f t="shared" si="0"/>
        <v>485.6</v>
      </c>
      <c r="K113" s="193" t="s">
        <v>34</v>
      </c>
      <c r="L113" s="322"/>
    </row>
    <row r="114" spans="2:12" s="1" customFormat="1" ht="22.5" customHeight="1" outlineLevel="2">
      <c r="B114" s="302"/>
      <c r="C114" s="191" t="s">
        <v>418</v>
      </c>
      <c r="D114" s="191" t="s">
        <v>342</v>
      </c>
      <c r="E114" s="192" t="s">
        <v>2952</v>
      </c>
      <c r="F114" s="193" t="s">
        <v>2953</v>
      </c>
      <c r="G114" s="194" t="s">
        <v>1130</v>
      </c>
      <c r="H114" s="195">
        <v>1</v>
      </c>
      <c r="I114" s="196">
        <v>798.7</v>
      </c>
      <c r="J114" s="197">
        <f t="shared" si="0"/>
        <v>798.7</v>
      </c>
      <c r="K114" s="193" t="s">
        <v>34</v>
      </c>
      <c r="L114" s="322"/>
    </row>
    <row r="115" spans="2:12" s="1" customFormat="1" ht="22.5" customHeight="1" outlineLevel="2">
      <c r="B115" s="302"/>
      <c r="C115" s="191" t="s">
        <v>422</v>
      </c>
      <c r="D115" s="191" t="s">
        <v>342</v>
      </c>
      <c r="E115" s="192" t="s">
        <v>2954</v>
      </c>
      <c r="F115" s="193" t="s">
        <v>2955</v>
      </c>
      <c r="G115" s="194" t="s">
        <v>1130</v>
      </c>
      <c r="H115" s="195">
        <v>1</v>
      </c>
      <c r="I115" s="196">
        <v>82.8</v>
      </c>
      <c r="J115" s="197">
        <f t="shared" si="0"/>
        <v>82.8</v>
      </c>
      <c r="K115" s="193" t="s">
        <v>34</v>
      </c>
      <c r="L115" s="322"/>
    </row>
    <row r="116" spans="2:12" s="1" customFormat="1" ht="22.5" customHeight="1" outlineLevel="2">
      <c r="B116" s="302"/>
      <c r="C116" s="191" t="s">
        <v>425</v>
      </c>
      <c r="D116" s="191" t="s">
        <v>342</v>
      </c>
      <c r="E116" s="192" t="s">
        <v>2956</v>
      </c>
      <c r="F116" s="193" t="s">
        <v>2957</v>
      </c>
      <c r="G116" s="194" t="s">
        <v>1130</v>
      </c>
      <c r="H116" s="195">
        <v>1</v>
      </c>
      <c r="I116" s="196">
        <v>167.7</v>
      </c>
      <c r="J116" s="197">
        <f t="shared" si="0"/>
        <v>167.7</v>
      </c>
      <c r="K116" s="193" t="s">
        <v>34</v>
      </c>
      <c r="L116" s="322"/>
    </row>
    <row r="117" spans="2:12" s="1" customFormat="1" ht="22.5" customHeight="1" outlineLevel="2">
      <c r="B117" s="302"/>
      <c r="C117" s="191" t="s">
        <v>7</v>
      </c>
      <c r="D117" s="191" t="s">
        <v>342</v>
      </c>
      <c r="E117" s="192" t="s">
        <v>2958</v>
      </c>
      <c r="F117" s="193" t="s">
        <v>2959</v>
      </c>
      <c r="G117" s="194" t="s">
        <v>1130</v>
      </c>
      <c r="H117" s="195">
        <v>2</v>
      </c>
      <c r="I117" s="196">
        <v>806.7</v>
      </c>
      <c r="J117" s="197">
        <f t="shared" si="0"/>
        <v>1613.4</v>
      </c>
      <c r="K117" s="193" t="s">
        <v>34</v>
      </c>
      <c r="L117" s="322"/>
    </row>
    <row r="118" spans="2:12" s="1" customFormat="1" ht="22.5" customHeight="1" outlineLevel="2">
      <c r="B118" s="302"/>
      <c r="C118" s="191" t="s">
        <v>431</v>
      </c>
      <c r="D118" s="191" t="s">
        <v>342</v>
      </c>
      <c r="E118" s="192" t="s">
        <v>2960</v>
      </c>
      <c r="F118" s="193" t="s">
        <v>2961</v>
      </c>
      <c r="G118" s="194" t="s">
        <v>1130</v>
      </c>
      <c r="H118" s="195">
        <v>2</v>
      </c>
      <c r="I118" s="196">
        <v>698.6</v>
      </c>
      <c r="J118" s="197">
        <f t="shared" si="0"/>
        <v>1397.2</v>
      </c>
      <c r="K118" s="193" t="s">
        <v>34</v>
      </c>
      <c r="L118" s="322"/>
    </row>
    <row r="119" spans="2:12" s="1" customFormat="1" ht="22.5" customHeight="1" outlineLevel="2">
      <c r="B119" s="302"/>
      <c r="C119" s="191" t="s">
        <v>435</v>
      </c>
      <c r="D119" s="191" t="s">
        <v>342</v>
      </c>
      <c r="E119" s="192" t="s">
        <v>2962</v>
      </c>
      <c r="F119" s="193" t="s">
        <v>2963</v>
      </c>
      <c r="G119" s="194" t="s">
        <v>1130</v>
      </c>
      <c r="H119" s="195">
        <v>2</v>
      </c>
      <c r="I119" s="196">
        <v>285.2</v>
      </c>
      <c r="J119" s="197">
        <f t="shared" si="0"/>
        <v>570.4</v>
      </c>
      <c r="K119" s="193" t="s">
        <v>34</v>
      </c>
      <c r="L119" s="322"/>
    </row>
    <row r="120" spans="2:12" s="1" customFormat="1" ht="22.5" customHeight="1" outlineLevel="2">
      <c r="B120" s="302"/>
      <c r="C120" s="191" t="s">
        <v>436</v>
      </c>
      <c r="D120" s="191" t="s">
        <v>342</v>
      </c>
      <c r="E120" s="192" t="s">
        <v>2964</v>
      </c>
      <c r="F120" s="193" t="s">
        <v>2965</v>
      </c>
      <c r="G120" s="194" t="s">
        <v>1130</v>
      </c>
      <c r="H120" s="195">
        <v>2</v>
      </c>
      <c r="I120" s="196">
        <v>201</v>
      </c>
      <c r="J120" s="197">
        <f t="shared" si="0"/>
        <v>402</v>
      </c>
      <c r="K120" s="193" t="s">
        <v>34</v>
      </c>
      <c r="L120" s="322"/>
    </row>
    <row r="121" spans="2:12" s="1" customFormat="1" ht="22.5" customHeight="1" outlineLevel="2">
      <c r="B121" s="302"/>
      <c r="C121" s="191" t="s">
        <v>440</v>
      </c>
      <c r="D121" s="191" t="s">
        <v>342</v>
      </c>
      <c r="E121" s="192" t="s">
        <v>2966</v>
      </c>
      <c r="F121" s="193" t="s">
        <v>2967</v>
      </c>
      <c r="G121" s="194" t="s">
        <v>1130</v>
      </c>
      <c r="H121" s="195">
        <v>1</v>
      </c>
      <c r="I121" s="196">
        <v>44.5</v>
      </c>
      <c r="J121" s="197">
        <f t="shared" si="0"/>
        <v>44.5</v>
      </c>
      <c r="K121" s="193" t="s">
        <v>34</v>
      </c>
      <c r="L121" s="322"/>
    </row>
    <row r="122" spans="2:12" s="1" customFormat="1" ht="22.5" customHeight="1" outlineLevel="2">
      <c r="B122" s="302"/>
      <c r="C122" s="191" t="s">
        <v>446</v>
      </c>
      <c r="D122" s="191" t="s">
        <v>342</v>
      </c>
      <c r="E122" s="192" t="s">
        <v>3775</v>
      </c>
      <c r="F122" s="193" t="s">
        <v>3776</v>
      </c>
      <c r="G122" s="194" t="s">
        <v>1130</v>
      </c>
      <c r="H122" s="195">
        <v>1</v>
      </c>
      <c r="I122" s="196">
        <v>185.6</v>
      </c>
      <c r="J122" s="197">
        <f t="shared" si="0"/>
        <v>185.6</v>
      </c>
      <c r="K122" s="193" t="s">
        <v>34</v>
      </c>
      <c r="L122" s="322"/>
    </row>
    <row r="123" spans="2:12" s="1" customFormat="1" ht="22.5" customHeight="1" outlineLevel="2">
      <c r="B123" s="302"/>
      <c r="C123" s="191" t="s">
        <v>449</v>
      </c>
      <c r="D123" s="191" t="s">
        <v>342</v>
      </c>
      <c r="E123" s="192" t="s">
        <v>2966</v>
      </c>
      <c r="F123" s="193" t="s">
        <v>2967</v>
      </c>
      <c r="G123" s="194" t="s">
        <v>1130</v>
      </c>
      <c r="H123" s="195">
        <v>1</v>
      </c>
      <c r="I123" s="196">
        <v>44.5</v>
      </c>
      <c r="J123" s="197">
        <f t="shared" si="0"/>
        <v>44.5</v>
      </c>
      <c r="K123" s="193" t="s">
        <v>34</v>
      </c>
      <c r="L123" s="322"/>
    </row>
    <row r="124" spans="2:12" s="1" customFormat="1" ht="22.5" customHeight="1" outlineLevel="2">
      <c r="B124" s="302"/>
      <c r="C124" s="191" t="s">
        <v>451</v>
      </c>
      <c r="D124" s="191" t="s">
        <v>342</v>
      </c>
      <c r="E124" s="192" t="s">
        <v>2928</v>
      </c>
      <c r="F124" s="193" t="s">
        <v>2929</v>
      </c>
      <c r="G124" s="194" t="s">
        <v>1130</v>
      </c>
      <c r="H124" s="195">
        <v>2</v>
      </c>
      <c r="I124" s="196">
        <v>195.1</v>
      </c>
      <c r="J124" s="197">
        <f t="shared" si="0"/>
        <v>390.2</v>
      </c>
      <c r="K124" s="193" t="s">
        <v>34</v>
      </c>
      <c r="L124" s="322"/>
    </row>
    <row r="125" spans="2:12" s="1" customFormat="1" ht="22.5" customHeight="1" outlineLevel="2">
      <c r="B125" s="302"/>
      <c r="C125" s="191" t="s">
        <v>454</v>
      </c>
      <c r="D125" s="191" t="s">
        <v>342</v>
      </c>
      <c r="E125" s="192" t="s">
        <v>2968</v>
      </c>
      <c r="F125" s="193" t="s">
        <v>2969</v>
      </c>
      <c r="G125" s="194" t="s">
        <v>1130</v>
      </c>
      <c r="H125" s="195">
        <v>1</v>
      </c>
      <c r="I125" s="196">
        <v>503.9</v>
      </c>
      <c r="J125" s="197">
        <f t="shared" si="0"/>
        <v>503.9</v>
      </c>
      <c r="K125" s="193" t="s">
        <v>34</v>
      </c>
      <c r="L125" s="322"/>
    </row>
    <row r="126" spans="2:12" s="1" customFormat="1" ht="22.5" customHeight="1" outlineLevel="2">
      <c r="B126" s="302"/>
      <c r="C126" s="191" t="s">
        <v>260</v>
      </c>
      <c r="D126" s="191" t="s">
        <v>342</v>
      </c>
      <c r="E126" s="192" t="s">
        <v>2970</v>
      </c>
      <c r="F126" s="193" t="s">
        <v>2971</v>
      </c>
      <c r="G126" s="194" t="s">
        <v>1130</v>
      </c>
      <c r="H126" s="195">
        <v>1</v>
      </c>
      <c r="I126" s="196">
        <v>98.2</v>
      </c>
      <c r="J126" s="197">
        <f t="shared" si="0"/>
        <v>98.2</v>
      </c>
      <c r="K126" s="193" t="s">
        <v>34</v>
      </c>
      <c r="L126" s="322"/>
    </row>
    <row r="127" spans="2:12" s="1" customFormat="1" ht="22.5" customHeight="1" outlineLevel="2">
      <c r="B127" s="302"/>
      <c r="C127" s="191" t="s">
        <v>461</v>
      </c>
      <c r="D127" s="191" t="s">
        <v>342</v>
      </c>
      <c r="E127" s="192" t="s">
        <v>2972</v>
      </c>
      <c r="F127" s="193" t="s">
        <v>2973</v>
      </c>
      <c r="G127" s="194" t="s">
        <v>1130</v>
      </c>
      <c r="H127" s="195">
        <v>1</v>
      </c>
      <c r="I127" s="196">
        <v>134.9</v>
      </c>
      <c r="J127" s="197">
        <f t="shared" si="0"/>
        <v>134.9</v>
      </c>
      <c r="K127" s="193" t="s">
        <v>34</v>
      </c>
      <c r="L127" s="322"/>
    </row>
    <row r="128" spans="2:12" s="1" customFormat="1" ht="22.5" customHeight="1" outlineLevel="2">
      <c r="B128" s="302"/>
      <c r="C128" s="191" t="s">
        <v>465</v>
      </c>
      <c r="D128" s="191" t="s">
        <v>342</v>
      </c>
      <c r="E128" s="192" t="s">
        <v>2966</v>
      </c>
      <c r="F128" s="193" t="s">
        <v>2967</v>
      </c>
      <c r="G128" s="194" t="s">
        <v>1130</v>
      </c>
      <c r="H128" s="195">
        <v>4</v>
      </c>
      <c r="I128" s="196">
        <v>44.5</v>
      </c>
      <c r="J128" s="197">
        <f t="shared" si="0"/>
        <v>178</v>
      </c>
      <c r="K128" s="193" t="s">
        <v>34</v>
      </c>
      <c r="L128" s="322"/>
    </row>
    <row r="129" spans="2:12" s="1" customFormat="1" ht="22.5" customHeight="1" outlineLevel="2">
      <c r="B129" s="302"/>
      <c r="C129" s="191" t="s">
        <v>472</v>
      </c>
      <c r="D129" s="191" t="s">
        <v>342</v>
      </c>
      <c r="E129" s="192" t="s">
        <v>2974</v>
      </c>
      <c r="F129" s="193" t="s">
        <v>2975</v>
      </c>
      <c r="G129" s="194" t="s">
        <v>1130</v>
      </c>
      <c r="H129" s="195">
        <v>1</v>
      </c>
      <c r="I129" s="196">
        <v>206.1</v>
      </c>
      <c r="J129" s="197">
        <f aca="true" t="shared" si="1" ref="J129:J147">ROUND(I129*H129,2)</f>
        <v>206.1</v>
      </c>
      <c r="K129" s="193" t="s">
        <v>34</v>
      </c>
      <c r="L129" s="322"/>
    </row>
    <row r="130" spans="2:12" s="1" customFormat="1" ht="22.5" customHeight="1" outlineLevel="2">
      <c r="B130" s="302"/>
      <c r="C130" s="191" t="s">
        <v>475</v>
      </c>
      <c r="D130" s="191" t="s">
        <v>342</v>
      </c>
      <c r="E130" s="192" t="s">
        <v>2976</v>
      </c>
      <c r="F130" s="193" t="s">
        <v>2977</v>
      </c>
      <c r="G130" s="194" t="s">
        <v>1130</v>
      </c>
      <c r="H130" s="195">
        <v>1</v>
      </c>
      <c r="I130" s="196">
        <v>167.3</v>
      </c>
      <c r="J130" s="197">
        <f t="shared" si="1"/>
        <v>167.3</v>
      </c>
      <c r="K130" s="193" t="s">
        <v>34</v>
      </c>
      <c r="L130" s="322"/>
    </row>
    <row r="131" spans="2:12" s="1" customFormat="1" ht="22.5" customHeight="1" outlineLevel="2">
      <c r="B131" s="302"/>
      <c r="C131" s="191" t="s">
        <v>478</v>
      </c>
      <c r="D131" s="191" t="s">
        <v>342</v>
      </c>
      <c r="E131" s="192" t="s">
        <v>2974</v>
      </c>
      <c r="F131" s="193" t="s">
        <v>2975</v>
      </c>
      <c r="G131" s="194" t="s">
        <v>1130</v>
      </c>
      <c r="H131" s="195">
        <v>6</v>
      </c>
      <c r="I131" s="196">
        <v>206.1</v>
      </c>
      <c r="J131" s="197">
        <f t="shared" si="1"/>
        <v>1236.6</v>
      </c>
      <c r="K131" s="193" t="s">
        <v>34</v>
      </c>
      <c r="L131" s="322"/>
    </row>
    <row r="132" spans="2:12" s="1" customFormat="1" ht="22.5" customHeight="1" outlineLevel="2">
      <c r="B132" s="302"/>
      <c r="C132" s="191" t="s">
        <v>482</v>
      </c>
      <c r="D132" s="191" t="s">
        <v>342</v>
      </c>
      <c r="E132" s="192" t="s">
        <v>2978</v>
      </c>
      <c r="F132" s="193" t="s">
        <v>2979</v>
      </c>
      <c r="G132" s="194" t="s">
        <v>1130</v>
      </c>
      <c r="H132" s="195">
        <v>1</v>
      </c>
      <c r="I132" s="196">
        <v>201</v>
      </c>
      <c r="J132" s="197">
        <f t="shared" si="1"/>
        <v>201</v>
      </c>
      <c r="K132" s="193" t="s">
        <v>34</v>
      </c>
      <c r="L132" s="322"/>
    </row>
    <row r="133" spans="2:12" s="1" customFormat="1" ht="22.5" customHeight="1" outlineLevel="2">
      <c r="B133" s="302"/>
      <c r="C133" s="191" t="s">
        <v>483</v>
      </c>
      <c r="D133" s="191" t="s">
        <v>342</v>
      </c>
      <c r="E133" s="192" t="s">
        <v>2966</v>
      </c>
      <c r="F133" s="193" t="s">
        <v>2967</v>
      </c>
      <c r="G133" s="194" t="s">
        <v>1130</v>
      </c>
      <c r="H133" s="195">
        <v>2</v>
      </c>
      <c r="I133" s="196">
        <v>44.5</v>
      </c>
      <c r="J133" s="197">
        <f t="shared" si="1"/>
        <v>89</v>
      </c>
      <c r="K133" s="193" t="s">
        <v>34</v>
      </c>
      <c r="L133" s="322"/>
    </row>
    <row r="134" spans="2:12" s="1" customFormat="1" ht="22.5" customHeight="1" outlineLevel="2">
      <c r="B134" s="302"/>
      <c r="C134" s="191" t="s">
        <v>488</v>
      </c>
      <c r="D134" s="191" t="s">
        <v>342</v>
      </c>
      <c r="E134" s="192" t="s">
        <v>2980</v>
      </c>
      <c r="F134" s="193" t="s">
        <v>2981</v>
      </c>
      <c r="G134" s="194" t="s">
        <v>2481</v>
      </c>
      <c r="H134" s="195">
        <v>100</v>
      </c>
      <c r="I134" s="196">
        <v>8.7</v>
      </c>
      <c r="J134" s="197">
        <f t="shared" si="1"/>
        <v>870</v>
      </c>
      <c r="K134" s="193" t="s">
        <v>34</v>
      </c>
      <c r="L134" s="322"/>
    </row>
    <row r="135" spans="2:12" s="1" customFormat="1" ht="22.5" customHeight="1" outlineLevel="2">
      <c r="B135" s="302"/>
      <c r="C135" s="191" t="s">
        <v>494</v>
      </c>
      <c r="D135" s="191" t="s">
        <v>342</v>
      </c>
      <c r="E135" s="192" t="s">
        <v>2982</v>
      </c>
      <c r="F135" s="193" t="s">
        <v>2983</v>
      </c>
      <c r="G135" s="194" t="s">
        <v>2481</v>
      </c>
      <c r="H135" s="195">
        <v>8</v>
      </c>
      <c r="I135" s="196">
        <v>15.3</v>
      </c>
      <c r="J135" s="197">
        <f t="shared" si="1"/>
        <v>122.4</v>
      </c>
      <c r="K135" s="193" t="s">
        <v>34</v>
      </c>
      <c r="L135" s="322"/>
    </row>
    <row r="136" spans="2:12" s="1" customFormat="1" ht="22.5" customHeight="1" outlineLevel="2">
      <c r="B136" s="302"/>
      <c r="C136" s="191" t="s">
        <v>500</v>
      </c>
      <c r="D136" s="191" t="s">
        <v>342</v>
      </c>
      <c r="E136" s="192" t="s">
        <v>2984</v>
      </c>
      <c r="F136" s="193" t="s">
        <v>2985</v>
      </c>
      <c r="G136" s="194" t="s">
        <v>2481</v>
      </c>
      <c r="H136" s="195">
        <v>5</v>
      </c>
      <c r="I136" s="196">
        <v>19.9</v>
      </c>
      <c r="J136" s="197">
        <f t="shared" si="1"/>
        <v>99.5</v>
      </c>
      <c r="K136" s="193" t="s">
        <v>34</v>
      </c>
      <c r="L136" s="322"/>
    </row>
    <row r="137" spans="2:12" s="1" customFormat="1" ht="22.5" customHeight="1" outlineLevel="2">
      <c r="B137" s="302"/>
      <c r="C137" s="191" t="s">
        <v>507</v>
      </c>
      <c r="D137" s="191" t="s">
        <v>342</v>
      </c>
      <c r="E137" s="192" t="s">
        <v>2986</v>
      </c>
      <c r="F137" s="193" t="s">
        <v>2987</v>
      </c>
      <c r="G137" s="194" t="s">
        <v>2481</v>
      </c>
      <c r="H137" s="195">
        <v>1</v>
      </c>
      <c r="I137" s="196">
        <v>522.6</v>
      </c>
      <c r="J137" s="197">
        <f t="shared" si="1"/>
        <v>522.6</v>
      </c>
      <c r="K137" s="193" t="s">
        <v>34</v>
      </c>
      <c r="L137" s="322"/>
    </row>
    <row r="138" spans="2:12" s="1" customFormat="1" ht="22.5" customHeight="1" outlineLevel="2">
      <c r="B138" s="302"/>
      <c r="C138" s="191" t="s">
        <v>510</v>
      </c>
      <c r="D138" s="191" t="s">
        <v>342</v>
      </c>
      <c r="E138" s="192" t="s">
        <v>2988</v>
      </c>
      <c r="F138" s="193" t="s">
        <v>2989</v>
      </c>
      <c r="G138" s="194" t="s">
        <v>2481</v>
      </c>
      <c r="H138" s="195">
        <v>1</v>
      </c>
      <c r="I138" s="196">
        <v>17.9</v>
      </c>
      <c r="J138" s="197">
        <f t="shared" si="1"/>
        <v>17.9</v>
      </c>
      <c r="K138" s="193" t="s">
        <v>34</v>
      </c>
      <c r="L138" s="322"/>
    </row>
    <row r="139" spans="2:12" s="1" customFormat="1" ht="22.5" customHeight="1" outlineLevel="2">
      <c r="B139" s="302"/>
      <c r="C139" s="191" t="s">
        <v>514</v>
      </c>
      <c r="D139" s="191" t="s">
        <v>342</v>
      </c>
      <c r="E139" s="192" t="s">
        <v>2934</v>
      </c>
      <c r="F139" s="193" t="s">
        <v>2935</v>
      </c>
      <c r="G139" s="194" t="s">
        <v>1130</v>
      </c>
      <c r="H139" s="195">
        <v>1</v>
      </c>
      <c r="I139" s="196">
        <v>116.6</v>
      </c>
      <c r="J139" s="197">
        <f t="shared" si="1"/>
        <v>116.6</v>
      </c>
      <c r="K139" s="193" t="s">
        <v>34</v>
      </c>
      <c r="L139" s="322"/>
    </row>
    <row r="140" spans="2:12" s="1" customFormat="1" ht="22.5" customHeight="1" outlineLevel="2">
      <c r="B140" s="302"/>
      <c r="C140" s="191" t="s">
        <v>515</v>
      </c>
      <c r="D140" s="191" t="s">
        <v>342</v>
      </c>
      <c r="E140" s="192" t="s">
        <v>2990</v>
      </c>
      <c r="F140" s="193" t="s">
        <v>2991</v>
      </c>
      <c r="G140" s="194" t="s">
        <v>1130</v>
      </c>
      <c r="H140" s="195">
        <v>1</v>
      </c>
      <c r="I140" s="196">
        <v>3900</v>
      </c>
      <c r="J140" s="197">
        <f t="shared" si="1"/>
        <v>3900</v>
      </c>
      <c r="K140" s="193" t="s">
        <v>34</v>
      </c>
      <c r="L140" s="322"/>
    </row>
    <row r="141" spans="2:12" s="1" customFormat="1" ht="22.5" customHeight="1" outlineLevel="2">
      <c r="B141" s="302"/>
      <c r="C141" s="191" t="s">
        <v>520</v>
      </c>
      <c r="D141" s="191" t="s">
        <v>342</v>
      </c>
      <c r="E141" s="192" t="s">
        <v>2992</v>
      </c>
      <c r="F141" s="193" t="s">
        <v>2993</v>
      </c>
      <c r="G141" s="194" t="s">
        <v>1130</v>
      </c>
      <c r="H141" s="195">
        <v>1</v>
      </c>
      <c r="I141" s="196">
        <v>2213</v>
      </c>
      <c r="J141" s="197">
        <f t="shared" si="1"/>
        <v>2213</v>
      </c>
      <c r="K141" s="193" t="s">
        <v>34</v>
      </c>
      <c r="L141" s="322"/>
    </row>
    <row r="142" spans="2:12" s="1" customFormat="1" ht="22.5" customHeight="1" outlineLevel="2">
      <c r="B142" s="302"/>
      <c r="C142" s="191" t="s">
        <v>524</v>
      </c>
      <c r="D142" s="191" t="s">
        <v>342</v>
      </c>
      <c r="E142" s="192" t="s">
        <v>2994</v>
      </c>
      <c r="F142" s="193" t="s">
        <v>2995</v>
      </c>
      <c r="G142" s="194" t="s">
        <v>1130</v>
      </c>
      <c r="H142" s="195">
        <v>1</v>
      </c>
      <c r="I142" s="196">
        <v>6428.5</v>
      </c>
      <c r="J142" s="197">
        <f t="shared" si="1"/>
        <v>6428.5</v>
      </c>
      <c r="K142" s="193" t="s">
        <v>34</v>
      </c>
      <c r="L142" s="322"/>
    </row>
    <row r="143" spans="2:12" s="1" customFormat="1" ht="22.5" customHeight="1" outlineLevel="2">
      <c r="B143" s="302"/>
      <c r="C143" s="191" t="s">
        <v>527</v>
      </c>
      <c r="D143" s="191" t="s">
        <v>342</v>
      </c>
      <c r="E143" s="192" t="s">
        <v>2996</v>
      </c>
      <c r="F143" s="193" t="s">
        <v>2997</v>
      </c>
      <c r="G143" s="194" t="s">
        <v>1130</v>
      </c>
      <c r="H143" s="195">
        <v>1</v>
      </c>
      <c r="I143" s="196">
        <v>973.4</v>
      </c>
      <c r="J143" s="197">
        <f t="shared" si="1"/>
        <v>973.4</v>
      </c>
      <c r="K143" s="193" t="s">
        <v>34</v>
      </c>
      <c r="L143" s="322"/>
    </row>
    <row r="144" spans="2:12" s="1" customFormat="1" ht="22.5" customHeight="1" outlineLevel="2">
      <c r="B144" s="302"/>
      <c r="C144" s="191" t="s">
        <v>531</v>
      </c>
      <c r="D144" s="191" t="s">
        <v>342</v>
      </c>
      <c r="E144" s="192" t="s">
        <v>2998</v>
      </c>
      <c r="F144" s="193" t="s">
        <v>2999</v>
      </c>
      <c r="G144" s="194" t="s">
        <v>1130</v>
      </c>
      <c r="H144" s="195">
        <v>3</v>
      </c>
      <c r="I144" s="196">
        <v>44.5</v>
      </c>
      <c r="J144" s="197">
        <f t="shared" si="1"/>
        <v>133.5</v>
      </c>
      <c r="K144" s="193" t="s">
        <v>34</v>
      </c>
      <c r="L144" s="322"/>
    </row>
    <row r="145" spans="2:12" s="1" customFormat="1" ht="31.5" customHeight="1" outlineLevel="2">
      <c r="B145" s="302"/>
      <c r="C145" s="191" t="s">
        <v>536</v>
      </c>
      <c r="D145" s="191" t="s">
        <v>342</v>
      </c>
      <c r="E145" s="192" t="s">
        <v>3777</v>
      </c>
      <c r="F145" s="193" t="s">
        <v>3778</v>
      </c>
      <c r="G145" s="194" t="s">
        <v>2481</v>
      </c>
      <c r="H145" s="195">
        <v>1</v>
      </c>
      <c r="I145" s="196">
        <v>31360</v>
      </c>
      <c r="J145" s="197">
        <f t="shared" si="1"/>
        <v>31360</v>
      </c>
      <c r="K145" s="193" t="s">
        <v>34</v>
      </c>
      <c r="L145" s="322"/>
    </row>
    <row r="146" spans="2:12" s="1" customFormat="1" ht="22.5" customHeight="1" outlineLevel="2">
      <c r="B146" s="302"/>
      <c r="C146" s="191" t="s">
        <v>540</v>
      </c>
      <c r="D146" s="191" t="s">
        <v>342</v>
      </c>
      <c r="E146" s="192" t="s">
        <v>3002</v>
      </c>
      <c r="F146" s="193" t="s">
        <v>3003</v>
      </c>
      <c r="G146" s="194" t="s">
        <v>2481</v>
      </c>
      <c r="H146" s="195">
        <v>1</v>
      </c>
      <c r="I146" s="196">
        <v>11520</v>
      </c>
      <c r="J146" s="197">
        <f t="shared" si="1"/>
        <v>11520</v>
      </c>
      <c r="K146" s="193" t="s">
        <v>34</v>
      </c>
      <c r="L146" s="322"/>
    </row>
    <row r="147" spans="2:12" s="1" customFormat="1" ht="22.5" customHeight="1" outlineLevel="2">
      <c r="B147" s="302"/>
      <c r="C147" s="191" t="s">
        <v>541</v>
      </c>
      <c r="D147" s="191" t="s">
        <v>342</v>
      </c>
      <c r="E147" s="192" t="s">
        <v>3004</v>
      </c>
      <c r="F147" s="193" t="s">
        <v>3005</v>
      </c>
      <c r="G147" s="194" t="s">
        <v>2481</v>
      </c>
      <c r="H147" s="195">
        <v>1</v>
      </c>
      <c r="I147" s="196">
        <v>3347.6</v>
      </c>
      <c r="J147" s="197">
        <f t="shared" si="1"/>
        <v>3347.6</v>
      </c>
      <c r="K147" s="193" t="s">
        <v>34</v>
      </c>
      <c r="L147" s="322"/>
    </row>
    <row r="148" spans="2:12" s="11" customFormat="1" ht="29.85" customHeight="1" outlineLevel="1">
      <c r="B148" s="318"/>
      <c r="C148" s="182"/>
      <c r="D148" s="188" t="s">
        <v>74</v>
      </c>
      <c r="E148" s="189" t="s">
        <v>3006</v>
      </c>
      <c r="F148" s="189" t="s">
        <v>3007</v>
      </c>
      <c r="G148" s="182"/>
      <c r="H148" s="182"/>
      <c r="I148" s="319"/>
      <c r="J148" s="190">
        <f>SUM(J149:J155)</f>
        <v>68341.7</v>
      </c>
      <c r="K148" s="182"/>
      <c r="L148" s="320"/>
    </row>
    <row r="149" spans="2:12" s="1" customFormat="1" ht="31.5" customHeight="1" outlineLevel="2">
      <c r="B149" s="302"/>
      <c r="C149" s="191" t="s">
        <v>543</v>
      </c>
      <c r="D149" s="191" t="s">
        <v>342</v>
      </c>
      <c r="E149" s="192" t="s">
        <v>3008</v>
      </c>
      <c r="F149" s="193" t="s">
        <v>3009</v>
      </c>
      <c r="G149" s="194" t="s">
        <v>1130</v>
      </c>
      <c r="H149" s="195">
        <v>1</v>
      </c>
      <c r="I149" s="196">
        <v>14287.7</v>
      </c>
      <c r="J149" s="197">
        <f aca="true" t="shared" si="2" ref="J149:J155">ROUND(I149*H149,2)</f>
        <v>14287.7</v>
      </c>
      <c r="K149" s="193" t="s">
        <v>34</v>
      </c>
      <c r="L149" s="322"/>
    </row>
    <row r="150" spans="2:12" s="1" customFormat="1" ht="31.5" customHeight="1" outlineLevel="2">
      <c r="B150" s="302"/>
      <c r="C150" s="191" t="s">
        <v>544</v>
      </c>
      <c r="D150" s="191" t="s">
        <v>342</v>
      </c>
      <c r="E150" s="192" t="s">
        <v>3010</v>
      </c>
      <c r="F150" s="193" t="s">
        <v>3011</v>
      </c>
      <c r="G150" s="194" t="s">
        <v>1130</v>
      </c>
      <c r="H150" s="195">
        <v>3</v>
      </c>
      <c r="I150" s="196">
        <v>10283</v>
      </c>
      <c r="J150" s="197">
        <f t="shared" si="2"/>
        <v>30849</v>
      </c>
      <c r="K150" s="193" t="s">
        <v>34</v>
      </c>
      <c r="L150" s="322"/>
    </row>
    <row r="151" spans="2:12" s="1" customFormat="1" ht="31.5" customHeight="1" outlineLevel="2">
      <c r="B151" s="302"/>
      <c r="C151" s="191" t="s">
        <v>234</v>
      </c>
      <c r="D151" s="191" t="s">
        <v>342</v>
      </c>
      <c r="E151" s="192" t="s">
        <v>3012</v>
      </c>
      <c r="F151" s="193" t="s">
        <v>3013</v>
      </c>
      <c r="G151" s="194" t="s">
        <v>1130</v>
      </c>
      <c r="H151" s="195">
        <v>2</v>
      </c>
      <c r="I151" s="196">
        <v>4179.5</v>
      </c>
      <c r="J151" s="197">
        <f t="shared" si="2"/>
        <v>8359</v>
      </c>
      <c r="K151" s="193" t="s">
        <v>34</v>
      </c>
      <c r="L151" s="322"/>
    </row>
    <row r="152" spans="2:12" s="1" customFormat="1" ht="31.5" customHeight="1" outlineLevel="2">
      <c r="B152" s="302"/>
      <c r="C152" s="191" t="s">
        <v>561</v>
      </c>
      <c r="D152" s="191" t="s">
        <v>342</v>
      </c>
      <c r="E152" s="192" t="s">
        <v>3014</v>
      </c>
      <c r="F152" s="193" t="s">
        <v>3015</v>
      </c>
      <c r="G152" s="194" t="s">
        <v>1130</v>
      </c>
      <c r="H152" s="195">
        <v>1</v>
      </c>
      <c r="I152" s="196">
        <v>884</v>
      </c>
      <c r="J152" s="197">
        <f t="shared" si="2"/>
        <v>884</v>
      </c>
      <c r="K152" s="193" t="s">
        <v>34</v>
      </c>
      <c r="L152" s="322"/>
    </row>
    <row r="153" spans="2:12" s="1" customFormat="1" ht="22.5" customHeight="1" outlineLevel="2">
      <c r="B153" s="302"/>
      <c r="C153" s="191" t="s">
        <v>565</v>
      </c>
      <c r="D153" s="191" t="s">
        <v>342</v>
      </c>
      <c r="E153" s="192" t="s">
        <v>3016</v>
      </c>
      <c r="F153" s="193" t="s">
        <v>3017</v>
      </c>
      <c r="G153" s="194" t="s">
        <v>1130</v>
      </c>
      <c r="H153" s="195">
        <v>1</v>
      </c>
      <c r="I153" s="196">
        <v>546</v>
      </c>
      <c r="J153" s="197">
        <f t="shared" si="2"/>
        <v>546</v>
      </c>
      <c r="K153" s="193" t="s">
        <v>34</v>
      </c>
      <c r="L153" s="322"/>
    </row>
    <row r="154" spans="2:12" s="1" customFormat="1" ht="22.5" customHeight="1" outlineLevel="2">
      <c r="B154" s="302"/>
      <c r="C154" s="191" t="s">
        <v>570</v>
      </c>
      <c r="D154" s="191" t="s">
        <v>342</v>
      </c>
      <c r="E154" s="192" t="s">
        <v>3018</v>
      </c>
      <c r="F154" s="193" t="s">
        <v>3019</v>
      </c>
      <c r="G154" s="194" t="s">
        <v>1130</v>
      </c>
      <c r="H154" s="195">
        <v>1</v>
      </c>
      <c r="I154" s="196">
        <v>4368</v>
      </c>
      <c r="J154" s="197">
        <f t="shared" si="2"/>
        <v>4368</v>
      </c>
      <c r="K154" s="193" t="s">
        <v>34</v>
      </c>
      <c r="L154" s="322"/>
    </row>
    <row r="155" spans="2:12" s="1" customFormat="1" ht="22.5" customHeight="1" outlineLevel="2">
      <c r="B155" s="302"/>
      <c r="C155" s="191" t="s">
        <v>571</v>
      </c>
      <c r="D155" s="191" t="s">
        <v>342</v>
      </c>
      <c r="E155" s="192" t="s">
        <v>3020</v>
      </c>
      <c r="F155" s="193" t="s">
        <v>3021</v>
      </c>
      <c r="G155" s="194" t="s">
        <v>1130</v>
      </c>
      <c r="H155" s="195">
        <v>12</v>
      </c>
      <c r="I155" s="196">
        <v>754</v>
      </c>
      <c r="J155" s="197">
        <f t="shared" si="2"/>
        <v>9048</v>
      </c>
      <c r="K155" s="193" t="s">
        <v>34</v>
      </c>
      <c r="L155" s="322"/>
    </row>
    <row r="156" spans="2:12" s="11" customFormat="1" ht="29.85" customHeight="1" outlineLevel="1">
      <c r="B156" s="318"/>
      <c r="C156" s="182"/>
      <c r="D156" s="188" t="s">
        <v>74</v>
      </c>
      <c r="E156" s="189" t="s">
        <v>3022</v>
      </c>
      <c r="F156" s="189" t="s">
        <v>2473</v>
      </c>
      <c r="G156" s="182"/>
      <c r="H156" s="182"/>
      <c r="I156" s="319"/>
      <c r="J156" s="190">
        <f>SUM(J157:J170)</f>
        <v>13967.300000000001</v>
      </c>
      <c r="K156" s="182"/>
      <c r="L156" s="320"/>
    </row>
    <row r="157" spans="2:12" s="1" customFormat="1" ht="22.5" customHeight="1" outlineLevel="2">
      <c r="B157" s="302"/>
      <c r="C157" s="191" t="s">
        <v>573</v>
      </c>
      <c r="D157" s="191" t="s">
        <v>342</v>
      </c>
      <c r="E157" s="192" t="s">
        <v>3779</v>
      </c>
      <c r="F157" s="193" t="s">
        <v>3780</v>
      </c>
      <c r="G157" s="194" t="s">
        <v>491</v>
      </c>
      <c r="H157" s="195">
        <v>10</v>
      </c>
      <c r="I157" s="196">
        <v>20.5</v>
      </c>
      <c r="J157" s="197">
        <f aca="true" t="shared" si="3" ref="J157:J170">ROUND(I157*H157,2)</f>
        <v>205</v>
      </c>
      <c r="K157" s="193" t="s">
        <v>34</v>
      </c>
      <c r="L157" s="322"/>
    </row>
    <row r="158" spans="2:12" s="1" customFormat="1" ht="22.5" customHeight="1" outlineLevel="2">
      <c r="B158" s="302"/>
      <c r="C158" s="191" t="s">
        <v>576</v>
      </c>
      <c r="D158" s="191" t="s">
        <v>342</v>
      </c>
      <c r="E158" s="192" t="s">
        <v>3025</v>
      </c>
      <c r="F158" s="193" t="s">
        <v>3026</v>
      </c>
      <c r="G158" s="194" t="s">
        <v>491</v>
      </c>
      <c r="H158" s="195">
        <v>120</v>
      </c>
      <c r="I158" s="196">
        <v>13.4</v>
      </c>
      <c r="J158" s="197">
        <f t="shared" si="3"/>
        <v>1608</v>
      </c>
      <c r="K158" s="193" t="s">
        <v>34</v>
      </c>
      <c r="L158" s="322"/>
    </row>
    <row r="159" spans="2:12" s="1" customFormat="1" ht="22.5" customHeight="1" outlineLevel="2">
      <c r="B159" s="302"/>
      <c r="C159" s="191" t="s">
        <v>581</v>
      </c>
      <c r="D159" s="191" t="s">
        <v>342</v>
      </c>
      <c r="E159" s="192" t="s">
        <v>3027</v>
      </c>
      <c r="F159" s="193" t="s">
        <v>3028</v>
      </c>
      <c r="G159" s="194" t="s">
        <v>491</v>
      </c>
      <c r="H159" s="195">
        <v>45</v>
      </c>
      <c r="I159" s="196">
        <v>14.7</v>
      </c>
      <c r="J159" s="197">
        <f t="shared" si="3"/>
        <v>661.5</v>
      </c>
      <c r="K159" s="193" t="s">
        <v>34</v>
      </c>
      <c r="L159" s="322"/>
    </row>
    <row r="160" spans="2:12" s="1" customFormat="1" ht="22.5" customHeight="1" outlineLevel="2">
      <c r="B160" s="302"/>
      <c r="C160" s="191" t="s">
        <v>585</v>
      </c>
      <c r="D160" s="191" t="s">
        <v>342</v>
      </c>
      <c r="E160" s="192" t="s">
        <v>3029</v>
      </c>
      <c r="F160" s="193" t="s">
        <v>3030</v>
      </c>
      <c r="G160" s="194" t="s">
        <v>491</v>
      </c>
      <c r="H160" s="195">
        <v>20</v>
      </c>
      <c r="I160" s="196">
        <v>9</v>
      </c>
      <c r="J160" s="197">
        <f t="shared" si="3"/>
        <v>180</v>
      </c>
      <c r="K160" s="193" t="s">
        <v>34</v>
      </c>
      <c r="L160" s="322"/>
    </row>
    <row r="161" spans="2:12" s="1" customFormat="1" ht="22.5" customHeight="1" outlineLevel="2">
      <c r="B161" s="302"/>
      <c r="C161" s="191" t="s">
        <v>589</v>
      </c>
      <c r="D161" s="191" t="s">
        <v>342</v>
      </c>
      <c r="E161" s="192" t="s">
        <v>3031</v>
      </c>
      <c r="F161" s="193" t="s">
        <v>3032</v>
      </c>
      <c r="G161" s="194" t="s">
        <v>491</v>
      </c>
      <c r="H161" s="195">
        <v>80</v>
      </c>
      <c r="I161" s="196">
        <v>39</v>
      </c>
      <c r="J161" s="197">
        <f t="shared" si="3"/>
        <v>3120</v>
      </c>
      <c r="K161" s="193" t="s">
        <v>34</v>
      </c>
      <c r="L161" s="322"/>
    </row>
    <row r="162" spans="2:12" s="1" customFormat="1" ht="22.5" customHeight="1" outlineLevel="2">
      <c r="B162" s="302"/>
      <c r="C162" s="191" t="s">
        <v>592</v>
      </c>
      <c r="D162" s="191" t="s">
        <v>342</v>
      </c>
      <c r="E162" s="192" t="s">
        <v>3033</v>
      </c>
      <c r="F162" s="193" t="s">
        <v>3034</v>
      </c>
      <c r="G162" s="194" t="s">
        <v>491</v>
      </c>
      <c r="H162" s="195">
        <v>50</v>
      </c>
      <c r="I162" s="196">
        <v>22.6</v>
      </c>
      <c r="J162" s="197">
        <f t="shared" si="3"/>
        <v>1130</v>
      </c>
      <c r="K162" s="193" t="s">
        <v>34</v>
      </c>
      <c r="L162" s="322"/>
    </row>
    <row r="163" spans="2:12" s="1" customFormat="1" ht="22.5" customHeight="1" outlineLevel="2">
      <c r="B163" s="302"/>
      <c r="C163" s="191" t="s">
        <v>598</v>
      </c>
      <c r="D163" s="191" t="s">
        <v>342</v>
      </c>
      <c r="E163" s="192" t="s">
        <v>3781</v>
      </c>
      <c r="F163" s="193" t="s">
        <v>3036</v>
      </c>
      <c r="G163" s="194" t="s">
        <v>491</v>
      </c>
      <c r="H163" s="195">
        <v>100</v>
      </c>
      <c r="I163" s="196">
        <v>2</v>
      </c>
      <c r="J163" s="197">
        <f t="shared" si="3"/>
        <v>200</v>
      </c>
      <c r="K163" s="193" t="s">
        <v>34</v>
      </c>
      <c r="L163" s="322"/>
    </row>
    <row r="164" spans="2:12" s="1" customFormat="1" ht="22.5" customHeight="1" outlineLevel="2">
      <c r="B164" s="302"/>
      <c r="C164" s="191" t="s">
        <v>600</v>
      </c>
      <c r="D164" s="191" t="s">
        <v>342</v>
      </c>
      <c r="E164" s="192" t="s">
        <v>3037</v>
      </c>
      <c r="F164" s="193" t="s">
        <v>3038</v>
      </c>
      <c r="G164" s="194" t="s">
        <v>491</v>
      </c>
      <c r="H164" s="195">
        <v>100</v>
      </c>
      <c r="I164" s="196">
        <v>26</v>
      </c>
      <c r="J164" s="197">
        <f t="shared" si="3"/>
        <v>2600</v>
      </c>
      <c r="K164" s="193" t="s">
        <v>34</v>
      </c>
      <c r="L164" s="322"/>
    </row>
    <row r="165" spans="2:12" s="1" customFormat="1" ht="22.5" customHeight="1" outlineLevel="2">
      <c r="B165" s="302"/>
      <c r="C165" s="191" t="s">
        <v>604</v>
      </c>
      <c r="D165" s="191" t="s">
        <v>342</v>
      </c>
      <c r="E165" s="192" t="s">
        <v>3039</v>
      </c>
      <c r="F165" s="193" t="s">
        <v>3040</v>
      </c>
      <c r="G165" s="194" t="s">
        <v>491</v>
      </c>
      <c r="H165" s="195">
        <v>25</v>
      </c>
      <c r="I165" s="196">
        <v>18.1</v>
      </c>
      <c r="J165" s="197">
        <f t="shared" si="3"/>
        <v>452.5</v>
      </c>
      <c r="K165" s="193" t="s">
        <v>34</v>
      </c>
      <c r="L165" s="322"/>
    </row>
    <row r="166" spans="2:12" s="1" customFormat="1" ht="22.5" customHeight="1" outlineLevel="2">
      <c r="B166" s="302"/>
      <c r="C166" s="191" t="s">
        <v>608</v>
      </c>
      <c r="D166" s="191" t="s">
        <v>342</v>
      </c>
      <c r="E166" s="192" t="s">
        <v>3041</v>
      </c>
      <c r="F166" s="193" t="s">
        <v>3042</v>
      </c>
      <c r="G166" s="194" t="s">
        <v>1130</v>
      </c>
      <c r="H166" s="195">
        <v>1</v>
      </c>
      <c r="I166" s="196">
        <v>233.6</v>
      </c>
      <c r="J166" s="197">
        <f t="shared" si="3"/>
        <v>233.6</v>
      </c>
      <c r="K166" s="193" t="s">
        <v>34</v>
      </c>
      <c r="L166" s="322"/>
    </row>
    <row r="167" spans="2:12" s="1" customFormat="1" ht="22.5" customHeight="1" outlineLevel="2">
      <c r="B167" s="302"/>
      <c r="C167" s="191" t="s">
        <v>612</v>
      </c>
      <c r="D167" s="191" t="s">
        <v>342</v>
      </c>
      <c r="E167" s="192" t="s">
        <v>3043</v>
      </c>
      <c r="F167" s="193" t="s">
        <v>3044</v>
      </c>
      <c r="G167" s="194" t="s">
        <v>491</v>
      </c>
      <c r="H167" s="195">
        <v>40</v>
      </c>
      <c r="I167" s="196">
        <v>8.3</v>
      </c>
      <c r="J167" s="197">
        <f t="shared" si="3"/>
        <v>332</v>
      </c>
      <c r="K167" s="193" t="s">
        <v>34</v>
      </c>
      <c r="L167" s="322"/>
    </row>
    <row r="168" spans="2:12" s="1" customFormat="1" ht="22.5" customHeight="1" outlineLevel="2">
      <c r="B168" s="302"/>
      <c r="C168" s="191" t="s">
        <v>618</v>
      </c>
      <c r="D168" s="191" t="s">
        <v>342</v>
      </c>
      <c r="E168" s="192" t="s">
        <v>3782</v>
      </c>
      <c r="F168" s="193" t="s">
        <v>3046</v>
      </c>
      <c r="G168" s="194" t="s">
        <v>2483</v>
      </c>
      <c r="H168" s="195">
        <v>1</v>
      </c>
      <c r="I168" s="196">
        <v>2835.5</v>
      </c>
      <c r="J168" s="197">
        <f t="shared" si="3"/>
        <v>2835.5</v>
      </c>
      <c r="K168" s="193" t="s">
        <v>34</v>
      </c>
      <c r="L168" s="322"/>
    </row>
    <row r="169" spans="2:12" s="1" customFormat="1" ht="22.5" customHeight="1" outlineLevel="2">
      <c r="B169" s="302"/>
      <c r="C169" s="191" t="s">
        <v>637</v>
      </c>
      <c r="D169" s="191" t="s">
        <v>342</v>
      </c>
      <c r="E169" s="192" t="s">
        <v>3783</v>
      </c>
      <c r="F169" s="193" t="s">
        <v>3048</v>
      </c>
      <c r="G169" s="194" t="s">
        <v>2483</v>
      </c>
      <c r="H169" s="195">
        <v>1</v>
      </c>
      <c r="I169" s="196">
        <v>135.5</v>
      </c>
      <c r="J169" s="197">
        <f t="shared" si="3"/>
        <v>135.5</v>
      </c>
      <c r="K169" s="193" t="s">
        <v>34</v>
      </c>
      <c r="L169" s="322"/>
    </row>
    <row r="170" spans="2:12" s="1" customFormat="1" ht="22.5" customHeight="1" outlineLevel="2">
      <c r="B170" s="302"/>
      <c r="C170" s="191" t="s">
        <v>639</v>
      </c>
      <c r="D170" s="191" t="s">
        <v>342</v>
      </c>
      <c r="E170" s="192" t="s">
        <v>3784</v>
      </c>
      <c r="F170" s="193" t="s">
        <v>3050</v>
      </c>
      <c r="G170" s="194" t="s">
        <v>2483</v>
      </c>
      <c r="H170" s="195">
        <v>1</v>
      </c>
      <c r="I170" s="196">
        <v>273.7</v>
      </c>
      <c r="J170" s="197">
        <f t="shared" si="3"/>
        <v>273.7</v>
      </c>
      <c r="K170" s="193" t="s">
        <v>34</v>
      </c>
      <c r="L170" s="322"/>
    </row>
    <row r="171" spans="2:12" s="11" customFormat="1" ht="29.85" customHeight="1" outlineLevel="1">
      <c r="B171" s="318"/>
      <c r="C171" s="182"/>
      <c r="D171" s="188" t="s">
        <v>74</v>
      </c>
      <c r="E171" s="189" t="s">
        <v>3051</v>
      </c>
      <c r="F171" s="189" t="s">
        <v>2485</v>
      </c>
      <c r="G171" s="182"/>
      <c r="H171" s="182"/>
      <c r="I171" s="319"/>
      <c r="J171" s="190">
        <f>SUM(J172:J179)</f>
        <v>119337</v>
      </c>
      <c r="K171" s="182"/>
      <c r="L171" s="320"/>
    </row>
    <row r="172" spans="2:12" s="1" customFormat="1" ht="22.5" customHeight="1" outlineLevel="2">
      <c r="B172" s="302"/>
      <c r="C172" s="191" t="s">
        <v>641</v>
      </c>
      <c r="D172" s="191" t="s">
        <v>342</v>
      </c>
      <c r="E172" s="192" t="s">
        <v>3785</v>
      </c>
      <c r="F172" s="193" t="s">
        <v>3053</v>
      </c>
      <c r="G172" s="194" t="s">
        <v>2481</v>
      </c>
      <c r="H172" s="195">
        <v>1</v>
      </c>
      <c r="I172" s="196">
        <v>49045.7</v>
      </c>
      <c r="J172" s="197">
        <f aca="true" t="shared" si="4" ref="J172:J179">ROUND(I172*H172,2)</f>
        <v>49045.7</v>
      </c>
      <c r="K172" s="193" t="s">
        <v>34</v>
      </c>
      <c r="L172" s="322"/>
    </row>
    <row r="173" spans="2:12" s="1" customFormat="1" ht="22.5" customHeight="1" outlineLevel="2">
      <c r="B173" s="302"/>
      <c r="C173" s="191" t="s">
        <v>643</v>
      </c>
      <c r="D173" s="191" t="s">
        <v>342</v>
      </c>
      <c r="E173" s="192" t="s">
        <v>3786</v>
      </c>
      <c r="F173" s="193" t="s">
        <v>3055</v>
      </c>
      <c r="G173" s="194" t="s">
        <v>2481</v>
      </c>
      <c r="H173" s="195">
        <v>1</v>
      </c>
      <c r="I173" s="196">
        <v>25760</v>
      </c>
      <c r="J173" s="197">
        <f t="shared" si="4"/>
        <v>25760</v>
      </c>
      <c r="K173" s="193" t="s">
        <v>34</v>
      </c>
      <c r="L173" s="322"/>
    </row>
    <row r="174" spans="2:12" s="1" customFormat="1" ht="22.5" customHeight="1" outlineLevel="2">
      <c r="B174" s="302"/>
      <c r="C174" s="191" t="s">
        <v>645</v>
      </c>
      <c r="D174" s="191" t="s">
        <v>342</v>
      </c>
      <c r="E174" s="192" t="s">
        <v>3787</v>
      </c>
      <c r="F174" s="193" t="s">
        <v>3057</v>
      </c>
      <c r="G174" s="194" t="s">
        <v>2481</v>
      </c>
      <c r="H174" s="195">
        <v>1</v>
      </c>
      <c r="I174" s="196">
        <v>11200</v>
      </c>
      <c r="J174" s="197">
        <f t="shared" si="4"/>
        <v>11200</v>
      </c>
      <c r="K174" s="193" t="s">
        <v>34</v>
      </c>
      <c r="L174" s="322"/>
    </row>
    <row r="175" spans="2:12" s="1" customFormat="1" ht="22.5" customHeight="1" outlineLevel="2">
      <c r="B175" s="302"/>
      <c r="C175" s="191" t="s">
        <v>652</v>
      </c>
      <c r="D175" s="191" t="s">
        <v>342</v>
      </c>
      <c r="E175" s="192" t="s">
        <v>3788</v>
      </c>
      <c r="F175" s="193" t="s">
        <v>3059</v>
      </c>
      <c r="G175" s="194" t="s">
        <v>2481</v>
      </c>
      <c r="H175" s="195">
        <v>1</v>
      </c>
      <c r="I175" s="196">
        <v>11200</v>
      </c>
      <c r="J175" s="197">
        <f t="shared" si="4"/>
        <v>11200</v>
      </c>
      <c r="K175" s="193" t="s">
        <v>34</v>
      </c>
      <c r="L175" s="322"/>
    </row>
    <row r="176" spans="2:12" s="1" customFormat="1" ht="22.5" customHeight="1" outlineLevel="2">
      <c r="B176" s="302"/>
      <c r="C176" s="191" t="s">
        <v>655</v>
      </c>
      <c r="D176" s="191" t="s">
        <v>342</v>
      </c>
      <c r="E176" s="192" t="s">
        <v>3789</v>
      </c>
      <c r="F176" s="193" t="s">
        <v>3061</v>
      </c>
      <c r="G176" s="194" t="s">
        <v>2481</v>
      </c>
      <c r="H176" s="195">
        <v>1</v>
      </c>
      <c r="I176" s="196">
        <v>9280</v>
      </c>
      <c r="J176" s="197">
        <f t="shared" si="4"/>
        <v>9280</v>
      </c>
      <c r="K176" s="193" t="s">
        <v>34</v>
      </c>
      <c r="L176" s="322"/>
    </row>
    <row r="177" spans="2:12" s="1" customFormat="1" ht="22.5" customHeight="1" outlineLevel="2">
      <c r="B177" s="302"/>
      <c r="C177" s="191" t="s">
        <v>659</v>
      </c>
      <c r="D177" s="191" t="s">
        <v>342</v>
      </c>
      <c r="E177" s="192" t="s">
        <v>3790</v>
      </c>
      <c r="F177" s="193" t="s">
        <v>2488</v>
      </c>
      <c r="G177" s="194" t="s">
        <v>2481</v>
      </c>
      <c r="H177" s="195">
        <v>1</v>
      </c>
      <c r="I177" s="196">
        <v>4640</v>
      </c>
      <c r="J177" s="197">
        <f t="shared" si="4"/>
        <v>4640</v>
      </c>
      <c r="K177" s="193" t="s">
        <v>34</v>
      </c>
      <c r="L177" s="322"/>
    </row>
    <row r="178" spans="2:12" s="1" customFormat="1" ht="22.5" customHeight="1" outlineLevel="2">
      <c r="B178" s="302"/>
      <c r="C178" s="191" t="s">
        <v>663</v>
      </c>
      <c r="D178" s="191" t="s">
        <v>342</v>
      </c>
      <c r="E178" s="192" t="s">
        <v>3791</v>
      </c>
      <c r="F178" s="193" t="s">
        <v>3064</v>
      </c>
      <c r="G178" s="194" t="s">
        <v>2481</v>
      </c>
      <c r="H178" s="195">
        <v>1</v>
      </c>
      <c r="I178" s="196">
        <v>5568</v>
      </c>
      <c r="J178" s="197">
        <f t="shared" si="4"/>
        <v>5568</v>
      </c>
      <c r="K178" s="193" t="s">
        <v>34</v>
      </c>
      <c r="L178" s="322"/>
    </row>
    <row r="179" spans="2:12" s="1" customFormat="1" ht="22.5" customHeight="1" outlineLevel="2">
      <c r="B179" s="302"/>
      <c r="C179" s="191" t="s">
        <v>710</v>
      </c>
      <c r="D179" s="191" t="s">
        <v>342</v>
      </c>
      <c r="E179" s="192" t="s">
        <v>3792</v>
      </c>
      <c r="F179" s="193" t="s">
        <v>2490</v>
      </c>
      <c r="G179" s="194" t="s">
        <v>2481</v>
      </c>
      <c r="H179" s="195">
        <v>1</v>
      </c>
      <c r="I179" s="196">
        <v>2643.3</v>
      </c>
      <c r="J179" s="197">
        <f t="shared" si="4"/>
        <v>2643.3</v>
      </c>
      <c r="K179" s="193" t="s">
        <v>34</v>
      </c>
      <c r="L179" s="322"/>
    </row>
    <row r="180" spans="2:12" s="11" customFormat="1" ht="29.85" customHeight="1" outlineLevel="1">
      <c r="B180" s="318"/>
      <c r="C180" s="182"/>
      <c r="D180" s="188" t="s">
        <v>74</v>
      </c>
      <c r="E180" s="189" t="s">
        <v>3066</v>
      </c>
      <c r="F180" s="189" t="s">
        <v>339</v>
      </c>
      <c r="G180" s="182"/>
      <c r="H180" s="182"/>
      <c r="I180" s="319"/>
      <c r="J180" s="190">
        <f>SUM(J181:J183)</f>
        <v>7279.8</v>
      </c>
      <c r="K180" s="182"/>
      <c r="L180" s="320"/>
    </row>
    <row r="181" spans="2:12" s="1" customFormat="1" ht="22.5" customHeight="1" outlineLevel="2">
      <c r="B181" s="302"/>
      <c r="C181" s="191" t="s">
        <v>714</v>
      </c>
      <c r="D181" s="191" t="s">
        <v>342</v>
      </c>
      <c r="E181" s="192" t="s">
        <v>3067</v>
      </c>
      <c r="F181" s="193" t="s">
        <v>2492</v>
      </c>
      <c r="G181" s="194" t="s">
        <v>2481</v>
      </c>
      <c r="H181" s="195">
        <v>1</v>
      </c>
      <c r="I181" s="196">
        <v>58.8</v>
      </c>
      <c r="J181" s="197">
        <f>ROUND(I181*H181,2)</f>
        <v>58.8</v>
      </c>
      <c r="K181" s="193" t="s">
        <v>34</v>
      </c>
      <c r="L181" s="322"/>
    </row>
    <row r="182" spans="2:12" s="1" customFormat="1" ht="31.5" customHeight="1" outlineLevel="2">
      <c r="B182" s="302"/>
      <c r="C182" s="191" t="s">
        <v>718</v>
      </c>
      <c r="D182" s="191" t="s">
        <v>342</v>
      </c>
      <c r="E182" s="192" t="s">
        <v>3068</v>
      </c>
      <c r="F182" s="193" t="s">
        <v>3069</v>
      </c>
      <c r="G182" s="194" t="s">
        <v>491</v>
      </c>
      <c r="H182" s="195">
        <v>20</v>
      </c>
      <c r="I182" s="196">
        <v>273.9</v>
      </c>
      <c r="J182" s="197">
        <f>ROUND(I182*H182,2)</f>
        <v>5478</v>
      </c>
      <c r="K182" s="193" t="s">
        <v>34</v>
      </c>
      <c r="L182" s="322"/>
    </row>
    <row r="183" spans="2:12" s="1" customFormat="1" ht="22.5" customHeight="1" outlineLevel="2">
      <c r="B183" s="302"/>
      <c r="C183" s="191" t="s">
        <v>722</v>
      </c>
      <c r="D183" s="191" t="s">
        <v>342</v>
      </c>
      <c r="E183" s="192" t="s">
        <v>3070</v>
      </c>
      <c r="F183" s="193" t="s">
        <v>2494</v>
      </c>
      <c r="G183" s="194" t="s">
        <v>2481</v>
      </c>
      <c r="H183" s="195">
        <v>1</v>
      </c>
      <c r="I183" s="196">
        <v>1743</v>
      </c>
      <c r="J183" s="197">
        <f>ROUND(I183*H183,2)</f>
        <v>1743</v>
      </c>
      <c r="K183" s="193" t="s">
        <v>34</v>
      </c>
      <c r="L183" s="322"/>
    </row>
    <row r="184" spans="2:12" s="1" customFormat="1" ht="6.9" customHeight="1">
      <c r="B184" s="323"/>
      <c r="C184" s="324"/>
      <c r="D184" s="324"/>
      <c r="E184" s="324"/>
      <c r="F184" s="324"/>
      <c r="G184" s="324"/>
      <c r="H184" s="324"/>
      <c r="I184" s="325"/>
      <c r="J184" s="324"/>
      <c r="K184" s="324"/>
      <c r="L184" s="326"/>
    </row>
  </sheetData>
  <sheetProtection formatColumns="0" formatRows="0" sort="0" autoFilter="0"/>
  <autoFilter ref="C93:K93"/>
  <mergeCells count="14">
    <mergeCell ref="E84:H84"/>
    <mergeCell ref="E82:H82"/>
    <mergeCell ref="E86:H86"/>
    <mergeCell ref="G1:H1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07"/>
  <sheetViews>
    <sheetView showGridLines="0" workbookViewId="0" topLeftCell="A1">
      <pane ySplit="1" topLeftCell="A2" activePane="bottomLeft" state="frozen"/>
      <selection pane="bottomLeft" activeCell="E80" sqref="E80:H80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3739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3793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ROUND(J92,2)</f>
        <v>56380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3739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PS 20.3 - Přenos dat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J92</f>
        <v>56380</v>
      </c>
      <c r="K64" s="41"/>
      <c r="L64" s="247"/>
    </row>
    <row r="65" spans="2:12" s="8" customFormat="1" ht="24.9" customHeight="1" hidden="1">
      <c r="B65" s="145"/>
      <c r="C65" s="146"/>
      <c r="D65" s="147" t="s">
        <v>3737</v>
      </c>
      <c r="E65" s="148"/>
      <c r="F65" s="148"/>
      <c r="G65" s="148"/>
      <c r="H65" s="148"/>
      <c r="I65" s="149"/>
      <c r="J65" s="150">
        <f>J93</f>
        <v>56380</v>
      </c>
      <c r="K65" s="151"/>
      <c r="L65" s="146"/>
    </row>
    <row r="66" spans="2:12" s="9" customFormat="1" ht="19.95" customHeight="1" hidden="1">
      <c r="B66" s="152"/>
      <c r="C66" s="153"/>
      <c r="D66" s="154" t="s">
        <v>3072</v>
      </c>
      <c r="E66" s="155"/>
      <c r="F66" s="155"/>
      <c r="G66" s="155"/>
      <c r="H66" s="155"/>
      <c r="I66" s="156"/>
      <c r="J66" s="157">
        <f>J94</f>
        <v>896</v>
      </c>
      <c r="K66" s="158"/>
      <c r="L66" s="153"/>
    </row>
    <row r="67" spans="2:12" s="9" customFormat="1" ht="19.95" customHeight="1" hidden="1">
      <c r="B67" s="152"/>
      <c r="C67" s="153"/>
      <c r="D67" s="154" t="s">
        <v>3794</v>
      </c>
      <c r="E67" s="155"/>
      <c r="F67" s="155"/>
      <c r="G67" s="155"/>
      <c r="H67" s="155"/>
      <c r="I67" s="156"/>
      <c r="J67" s="157">
        <f>J98</f>
        <v>15904</v>
      </c>
      <c r="K67" s="158"/>
      <c r="L67" s="153"/>
    </row>
    <row r="68" spans="2:12" s="9" customFormat="1" ht="19.95" customHeight="1" hidden="1">
      <c r="B68" s="152"/>
      <c r="C68" s="153"/>
      <c r="D68" s="154" t="s">
        <v>2462</v>
      </c>
      <c r="E68" s="155"/>
      <c r="F68" s="155"/>
      <c r="G68" s="155"/>
      <c r="H68" s="155"/>
      <c r="I68" s="156"/>
      <c r="J68" s="157">
        <f>J101</f>
        <v>39580</v>
      </c>
      <c r="K68" s="158"/>
      <c r="L68" s="153"/>
    </row>
    <row r="69" spans="2:12" s="1" customFormat="1" ht="21.75" customHeight="1" hidden="1">
      <c r="B69" s="37"/>
      <c r="C69" s="38"/>
      <c r="D69" s="38"/>
      <c r="E69" s="38"/>
      <c r="F69" s="38"/>
      <c r="G69" s="38"/>
      <c r="H69" s="38"/>
      <c r="I69" s="114"/>
      <c r="J69" s="38"/>
      <c r="K69" s="41"/>
      <c r="L69" s="247"/>
    </row>
    <row r="70" spans="2:12" s="1" customFormat="1" ht="6.9" customHeight="1" hidden="1">
      <c r="B70" s="51"/>
      <c r="C70" s="52"/>
      <c r="D70" s="52"/>
      <c r="E70" s="52"/>
      <c r="F70" s="52"/>
      <c r="G70" s="52"/>
      <c r="H70" s="52"/>
      <c r="I70" s="135"/>
      <c r="J70" s="52"/>
      <c r="K70" s="53"/>
      <c r="L70" s="247"/>
    </row>
    <row r="71" ht="13.5" hidden="1"/>
    <row r="72" ht="13.5" hidden="1"/>
    <row r="73" ht="13.5" hidden="1"/>
    <row r="74" spans="2:12" s="1" customFormat="1" ht="6.9" customHeight="1">
      <c r="B74" s="327"/>
      <c r="C74" s="328"/>
      <c r="D74" s="328"/>
      <c r="E74" s="328"/>
      <c r="F74" s="328"/>
      <c r="G74" s="328"/>
      <c r="H74" s="328"/>
      <c r="I74" s="329"/>
      <c r="J74" s="328"/>
      <c r="K74" s="328"/>
      <c r="L74" s="330"/>
    </row>
    <row r="75" spans="2:12" s="1" customFormat="1" ht="36.9" customHeight="1">
      <c r="B75" s="302"/>
      <c r="C75" s="25" t="s">
        <v>322</v>
      </c>
      <c r="D75" s="260"/>
      <c r="E75" s="260"/>
      <c r="F75" s="260"/>
      <c r="G75" s="260"/>
      <c r="H75" s="260"/>
      <c r="I75" s="114"/>
      <c r="J75" s="260"/>
      <c r="K75" s="260"/>
      <c r="L75" s="303"/>
    </row>
    <row r="76" spans="2:12" s="1" customFormat="1" ht="6.9" customHeight="1">
      <c r="B76" s="302"/>
      <c r="C76" s="260"/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14.4" customHeight="1">
      <c r="B77" s="302"/>
      <c r="C77" s="32" t="s">
        <v>16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22.5" customHeight="1">
      <c r="B78" s="302"/>
      <c r="C78" s="260"/>
      <c r="D78" s="260"/>
      <c r="E78" s="384" t="s">
        <v>17</v>
      </c>
      <c r="F78" s="375"/>
      <c r="G78" s="375"/>
      <c r="H78" s="375"/>
      <c r="I78" s="114"/>
      <c r="J78" s="260"/>
      <c r="K78" s="260"/>
      <c r="L78" s="303"/>
    </row>
    <row r="79" spans="2:12" ht="13.2">
      <c r="B79" s="301"/>
      <c r="C79" s="32" t="s">
        <v>217</v>
      </c>
      <c r="D79" s="262"/>
      <c r="E79" s="262"/>
      <c r="F79" s="262"/>
      <c r="G79" s="262"/>
      <c r="H79" s="262"/>
      <c r="I79" s="113"/>
      <c r="J79" s="262"/>
      <c r="K79" s="262"/>
      <c r="L79" s="300"/>
    </row>
    <row r="80" spans="2:12" ht="22.5" customHeight="1">
      <c r="B80" s="301"/>
      <c r="C80" s="262"/>
      <c r="D80" s="262"/>
      <c r="E80" s="384" t="s">
        <v>219</v>
      </c>
      <c r="F80" s="382"/>
      <c r="G80" s="382"/>
      <c r="H80" s="382"/>
      <c r="I80" s="113"/>
      <c r="J80" s="262"/>
      <c r="K80" s="262"/>
      <c r="L80" s="300"/>
    </row>
    <row r="81" spans="2:12" ht="13.2">
      <c r="B81" s="301"/>
      <c r="C81" s="32" t="s">
        <v>221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s="1" customFormat="1" ht="22.5" customHeight="1">
      <c r="B82" s="302"/>
      <c r="C82" s="260"/>
      <c r="D82" s="260"/>
      <c r="E82" s="383" t="s">
        <v>3739</v>
      </c>
      <c r="F82" s="375"/>
      <c r="G82" s="375"/>
      <c r="H82" s="375"/>
      <c r="I82" s="114"/>
      <c r="J82" s="260"/>
      <c r="K82" s="260"/>
      <c r="L82" s="303"/>
    </row>
    <row r="83" spans="2:12" s="1" customFormat="1" ht="14.4" customHeight="1">
      <c r="B83" s="302"/>
      <c r="C83" s="32" t="s">
        <v>225</v>
      </c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23.25" customHeight="1">
      <c r="B84" s="302"/>
      <c r="C84" s="260"/>
      <c r="D84" s="260"/>
      <c r="E84" s="385" t="str">
        <f>E13</f>
        <v>PS 20.3 - Přenos dat</v>
      </c>
      <c r="F84" s="375"/>
      <c r="G84" s="375"/>
      <c r="H84" s="375"/>
      <c r="I84" s="114"/>
      <c r="J84" s="260"/>
      <c r="K84" s="260"/>
      <c r="L84" s="303"/>
    </row>
    <row r="85" spans="2:12" s="1" customFormat="1" ht="6.9" customHeight="1">
      <c r="B85" s="302"/>
      <c r="C85" s="260"/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18" customHeight="1">
      <c r="B86" s="302"/>
      <c r="C86" s="32" t="s">
        <v>24</v>
      </c>
      <c r="D86" s="260"/>
      <c r="E86" s="260"/>
      <c r="F86" s="30" t="str">
        <f>F16</f>
        <v>HRANICE - DRAHOTUŠE</v>
      </c>
      <c r="G86" s="260"/>
      <c r="H86" s="260"/>
      <c r="I86" s="115" t="s">
        <v>26</v>
      </c>
      <c r="J86" s="116" t="str">
        <f>IF(J16="","",J16)</f>
        <v>6.4.2016</v>
      </c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3.2">
      <c r="B88" s="302"/>
      <c r="C88" s="32" t="s">
        <v>32</v>
      </c>
      <c r="D88" s="260"/>
      <c r="E88" s="260"/>
      <c r="F88" s="30" t="str">
        <f>E19</f>
        <v>VODOVODY A KANALIZACE PŘEROV a.s.</v>
      </c>
      <c r="G88" s="260"/>
      <c r="H88" s="260"/>
      <c r="I88" s="115" t="s">
        <v>38</v>
      </c>
      <c r="J88" s="30" t="str">
        <f>E25</f>
        <v>JV PROJEKT VH s.r.o., BRNO</v>
      </c>
      <c r="K88" s="260"/>
      <c r="L88" s="303"/>
    </row>
    <row r="89" spans="2:12" s="1" customFormat="1" ht="14.4" customHeight="1">
      <c r="B89" s="302"/>
      <c r="C89" s="32" t="s">
        <v>37</v>
      </c>
      <c r="D89" s="260"/>
      <c r="E89" s="260"/>
      <c r="F89" s="30" t="s">
        <v>6577</v>
      </c>
      <c r="G89" s="260"/>
      <c r="H89" s="260"/>
      <c r="I89" s="114"/>
      <c r="J89" s="260"/>
      <c r="K89" s="260"/>
      <c r="L89" s="303"/>
    </row>
    <row r="90" spans="2:12" s="1" customFormat="1" ht="10.35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0" customFormat="1" ht="29.25" customHeight="1">
      <c r="B91" s="315"/>
      <c r="C91" s="165" t="s">
        <v>323</v>
      </c>
      <c r="D91" s="166" t="s">
        <v>60</v>
      </c>
      <c r="E91" s="166" t="s">
        <v>57</v>
      </c>
      <c r="F91" s="166" t="s">
        <v>324</v>
      </c>
      <c r="G91" s="166" t="s">
        <v>325</v>
      </c>
      <c r="H91" s="166" t="s">
        <v>326</v>
      </c>
      <c r="I91" s="167" t="s">
        <v>327</v>
      </c>
      <c r="J91" s="166" t="s">
        <v>283</v>
      </c>
      <c r="K91" s="168" t="s">
        <v>328</v>
      </c>
      <c r="L91" s="368"/>
    </row>
    <row r="92" spans="2:12" s="1" customFormat="1" ht="29.25" customHeight="1">
      <c r="B92" s="302"/>
      <c r="C92" s="316" t="s">
        <v>285</v>
      </c>
      <c r="D92" s="260"/>
      <c r="E92" s="260"/>
      <c r="F92" s="260"/>
      <c r="G92" s="260"/>
      <c r="H92" s="260"/>
      <c r="I92" s="114"/>
      <c r="J92" s="317">
        <f>J93</f>
        <v>56380</v>
      </c>
      <c r="K92" s="260"/>
      <c r="L92" s="303"/>
    </row>
    <row r="93" spans="2:12" s="11" customFormat="1" ht="37.35" customHeight="1">
      <c r="B93" s="318"/>
      <c r="C93" s="182"/>
      <c r="D93" s="188" t="s">
        <v>74</v>
      </c>
      <c r="E93" s="231" t="s">
        <v>2464</v>
      </c>
      <c r="F93" s="231" t="s">
        <v>123</v>
      </c>
      <c r="G93" s="182"/>
      <c r="H93" s="182"/>
      <c r="I93" s="319"/>
      <c r="J93" s="232">
        <f>J94+J98+J101</f>
        <v>56380</v>
      </c>
      <c r="K93" s="182"/>
      <c r="L93" s="320"/>
    </row>
    <row r="94" spans="2:12" s="11" customFormat="1" ht="19.95" customHeight="1" outlineLevel="1">
      <c r="B94" s="318"/>
      <c r="C94" s="182"/>
      <c r="D94" s="188" t="s">
        <v>74</v>
      </c>
      <c r="E94" s="189" t="s">
        <v>2465</v>
      </c>
      <c r="F94" s="189" t="s">
        <v>2473</v>
      </c>
      <c r="G94" s="182"/>
      <c r="H94" s="182"/>
      <c r="I94" s="319"/>
      <c r="J94" s="190">
        <f>SUM(J95:J97)</f>
        <v>896</v>
      </c>
      <c r="K94" s="182"/>
      <c r="L94" s="320"/>
    </row>
    <row r="95" spans="2:12" s="1" customFormat="1" ht="22.5" customHeight="1" outlineLevel="2">
      <c r="B95" s="302"/>
      <c r="C95" s="217" t="s">
        <v>83</v>
      </c>
      <c r="D95" s="217" t="s">
        <v>441</v>
      </c>
      <c r="E95" s="218" t="s">
        <v>3074</v>
      </c>
      <c r="F95" s="219" t="s">
        <v>3075</v>
      </c>
      <c r="G95" s="220" t="s">
        <v>1130</v>
      </c>
      <c r="H95" s="221">
        <v>1</v>
      </c>
      <c r="I95" s="270">
        <v>630</v>
      </c>
      <c r="J95" s="222">
        <f>ROUND(I95*H95,2)</f>
        <v>630</v>
      </c>
      <c r="K95" s="219" t="s">
        <v>34</v>
      </c>
      <c r="L95" s="334"/>
    </row>
    <row r="96" spans="2:12" s="1" customFormat="1" ht="22.5" customHeight="1" outlineLevel="2">
      <c r="B96" s="302"/>
      <c r="C96" s="217" t="s">
        <v>347</v>
      </c>
      <c r="D96" s="217" t="s">
        <v>441</v>
      </c>
      <c r="E96" s="218" t="s">
        <v>3077</v>
      </c>
      <c r="F96" s="219" t="s">
        <v>3078</v>
      </c>
      <c r="G96" s="220" t="s">
        <v>2481</v>
      </c>
      <c r="H96" s="221">
        <v>1</v>
      </c>
      <c r="I96" s="270">
        <v>240</v>
      </c>
      <c r="J96" s="222">
        <f>ROUND(I96*H96,2)</f>
        <v>240</v>
      </c>
      <c r="K96" s="219" t="s">
        <v>34</v>
      </c>
      <c r="L96" s="334"/>
    </row>
    <row r="97" spans="2:12" s="1" customFormat="1" ht="22.5" customHeight="1" outlineLevel="2">
      <c r="B97" s="302"/>
      <c r="C97" s="217" t="s">
        <v>368</v>
      </c>
      <c r="D97" s="217" t="s">
        <v>441</v>
      </c>
      <c r="E97" s="218" t="s">
        <v>3080</v>
      </c>
      <c r="F97" s="219" t="s">
        <v>2482</v>
      </c>
      <c r="G97" s="220" t="s">
        <v>2483</v>
      </c>
      <c r="H97" s="221">
        <v>1</v>
      </c>
      <c r="I97" s="270">
        <v>26</v>
      </c>
      <c r="J97" s="222">
        <f>ROUND(I97*H97,2)</f>
        <v>26</v>
      </c>
      <c r="K97" s="219" t="s">
        <v>34</v>
      </c>
      <c r="L97" s="334"/>
    </row>
    <row r="98" spans="2:12" s="11" customFormat="1" ht="29.85" customHeight="1" outlineLevel="1">
      <c r="B98" s="318"/>
      <c r="C98" s="182"/>
      <c r="D98" s="188" t="s">
        <v>74</v>
      </c>
      <c r="E98" s="189" t="s">
        <v>2472</v>
      </c>
      <c r="F98" s="189" t="s">
        <v>3795</v>
      </c>
      <c r="G98" s="182"/>
      <c r="H98" s="182"/>
      <c r="I98" s="321"/>
      <c r="J98" s="190">
        <f>SUM(J99:J100)</f>
        <v>15904</v>
      </c>
      <c r="K98" s="182"/>
      <c r="L98" s="320"/>
    </row>
    <row r="99" spans="2:12" s="1" customFormat="1" ht="31.5" customHeight="1" outlineLevel="2">
      <c r="B99" s="302"/>
      <c r="C99" s="217" t="s">
        <v>373</v>
      </c>
      <c r="D99" s="217" t="s">
        <v>441</v>
      </c>
      <c r="E99" s="218" t="s">
        <v>3083</v>
      </c>
      <c r="F99" s="219" t="s">
        <v>3084</v>
      </c>
      <c r="G99" s="220" t="s">
        <v>1130</v>
      </c>
      <c r="H99" s="221">
        <v>1</v>
      </c>
      <c r="I99" s="270">
        <v>15700</v>
      </c>
      <c r="J99" s="222">
        <f>ROUND(I99*H99,2)</f>
        <v>15700</v>
      </c>
      <c r="K99" s="219" t="s">
        <v>34</v>
      </c>
      <c r="L99" s="334"/>
    </row>
    <row r="100" spans="2:12" s="1" customFormat="1" ht="22.5" customHeight="1" outlineLevel="2">
      <c r="B100" s="302"/>
      <c r="C100" s="217" t="s">
        <v>378</v>
      </c>
      <c r="D100" s="217" t="s">
        <v>441</v>
      </c>
      <c r="E100" s="218" t="s">
        <v>3086</v>
      </c>
      <c r="F100" s="219" t="s">
        <v>3796</v>
      </c>
      <c r="G100" s="220" t="s">
        <v>2481</v>
      </c>
      <c r="H100" s="221">
        <v>1</v>
      </c>
      <c r="I100" s="270">
        <v>204</v>
      </c>
      <c r="J100" s="222">
        <f>ROUND(I100*H100,2)</f>
        <v>204</v>
      </c>
      <c r="K100" s="219" t="s">
        <v>34</v>
      </c>
      <c r="L100" s="334"/>
    </row>
    <row r="101" spans="2:12" s="11" customFormat="1" ht="29.85" customHeight="1" outlineLevel="1">
      <c r="B101" s="318"/>
      <c r="C101" s="182"/>
      <c r="D101" s="188" t="s">
        <v>74</v>
      </c>
      <c r="E101" s="189" t="s">
        <v>2484</v>
      </c>
      <c r="F101" s="189" t="s">
        <v>2485</v>
      </c>
      <c r="G101" s="182"/>
      <c r="H101" s="182"/>
      <c r="I101" s="321"/>
      <c r="J101" s="190">
        <f>SUM(J102:J106)</f>
        <v>39580</v>
      </c>
      <c r="K101" s="182"/>
      <c r="L101" s="320"/>
    </row>
    <row r="102" spans="2:12" s="1" customFormat="1" ht="22.5" customHeight="1" outlineLevel="2">
      <c r="B102" s="302"/>
      <c r="C102" s="191" t="s">
        <v>382</v>
      </c>
      <c r="D102" s="191" t="s">
        <v>342</v>
      </c>
      <c r="E102" s="192" t="s">
        <v>83</v>
      </c>
      <c r="F102" s="193" t="s">
        <v>3053</v>
      </c>
      <c r="G102" s="194" t="s">
        <v>2481</v>
      </c>
      <c r="H102" s="195">
        <v>1</v>
      </c>
      <c r="I102" s="269">
        <v>4480</v>
      </c>
      <c r="J102" s="197">
        <f>ROUND(I102*H102,2)</f>
        <v>4480</v>
      </c>
      <c r="K102" s="193" t="s">
        <v>34</v>
      </c>
      <c r="L102" s="322"/>
    </row>
    <row r="103" spans="2:12" s="1" customFormat="1" ht="22.5" customHeight="1" outlineLevel="2">
      <c r="B103" s="302"/>
      <c r="C103" s="191" t="s">
        <v>387</v>
      </c>
      <c r="D103" s="191" t="s">
        <v>342</v>
      </c>
      <c r="E103" s="192" t="s">
        <v>90</v>
      </c>
      <c r="F103" s="193" t="s">
        <v>3090</v>
      </c>
      <c r="G103" s="194" t="s">
        <v>2481</v>
      </c>
      <c r="H103" s="195">
        <v>1</v>
      </c>
      <c r="I103" s="269">
        <v>17920</v>
      </c>
      <c r="J103" s="197">
        <f>ROUND(I103*H103,2)</f>
        <v>17920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28</v>
      </c>
      <c r="D104" s="191" t="s">
        <v>342</v>
      </c>
      <c r="E104" s="192" t="s">
        <v>347</v>
      </c>
      <c r="F104" s="193" t="s">
        <v>3092</v>
      </c>
      <c r="G104" s="194" t="s">
        <v>2481</v>
      </c>
      <c r="H104" s="195">
        <v>1</v>
      </c>
      <c r="I104" s="269">
        <v>13440</v>
      </c>
      <c r="J104" s="197">
        <f>ROUND(I104*H104,2)</f>
        <v>13440</v>
      </c>
      <c r="K104" s="193" t="s">
        <v>34</v>
      </c>
      <c r="L104" s="322"/>
    </row>
    <row r="105" spans="2:12" s="1" customFormat="1" ht="22.5" customHeight="1" outlineLevel="2">
      <c r="B105" s="302"/>
      <c r="C105" s="191" t="s">
        <v>340</v>
      </c>
      <c r="D105" s="191" t="s">
        <v>342</v>
      </c>
      <c r="E105" s="192" t="s">
        <v>368</v>
      </c>
      <c r="F105" s="193" t="s">
        <v>2488</v>
      </c>
      <c r="G105" s="194" t="s">
        <v>2481</v>
      </c>
      <c r="H105" s="195">
        <v>1</v>
      </c>
      <c r="I105" s="269">
        <v>1500</v>
      </c>
      <c r="J105" s="197">
        <f>ROUND(I105*H105,2)</f>
        <v>1500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397</v>
      </c>
      <c r="D106" s="191" t="s">
        <v>342</v>
      </c>
      <c r="E106" s="192" t="s">
        <v>373</v>
      </c>
      <c r="F106" s="193" t="s">
        <v>2490</v>
      </c>
      <c r="G106" s="194" t="s">
        <v>2481</v>
      </c>
      <c r="H106" s="195">
        <v>1</v>
      </c>
      <c r="I106" s="269">
        <v>2240</v>
      </c>
      <c r="J106" s="197">
        <f>ROUND(I106*H106,2)</f>
        <v>2240</v>
      </c>
      <c r="K106" s="193" t="s">
        <v>34</v>
      </c>
      <c r="L106" s="322"/>
    </row>
    <row r="107" spans="2:12" s="1" customFormat="1" ht="6.9" customHeight="1">
      <c r="B107" s="323"/>
      <c r="C107" s="324"/>
      <c r="D107" s="324"/>
      <c r="E107" s="324"/>
      <c r="F107" s="324"/>
      <c r="G107" s="324"/>
      <c r="H107" s="324"/>
      <c r="I107" s="325"/>
      <c r="J107" s="324"/>
      <c r="K107" s="324"/>
      <c r="L107" s="326"/>
    </row>
  </sheetData>
  <sheetProtection formatColumns="0" formatRows="0" sort="0" autoFilter="0"/>
  <autoFilter ref="C91:K91"/>
  <mergeCells count="14">
    <mergeCell ref="E82:H82"/>
    <mergeCell ref="E80:H80"/>
    <mergeCell ref="E84:H84"/>
    <mergeCell ref="G1:H1"/>
    <mergeCell ref="E49:H49"/>
    <mergeCell ref="E53:H53"/>
    <mergeCell ref="E51:H51"/>
    <mergeCell ref="E55:H55"/>
    <mergeCell ref="E78:H78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490"/>
  <sheetViews>
    <sheetView showGridLines="0" workbookViewId="0" topLeftCell="A1">
      <pane ySplit="1" topLeftCell="A94" activePane="bottomLeft" state="frozen"/>
      <selection pane="bottomLeft" activeCell="N109" sqref="N109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3799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3801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ROUND(J107,2)</f>
        <v>12829507.73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3799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40.11 - Retenční nádrž RN1D - stavební část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J107</f>
        <v>12829507.730000002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J108</f>
        <v>12752975.940000001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J109</f>
        <v>7243721.460000002</v>
      </c>
      <c r="K66" s="158"/>
      <c r="L66" s="313"/>
    </row>
    <row r="67" spans="2:12" s="9" customFormat="1" ht="14.85" customHeight="1" hidden="1">
      <c r="B67" s="312"/>
      <c r="C67" s="153"/>
      <c r="D67" s="154" t="s">
        <v>292</v>
      </c>
      <c r="E67" s="155"/>
      <c r="F67" s="155"/>
      <c r="G67" s="155"/>
      <c r="H67" s="155"/>
      <c r="I67" s="156"/>
      <c r="J67" s="157">
        <f>J110</f>
        <v>333077.97</v>
      </c>
      <c r="K67" s="158"/>
      <c r="L67" s="313"/>
    </row>
    <row r="68" spans="2:12" s="9" customFormat="1" ht="14.85" customHeight="1" hidden="1">
      <c r="B68" s="312"/>
      <c r="C68" s="153"/>
      <c r="D68" s="154" t="s">
        <v>294</v>
      </c>
      <c r="E68" s="155"/>
      <c r="F68" s="155"/>
      <c r="G68" s="155"/>
      <c r="H68" s="155"/>
      <c r="I68" s="156"/>
      <c r="J68" s="157">
        <f>J280</f>
        <v>711345.3600000002</v>
      </c>
      <c r="K68" s="158"/>
      <c r="L68" s="313"/>
    </row>
    <row r="69" spans="2:12" s="9" customFormat="1" ht="14.85" customHeight="1" hidden="1">
      <c r="B69" s="312"/>
      <c r="C69" s="153"/>
      <c r="D69" s="154" t="s">
        <v>296</v>
      </c>
      <c r="E69" s="155"/>
      <c r="F69" s="155"/>
      <c r="G69" s="155"/>
      <c r="H69" s="155"/>
      <c r="I69" s="156"/>
      <c r="J69" s="157">
        <f>J567</f>
        <v>6199298.130000002</v>
      </c>
      <c r="K69" s="158"/>
      <c r="L69" s="313"/>
    </row>
    <row r="70" spans="2:12" s="9" customFormat="1" ht="19.95" customHeight="1" hidden="1">
      <c r="B70" s="312"/>
      <c r="C70" s="153"/>
      <c r="D70" s="154" t="s">
        <v>298</v>
      </c>
      <c r="E70" s="155"/>
      <c r="F70" s="155"/>
      <c r="G70" s="155"/>
      <c r="H70" s="155"/>
      <c r="I70" s="156"/>
      <c r="J70" s="157">
        <f>J778</f>
        <v>722195.54</v>
      </c>
      <c r="K70" s="158"/>
      <c r="L70" s="313"/>
    </row>
    <row r="71" spans="2:12" s="9" customFormat="1" ht="19.95" customHeight="1" hidden="1">
      <c r="B71" s="312"/>
      <c r="C71" s="153"/>
      <c r="D71" s="154" t="s">
        <v>300</v>
      </c>
      <c r="E71" s="155"/>
      <c r="F71" s="155"/>
      <c r="G71" s="155"/>
      <c r="H71" s="155"/>
      <c r="I71" s="156"/>
      <c r="J71" s="157">
        <f>J834</f>
        <v>2490144.1700000004</v>
      </c>
      <c r="K71" s="158"/>
      <c r="L71" s="313"/>
    </row>
    <row r="72" spans="2:12" s="9" customFormat="1" ht="19.95" customHeight="1" hidden="1">
      <c r="B72" s="312"/>
      <c r="C72" s="153"/>
      <c r="D72" s="154" t="s">
        <v>302</v>
      </c>
      <c r="E72" s="155"/>
      <c r="F72" s="155"/>
      <c r="G72" s="155"/>
      <c r="H72" s="155"/>
      <c r="I72" s="156"/>
      <c r="J72" s="157">
        <f>J986</f>
        <v>406356.54000000004</v>
      </c>
      <c r="K72" s="158"/>
      <c r="L72" s="313"/>
    </row>
    <row r="73" spans="2:12" s="9" customFormat="1" ht="19.95" customHeight="1" hidden="1">
      <c r="B73" s="312"/>
      <c r="C73" s="153"/>
      <c r="D73" s="154" t="s">
        <v>304</v>
      </c>
      <c r="E73" s="155"/>
      <c r="F73" s="155"/>
      <c r="G73" s="155"/>
      <c r="H73" s="155"/>
      <c r="I73" s="156"/>
      <c r="J73" s="157">
        <f>J1104</f>
        <v>303150.89999999997</v>
      </c>
      <c r="K73" s="158"/>
      <c r="L73" s="313"/>
    </row>
    <row r="74" spans="2:12" s="9" customFormat="1" ht="19.95" customHeight="1" hidden="1">
      <c r="B74" s="312"/>
      <c r="C74" s="153"/>
      <c r="D74" s="154" t="s">
        <v>306</v>
      </c>
      <c r="E74" s="155"/>
      <c r="F74" s="155"/>
      <c r="G74" s="155"/>
      <c r="H74" s="155"/>
      <c r="I74" s="156"/>
      <c r="J74" s="157">
        <f>J1163</f>
        <v>2508</v>
      </c>
      <c r="K74" s="158"/>
      <c r="L74" s="313"/>
    </row>
    <row r="75" spans="2:12" s="9" customFormat="1" ht="19.95" customHeight="1" hidden="1">
      <c r="B75" s="312"/>
      <c r="C75" s="153"/>
      <c r="D75" s="154" t="s">
        <v>308</v>
      </c>
      <c r="E75" s="155"/>
      <c r="F75" s="155"/>
      <c r="G75" s="155"/>
      <c r="H75" s="155"/>
      <c r="I75" s="156"/>
      <c r="J75" s="157">
        <f>J1167</f>
        <v>1365810.4000000001</v>
      </c>
      <c r="K75" s="158"/>
      <c r="L75" s="313"/>
    </row>
    <row r="76" spans="2:12" s="9" customFormat="1" ht="19.95" customHeight="1" hidden="1">
      <c r="B76" s="312"/>
      <c r="C76" s="153"/>
      <c r="D76" s="154" t="s">
        <v>310</v>
      </c>
      <c r="E76" s="155"/>
      <c r="F76" s="155"/>
      <c r="G76" s="155"/>
      <c r="H76" s="155"/>
      <c r="I76" s="156"/>
      <c r="J76" s="157">
        <f>J1400</f>
        <v>167808.61999999994</v>
      </c>
      <c r="K76" s="158"/>
      <c r="L76" s="313"/>
    </row>
    <row r="77" spans="2:12" s="9" customFormat="1" ht="19.95" customHeight="1" hidden="1">
      <c r="B77" s="312"/>
      <c r="C77" s="153"/>
      <c r="D77" s="154" t="s">
        <v>312</v>
      </c>
      <c r="E77" s="155"/>
      <c r="F77" s="155"/>
      <c r="G77" s="155"/>
      <c r="H77" s="155"/>
      <c r="I77" s="156"/>
      <c r="J77" s="157">
        <f>J1446</f>
        <v>51280.31</v>
      </c>
      <c r="K77" s="158"/>
      <c r="L77" s="313"/>
    </row>
    <row r="78" spans="2:12" s="8" customFormat="1" ht="24.9" customHeight="1" hidden="1">
      <c r="B78" s="310"/>
      <c r="C78" s="146"/>
      <c r="D78" s="147" t="s">
        <v>314</v>
      </c>
      <c r="E78" s="148"/>
      <c r="F78" s="148"/>
      <c r="G78" s="148"/>
      <c r="H78" s="148"/>
      <c r="I78" s="149"/>
      <c r="J78" s="150">
        <f>J1448</f>
        <v>30131.24</v>
      </c>
      <c r="K78" s="151"/>
      <c r="L78" s="311"/>
    </row>
    <row r="79" spans="2:12" s="9" customFormat="1" ht="19.95" customHeight="1" hidden="1">
      <c r="B79" s="312"/>
      <c r="C79" s="153"/>
      <c r="D79" s="154" t="s">
        <v>316</v>
      </c>
      <c r="E79" s="155"/>
      <c r="F79" s="155"/>
      <c r="G79" s="155"/>
      <c r="H79" s="155"/>
      <c r="I79" s="156"/>
      <c r="J79" s="157">
        <f>J1449</f>
        <v>28292.04</v>
      </c>
      <c r="K79" s="158"/>
      <c r="L79" s="313"/>
    </row>
    <row r="80" spans="2:12" s="9" customFormat="1" ht="19.95" customHeight="1" hidden="1">
      <c r="B80" s="312"/>
      <c r="C80" s="153"/>
      <c r="D80" s="154" t="s">
        <v>318</v>
      </c>
      <c r="E80" s="155"/>
      <c r="F80" s="155"/>
      <c r="G80" s="155"/>
      <c r="H80" s="155"/>
      <c r="I80" s="156"/>
      <c r="J80" s="157">
        <f>J1475</f>
        <v>1839.2</v>
      </c>
      <c r="K80" s="158"/>
      <c r="L80" s="313"/>
    </row>
    <row r="81" spans="2:12" s="8" customFormat="1" ht="24.9" customHeight="1" hidden="1">
      <c r="B81" s="310"/>
      <c r="C81" s="146"/>
      <c r="D81" s="147" t="s">
        <v>319</v>
      </c>
      <c r="E81" s="148"/>
      <c r="F81" s="148"/>
      <c r="G81" s="148"/>
      <c r="H81" s="148"/>
      <c r="I81" s="149"/>
      <c r="J81" s="150">
        <f>J1477</f>
        <v>46400.549999999996</v>
      </c>
      <c r="K81" s="151"/>
      <c r="L81" s="311"/>
    </row>
    <row r="82" spans="2:12" s="9" customFormat="1" ht="19.95" customHeight="1" hidden="1">
      <c r="B82" s="312"/>
      <c r="C82" s="153"/>
      <c r="D82" s="154" t="s">
        <v>320</v>
      </c>
      <c r="E82" s="155"/>
      <c r="F82" s="155"/>
      <c r="G82" s="155"/>
      <c r="H82" s="155"/>
      <c r="I82" s="156"/>
      <c r="J82" s="157">
        <f>J1478</f>
        <v>44136.6</v>
      </c>
      <c r="K82" s="158"/>
      <c r="L82" s="313"/>
    </row>
    <row r="83" spans="2:12" s="9" customFormat="1" ht="19.95" customHeight="1" hidden="1">
      <c r="B83" s="312"/>
      <c r="C83" s="153"/>
      <c r="D83" s="154" t="s">
        <v>321</v>
      </c>
      <c r="E83" s="155"/>
      <c r="F83" s="155"/>
      <c r="G83" s="155"/>
      <c r="H83" s="155"/>
      <c r="I83" s="156"/>
      <c r="J83" s="157">
        <f>J1480</f>
        <v>2263.9500000000003</v>
      </c>
      <c r="K83" s="158"/>
      <c r="L83" s="313"/>
    </row>
    <row r="84" spans="2:12" s="1" customFormat="1" ht="21.75" customHeight="1" hidden="1">
      <c r="B84" s="302"/>
      <c r="C84" s="260"/>
      <c r="D84" s="260"/>
      <c r="E84" s="260"/>
      <c r="F84" s="260"/>
      <c r="G84" s="260"/>
      <c r="H84" s="260"/>
      <c r="I84" s="114"/>
      <c r="J84" s="260"/>
      <c r="K84" s="41"/>
      <c r="L84" s="303"/>
    </row>
    <row r="85" spans="2:12" s="1" customFormat="1" ht="6.9" customHeight="1" hidden="1">
      <c r="B85" s="307"/>
      <c r="C85" s="52"/>
      <c r="D85" s="52"/>
      <c r="E85" s="52"/>
      <c r="F85" s="52"/>
      <c r="G85" s="52"/>
      <c r="H85" s="52"/>
      <c r="I85" s="135"/>
      <c r="J85" s="52"/>
      <c r="K85" s="53"/>
      <c r="L85" s="303"/>
    </row>
    <row r="86" spans="2:12" ht="13.5" hidden="1">
      <c r="B86" s="296"/>
      <c r="C86" s="297"/>
      <c r="D86" s="297"/>
      <c r="E86" s="297"/>
      <c r="F86" s="297"/>
      <c r="G86" s="297"/>
      <c r="H86" s="297"/>
      <c r="I86" s="113"/>
      <c r="J86" s="297"/>
      <c r="K86" s="297"/>
      <c r="L86" s="298"/>
    </row>
    <row r="87" spans="2:12" ht="13.5" hidden="1">
      <c r="B87" s="296"/>
      <c r="C87" s="297"/>
      <c r="D87" s="297"/>
      <c r="E87" s="297"/>
      <c r="F87" s="297"/>
      <c r="G87" s="297"/>
      <c r="H87" s="297"/>
      <c r="I87" s="113"/>
      <c r="J87" s="297"/>
      <c r="K87" s="297"/>
      <c r="L87" s="298"/>
    </row>
    <row r="88" spans="2:12" ht="13.5" hidden="1">
      <c r="B88" s="296"/>
      <c r="C88" s="297"/>
      <c r="D88" s="297"/>
      <c r="E88" s="297"/>
      <c r="F88" s="297"/>
      <c r="G88" s="297"/>
      <c r="H88" s="297"/>
      <c r="I88" s="113"/>
      <c r="J88" s="297"/>
      <c r="K88" s="297"/>
      <c r="L88" s="298"/>
    </row>
    <row r="89" spans="2:12" s="1" customFormat="1" ht="6.9" customHeight="1">
      <c r="B89" s="314"/>
      <c r="C89" s="55"/>
      <c r="D89" s="55"/>
      <c r="E89" s="55"/>
      <c r="F89" s="55"/>
      <c r="G89" s="55"/>
      <c r="H89" s="55"/>
      <c r="I89" s="138"/>
      <c r="J89" s="55"/>
      <c r="K89" s="55"/>
      <c r="L89" s="303"/>
    </row>
    <row r="90" spans="2:12" s="1" customFormat="1" ht="36.9" customHeight="1">
      <c r="B90" s="302"/>
      <c r="C90" s="25" t="s">
        <v>322</v>
      </c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4.4" customHeight="1">
      <c r="B92" s="302"/>
      <c r="C92" s="32" t="s">
        <v>16</v>
      </c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22.5" customHeight="1">
      <c r="B93" s="302"/>
      <c r="C93" s="260"/>
      <c r="D93" s="260"/>
      <c r="E93" s="384" t="s">
        <v>17</v>
      </c>
      <c r="F93" s="375"/>
      <c r="G93" s="375"/>
      <c r="H93" s="375"/>
      <c r="I93" s="114"/>
      <c r="J93" s="260"/>
      <c r="K93" s="260"/>
      <c r="L93" s="303"/>
    </row>
    <row r="94" spans="2:12" ht="13.2">
      <c r="B94" s="301"/>
      <c r="C94" s="32" t="s">
        <v>217</v>
      </c>
      <c r="D94" s="262"/>
      <c r="E94" s="262"/>
      <c r="F94" s="262"/>
      <c r="G94" s="262"/>
      <c r="H94" s="262"/>
      <c r="I94" s="113"/>
      <c r="J94" s="262"/>
      <c r="K94" s="262"/>
      <c r="L94" s="300"/>
    </row>
    <row r="95" spans="2:12" ht="22.5" customHeight="1">
      <c r="B95" s="301"/>
      <c r="C95" s="262"/>
      <c r="D95" s="262"/>
      <c r="E95" s="384" t="s">
        <v>219</v>
      </c>
      <c r="F95" s="382"/>
      <c r="G95" s="382"/>
      <c r="H95" s="382"/>
      <c r="I95" s="113"/>
      <c r="J95" s="262"/>
      <c r="K95" s="262"/>
      <c r="L95" s="300"/>
    </row>
    <row r="96" spans="2:12" ht="13.2">
      <c r="B96" s="301"/>
      <c r="C96" s="32" t="s">
        <v>221</v>
      </c>
      <c r="D96" s="262"/>
      <c r="E96" s="262"/>
      <c r="F96" s="262"/>
      <c r="G96" s="262"/>
      <c r="H96" s="262"/>
      <c r="I96" s="113"/>
      <c r="J96" s="262"/>
      <c r="K96" s="262"/>
      <c r="L96" s="300"/>
    </row>
    <row r="97" spans="2:12" s="1" customFormat="1" ht="22.5" customHeight="1">
      <c r="B97" s="302"/>
      <c r="C97" s="260"/>
      <c r="D97" s="260"/>
      <c r="E97" s="383" t="s">
        <v>3799</v>
      </c>
      <c r="F97" s="375"/>
      <c r="G97" s="375"/>
      <c r="H97" s="375"/>
      <c r="I97" s="114"/>
      <c r="J97" s="260"/>
      <c r="K97" s="260"/>
      <c r="L97" s="303"/>
    </row>
    <row r="98" spans="2:12" s="1" customFormat="1" ht="14.4" customHeight="1">
      <c r="B98" s="302"/>
      <c r="C98" s="32" t="s">
        <v>225</v>
      </c>
      <c r="D98" s="260"/>
      <c r="E98" s="260"/>
      <c r="F98" s="260"/>
      <c r="G98" s="260"/>
      <c r="H98" s="260"/>
      <c r="I98" s="114"/>
      <c r="J98" s="260"/>
      <c r="K98" s="260"/>
      <c r="L98" s="303"/>
    </row>
    <row r="99" spans="2:12" s="1" customFormat="1" ht="23.25" customHeight="1">
      <c r="B99" s="302"/>
      <c r="C99" s="260"/>
      <c r="D99" s="260"/>
      <c r="E99" s="385" t="str">
        <f>E13</f>
        <v>SO 40.11 - Retenční nádrž RN1D - stavební část</v>
      </c>
      <c r="F99" s="375"/>
      <c r="G99" s="375"/>
      <c r="H99" s="375"/>
      <c r="I99" s="114"/>
      <c r="J99" s="260"/>
      <c r="K99" s="260"/>
      <c r="L99" s="303"/>
    </row>
    <row r="100" spans="2:12" s="1" customFormat="1" ht="6.9" customHeight="1">
      <c r="B100" s="302"/>
      <c r="C100" s="260"/>
      <c r="D100" s="260"/>
      <c r="E100" s="260"/>
      <c r="F100" s="260"/>
      <c r="G100" s="260"/>
      <c r="H100" s="260"/>
      <c r="I100" s="114"/>
      <c r="J100" s="260"/>
      <c r="K100" s="260"/>
      <c r="L100" s="303"/>
    </row>
    <row r="101" spans="2:12" s="1" customFormat="1" ht="18" customHeight="1">
      <c r="B101" s="302"/>
      <c r="C101" s="32" t="s">
        <v>24</v>
      </c>
      <c r="D101" s="260"/>
      <c r="E101" s="260"/>
      <c r="F101" s="30" t="str">
        <f>F16</f>
        <v>HRANICE - DRAHOTUŠE</v>
      </c>
      <c r="G101" s="260"/>
      <c r="H101" s="260"/>
      <c r="I101" s="115" t="s">
        <v>26</v>
      </c>
      <c r="J101" s="116" t="str">
        <f>IF(J16="","",J16)</f>
        <v>6.4.2016</v>
      </c>
      <c r="K101" s="260"/>
      <c r="L101" s="303"/>
    </row>
    <row r="102" spans="2:12" s="1" customFormat="1" ht="6.9" customHeight="1">
      <c r="B102" s="302"/>
      <c r="C102" s="260"/>
      <c r="D102" s="260"/>
      <c r="E102" s="260"/>
      <c r="F102" s="260"/>
      <c r="G102" s="260"/>
      <c r="H102" s="260"/>
      <c r="I102" s="114"/>
      <c r="J102" s="260"/>
      <c r="K102" s="260"/>
      <c r="L102" s="303"/>
    </row>
    <row r="103" spans="2:12" s="1" customFormat="1" ht="13.2">
      <c r="B103" s="302"/>
      <c r="C103" s="32" t="s">
        <v>32</v>
      </c>
      <c r="D103" s="260"/>
      <c r="E103" s="260"/>
      <c r="F103" s="30" t="str">
        <f>E19</f>
        <v>VODOVODY A KANALIZACE PŘEROV a.s.</v>
      </c>
      <c r="G103" s="260"/>
      <c r="H103" s="260"/>
      <c r="I103" s="115" t="s">
        <v>38</v>
      </c>
      <c r="J103" s="30" t="str">
        <f>E25</f>
        <v>JV PROJEKT VH s.r.o., BRNO</v>
      </c>
      <c r="K103" s="260"/>
      <c r="L103" s="303"/>
    </row>
    <row r="104" spans="2:12" s="1" customFormat="1" ht="14.4" customHeight="1">
      <c r="B104" s="302"/>
      <c r="C104" s="32" t="s">
        <v>37</v>
      </c>
      <c r="D104" s="260"/>
      <c r="E104" s="260"/>
      <c r="F104" s="30" t="s">
        <v>6577</v>
      </c>
      <c r="G104" s="260"/>
      <c r="H104" s="260"/>
      <c r="I104" s="114"/>
      <c r="J104" s="260"/>
      <c r="K104" s="260"/>
      <c r="L104" s="303"/>
    </row>
    <row r="105" spans="2:12" s="1" customFormat="1" ht="10.35" customHeight="1">
      <c r="B105" s="302"/>
      <c r="C105" s="260"/>
      <c r="D105" s="260"/>
      <c r="E105" s="260"/>
      <c r="F105" s="260"/>
      <c r="G105" s="260"/>
      <c r="H105" s="260"/>
      <c r="I105" s="114"/>
      <c r="J105" s="260"/>
      <c r="K105" s="260"/>
      <c r="L105" s="303"/>
    </row>
    <row r="106" spans="2:12" s="10" customFormat="1" ht="29.25" customHeight="1">
      <c r="B106" s="315"/>
      <c r="C106" s="165" t="s">
        <v>323</v>
      </c>
      <c r="D106" s="166" t="s">
        <v>60</v>
      </c>
      <c r="E106" s="166" t="s">
        <v>57</v>
      </c>
      <c r="F106" s="166" t="s">
        <v>324</v>
      </c>
      <c r="G106" s="166" t="s">
        <v>325</v>
      </c>
      <c r="H106" s="166" t="s">
        <v>326</v>
      </c>
      <c r="I106" s="167" t="s">
        <v>327</v>
      </c>
      <c r="J106" s="166" t="s">
        <v>283</v>
      </c>
      <c r="K106" s="168" t="s">
        <v>328</v>
      </c>
      <c r="L106" s="368"/>
    </row>
    <row r="107" spans="2:12" s="1" customFormat="1" ht="29.25" customHeight="1">
      <c r="B107" s="302"/>
      <c r="C107" s="316" t="s">
        <v>285</v>
      </c>
      <c r="D107" s="260"/>
      <c r="E107" s="260"/>
      <c r="F107" s="260"/>
      <c r="G107" s="260"/>
      <c r="H107" s="260"/>
      <c r="I107" s="349"/>
      <c r="J107" s="317">
        <f>J108+J1448+J1477</f>
        <v>12829507.730000002</v>
      </c>
      <c r="K107" s="260"/>
      <c r="L107" s="303"/>
    </row>
    <row r="108" spans="2:12" s="11" customFormat="1" ht="37.35" customHeight="1">
      <c r="B108" s="318"/>
      <c r="C108" s="182"/>
      <c r="D108" s="188" t="s">
        <v>74</v>
      </c>
      <c r="E108" s="231" t="s">
        <v>336</v>
      </c>
      <c r="F108" s="231" t="s">
        <v>337</v>
      </c>
      <c r="G108" s="182"/>
      <c r="H108" s="182"/>
      <c r="I108" s="321"/>
      <c r="J108" s="232">
        <f>J109+J778+J834+J986+J1104+J1163+J1167+J1400+J1446</f>
        <v>12752975.940000001</v>
      </c>
      <c r="K108" s="182"/>
      <c r="L108" s="320"/>
    </row>
    <row r="109" spans="2:12" s="11" customFormat="1" ht="30" customHeight="1" outlineLevel="1">
      <c r="B109" s="318"/>
      <c r="C109" s="182"/>
      <c r="D109" s="188" t="s">
        <v>74</v>
      </c>
      <c r="E109" s="189" t="s">
        <v>23</v>
      </c>
      <c r="F109" s="189" t="s">
        <v>339</v>
      </c>
      <c r="G109" s="182"/>
      <c r="H109" s="182"/>
      <c r="I109" s="321"/>
      <c r="J109" s="190">
        <f>J110+J280+J567</f>
        <v>7243721.460000002</v>
      </c>
      <c r="K109" s="182"/>
      <c r="L109" s="320"/>
    </row>
    <row r="110" spans="2:12" s="11" customFormat="1" ht="29.85" customHeight="1" outlineLevel="1">
      <c r="B110" s="318"/>
      <c r="C110" s="182"/>
      <c r="D110" s="188" t="s">
        <v>74</v>
      </c>
      <c r="E110" s="189" t="s">
        <v>340</v>
      </c>
      <c r="F110" s="189" t="s">
        <v>341</v>
      </c>
      <c r="G110" s="182"/>
      <c r="H110" s="182"/>
      <c r="I110" s="321"/>
      <c r="J110" s="190">
        <f>SUM(J111:J278)</f>
        <v>333077.97</v>
      </c>
      <c r="K110" s="182"/>
      <c r="L110" s="320"/>
    </row>
    <row r="111" spans="2:12" s="1" customFormat="1" ht="31.5" customHeight="1" outlineLevel="2" collapsed="1">
      <c r="B111" s="302"/>
      <c r="C111" s="191" t="s">
        <v>23</v>
      </c>
      <c r="D111" s="191" t="s">
        <v>342</v>
      </c>
      <c r="E111" s="192" t="s">
        <v>3824</v>
      </c>
      <c r="F111" s="193" t="s">
        <v>3825</v>
      </c>
      <c r="G111" s="194" t="s">
        <v>390</v>
      </c>
      <c r="H111" s="195">
        <v>30</v>
      </c>
      <c r="I111" s="269">
        <v>111.5</v>
      </c>
      <c r="J111" s="197">
        <f>ROUND(I111*H111,2)</f>
        <v>3345</v>
      </c>
      <c r="K111" s="193" t="s">
        <v>346</v>
      </c>
      <c r="L111" s="322"/>
    </row>
    <row r="112" spans="2:12" s="13" customFormat="1" ht="13.5" hidden="1" outlineLevel="3">
      <c r="B112" s="331"/>
      <c r="C112" s="204"/>
      <c r="D112" s="206" t="s">
        <v>348</v>
      </c>
      <c r="E112" s="210" t="s">
        <v>34</v>
      </c>
      <c r="F112" s="211" t="s">
        <v>3826</v>
      </c>
      <c r="G112" s="204"/>
      <c r="H112" s="212">
        <v>30</v>
      </c>
      <c r="I112" s="332" t="s">
        <v>34</v>
      </c>
      <c r="J112" s="204"/>
      <c r="K112" s="204"/>
      <c r="L112" s="333"/>
    </row>
    <row r="113" spans="2:12" s="15" customFormat="1" ht="13.5" hidden="1" outlineLevel="3">
      <c r="B113" s="339"/>
      <c r="C113" s="213"/>
      <c r="D113" s="206" t="s">
        <v>348</v>
      </c>
      <c r="E113" s="214" t="s">
        <v>3802</v>
      </c>
      <c r="F113" s="215" t="s">
        <v>363</v>
      </c>
      <c r="G113" s="213"/>
      <c r="H113" s="216">
        <v>30</v>
      </c>
      <c r="I113" s="340" t="s">
        <v>34</v>
      </c>
      <c r="J113" s="213"/>
      <c r="K113" s="213"/>
      <c r="L113" s="341"/>
    </row>
    <row r="114" spans="2:12" s="1" customFormat="1" ht="22.5" customHeight="1" outlineLevel="2" collapsed="1">
      <c r="B114" s="302"/>
      <c r="C114" s="191" t="s">
        <v>83</v>
      </c>
      <c r="D114" s="191" t="s">
        <v>342</v>
      </c>
      <c r="E114" s="192" t="s">
        <v>3827</v>
      </c>
      <c r="F114" s="193" t="s">
        <v>3828</v>
      </c>
      <c r="G114" s="194" t="s">
        <v>1130</v>
      </c>
      <c r="H114" s="195">
        <v>1</v>
      </c>
      <c r="I114" s="269">
        <v>1114.6</v>
      </c>
      <c r="J114" s="197">
        <f>ROUND(I114*H114,2)</f>
        <v>1114.6</v>
      </c>
      <c r="K114" s="193" t="s">
        <v>346</v>
      </c>
      <c r="L114" s="322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23</v>
      </c>
      <c r="G115" s="204"/>
      <c r="H115" s="212">
        <v>1</v>
      </c>
      <c r="I115" s="332" t="s">
        <v>34</v>
      </c>
      <c r="J115" s="204"/>
      <c r="K115" s="204"/>
      <c r="L115" s="333"/>
    </row>
    <row r="116" spans="2:12" s="15" customFormat="1" ht="13.5" hidden="1" outlineLevel="3">
      <c r="B116" s="339"/>
      <c r="C116" s="213"/>
      <c r="D116" s="206" t="s">
        <v>348</v>
      </c>
      <c r="E116" s="214" t="s">
        <v>3809</v>
      </c>
      <c r="F116" s="215" t="s">
        <v>363</v>
      </c>
      <c r="G116" s="213"/>
      <c r="H116" s="216">
        <v>1</v>
      </c>
      <c r="I116" s="340" t="s">
        <v>34</v>
      </c>
      <c r="J116" s="213"/>
      <c r="K116" s="213"/>
      <c r="L116" s="341"/>
    </row>
    <row r="117" spans="2:12" s="1" customFormat="1" ht="22.5" customHeight="1" outlineLevel="2" collapsed="1">
      <c r="B117" s="302"/>
      <c r="C117" s="191" t="s">
        <v>90</v>
      </c>
      <c r="D117" s="191" t="s">
        <v>342</v>
      </c>
      <c r="E117" s="192" t="s">
        <v>3829</v>
      </c>
      <c r="F117" s="193" t="s">
        <v>3830</v>
      </c>
      <c r="G117" s="194" t="s">
        <v>1130</v>
      </c>
      <c r="H117" s="195">
        <v>5</v>
      </c>
      <c r="I117" s="269">
        <v>1393.2</v>
      </c>
      <c r="J117" s="197">
        <f>ROUND(I117*H117,2)</f>
        <v>6966</v>
      </c>
      <c r="K117" s="193" t="s">
        <v>346</v>
      </c>
      <c r="L117" s="322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11" t="s">
        <v>368</v>
      </c>
      <c r="G118" s="204"/>
      <c r="H118" s="212">
        <v>5</v>
      </c>
      <c r="I118" s="332" t="s">
        <v>34</v>
      </c>
      <c r="J118" s="204"/>
      <c r="K118" s="204"/>
      <c r="L118" s="333"/>
    </row>
    <row r="119" spans="2:12" s="15" customFormat="1" ht="13.5" hidden="1" outlineLevel="3">
      <c r="B119" s="339"/>
      <c r="C119" s="213"/>
      <c r="D119" s="206" t="s">
        <v>348</v>
      </c>
      <c r="E119" s="214" t="s">
        <v>3810</v>
      </c>
      <c r="F119" s="215" t="s">
        <v>363</v>
      </c>
      <c r="G119" s="213"/>
      <c r="H119" s="216">
        <v>5</v>
      </c>
      <c r="I119" s="340" t="s">
        <v>34</v>
      </c>
      <c r="J119" s="213"/>
      <c r="K119" s="213"/>
      <c r="L119" s="341"/>
    </row>
    <row r="120" spans="2:12" s="1" customFormat="1" ht="22.5" customHeight="1" outlineLevel="2" collapsed="1">
      <c r="B120" s="302"/>
      <c r="C120" s="191" t="s">
        <v>347</v>
      </c>
      <c r="D120" s="191" t="s">
        <v>342</v>
      </c>
      <c r="E120" s="192" t="s">
        <v>3831</v>
      </c>
      <c r="F120" s="193" t="s">
        <v>3832</v>
      </c>
      <c r="G120" s="194" t="s">
        <v>1130</v>
      </c>
      <c r="H120" s="195">
        <v>1</v>
      </c>
      <c r="I120" s="269">
        <v>348.3</v>
      </c>
      <c r="J120" s="197">
        <f>ROUND(I120*H120,2)</f>
        <v>348.3</v>
      </c>
      <c r="K120" s="193" t="s">
        <v>346</v>
      </c>
      <c r="L120" s="322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3809</v>
      </c>
      <c r="G121" s="204"/>
      <c r="H121" s="212">
        <v>1</v>
      </c>
      <c r="I121" s="332" t="s">
        <v>34</v>
      </c>
      <c r="J121" s="204"/>
      <c r="K121" s="204"/>
      <c r="L121" s="333"/>
    </row>
    <row r="122" spans="2:12" s="1" customFormat="1" ht="22.5" customHeight="1" outlineLevel="2" collapsed="1">
      <c r="B122" s="302"/>
      <c r="C122" s="191" t="s">
        <v>368</v>
      </c>
      <c r="D122" s="191" t="s">
        <v>342</v>
      </c>
      <c r="E122" s="192" t="s">
        <v>3833</v>
      </c>
      <c r="F122" s="193" t="s">
        <v>3834</v>
      </c>
      <c r="G122" s="194" t="s">
        <v>1130</v>
      </c>
      <c r="H122" s="195">
        <v>5</v>
      </c>
      <c r="I122" s="269">
        <v>487.6</v>
      </c>
      <c r="J122" s="197">
        <f>ROUND(I122*H122,2)</f>
        <v>2438</v>
      </c>
      <c r="K122" s="193" t="s">
        <v>346</v>
      </c>
      <c r="L122" s="322"/>
    </row>
    <row r="123" spans="2:12" s="13" customFormat="1" ht="13.5" hidden="1" outlineLevel="3">
      <c r="B123" s="331"/>
      <c r="C123" s="204"/>
      <c r="D123" s="206" t="s">
        <v>348</v>
      </c>
      <c r="E123" s="210" t="s">
        <v>34</v>
      </c>
      <c r="F123" s="211" t="s">
        <v>3810</v>
      </c>
      <c r="G123" s="204"/>
      <c r="H123" s="212">
        <v>5</v>
      </c>
      <c r="I123" s="332" t="s">
        <v>34</v>
      </c>
      <c r="J123" s="204"/>
      <c r="K123" s="204"/>
      <c r="L123" s="333"/>
    </row>
    <row r="124" spans="2:12" s="1" customFormat="1" ht="22.5" customHeight="1" outlineLevel="2" collapsed="1">
      <c r="B124" s="302"/>
      <c r="C124" s="191" t="s">
        <v>373</v>
      </c>
      <c r="D124" s="191" t="s">
        <v>342</v>
      </c>
      <c r="E124" s="192" t="s">
        <v>3835</v>
      </c>
      <c r="F124" s="193" t="s">
        <v>3836</v>
      </c>
      <c r="G124" s="194" t="s">
        <v>1130</v>
      </c>
      <c r="H124" s="195">
        <v>1</v>
      </c>
      <c r="I124" s="269">
        <v>69.7</v>
      </c>
      <c r="J124" s="197">
        <f>ROUND(I124*H124,2)</f>
        <v>69.7</v>
      </c>
      <c r="K124" s="193" t="s">
        <v>346</v>
      </c>
      <c r="L124" s="322"/>
    </row>
    <row r="125" spans="2:12" s="13" customFormat="1" ht="13.5" hidden="1" outlineLevel="3">
      <c r="B125" s="331"/>
      <c r="C125" s="204"/>
      <c r="D125" s="206" t="s">
        <v>348</v>
      </c>
      <c r="E125" s="210" t="s">
        <v>34</v>
      </c>
      <c r="F125" s="211" t="s">
        <v>3809</v>
      </c>
      <c r="G125" s="204"/>
      <c r="H125" s="212">
        <v>1</v>
      </c>
      <c r="I125" s="332" t="s">
        <v>34</v>
      </c>
      <c r="J125" s="204"/>
      <c r="K125" s="204"/>
      <c r="L125" s="333"/>
    </row>
    <row r="126" spans="2:12" s="1" customFormat="1" ht="22.5" customHeight="1" outlineLevel="2" collapsed="1">
      <c r="B126" s="302"/>
      <c r="C126" s="191" t="s">
        <v>378</v>
      </c>
      <c r="D126" s="191" t="s">
        <v>342</v>
      </c>
      <c r="E126" s="192" t="s">
        <v>3837</v>
      </c>
      <c r="F126" s="193" t="s">
        <v>3838</v>
      </c>
      <c r="G126" s="194" t="s">
        <v>1130</v>
      </c>
      <c r="H126" s="195">
        <v>5</v>
      </c>
      <c r="I126" s="269">
        <v>83.6</v>
      </c>
      <c r="J126" s="197">
        <f>ROUND(I126*H126,2)</f>
        <v>418</v>
      </c>
      <c r="K126" s="193" t="s">
        <v>346</v>
      </c>
      <c r="L126" s="322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3810</v>
      </c>
      <c r="G127" s="204"/>
      <c r="H127" s="212">
        <v>5</v>
      </c>
      <c r="I127" s="332" t="s">
        <v>34</v>
      </c>
      <c r="J127" s="204"/>
      <c r="K127" s="204"/>
      <c r="L127" s="333"/>
    </row>
    <row r="128" spans="2:12" s="1" customFormat="1" ht="22.5" customHeight="1" outlineLevel="2" collapsed="1">
      <c r="B128" s="302"/>
      <c r="C128" s="191" t="s">
        <v>382</v>
      </c>
      <c r="D128" s="191" t="s">
        <v>342</v>
      </c>
      <c r="E128" s="192" t="s">
        <v>3839</v>
      </c>
      <c r="F128" s="193" t="s">
        <v>3840</v>
      </c>
      <c r="G128" s="194" t="s">
        <v>1130</v>
      </c>
      <c r="H128" s="195">
        <v>1</v>
      </c>
      <c r="I128" s="269">
        <v>69.7</v>
      </c>
      <c r="J128" s="197">
        <f>ROUND(I128*H128,2)</f>
        <v>69.7</v>
      </c>
      <c r="K128" s="193" t="s">
        <v>346</v>
      </c>
      <c r="L128" s="322"/>
    </row>
    <row r="129" spans="2:12" s="13" customFormat="1" ht="13.5" hidden="1" outlineLevel="3">
      <c r="B129" s="331"/>
      <c r="C129" s="204"/>
      <c r="D129" s="206" t="s">
        <v>348</v>
      </c>
      <c r="E129" s="210" t="s">
        <v>34</v>
      </c>
      <c r="F129" s="211" t="s">
        <v>3809</v>
      </c>
      <c r="G129" s="204"/>
      <c r="H129" s="212">
        <v>1</v>
      </c>
      <c r="I129" s="332" t="s">
        <v>34</v>
      </c>
      <c r="J129" s="204"/>
      <c r="K129" s="204"/>
      <c r="L129" s="333"/>
    </row>
    <row r="130" spans="2:12" s="1" customFormat="1" ht="22.5" customHeight="1" outlineLevel="2" collapsed="1">
      <c r="B130" s="302"/>
      <c r="C130" s="191" t="s">
        <v>387</v>
      </c>
      <c r="D130" s="191" t="s">
        <v>342</v>
      </c>
      <c r="E130" s="192" t="s">
        <v>3841</v>
      </c>
      <c r="F130" s="193" t="s">
        <v>3842</v>
      </c>
      <c r="G130" s="194" t="s">
        <v>1130</v>
      </c>
      <c r="H130" s="195">
        <v>5</v>
      </c>
      <c r="I130" s="269">
        <v>83.6</v>
      </c>
      <c r="J130" s="197">
        <f>ROUND(I130*H130,2)</f>
        <v>418</v>
      </c>
      <c r="K130" s="193" t="s">
        <v>346</v>
      </c>
      <c r="L130" s="322"/>
    </row>
    <row r="131" spans="2:12" s="13" customFormat="1" ht="13.5" hidden="1" outlineLevel="3">
      <c r="B131" s="331"/>
      <c r="C131" s="204"/>
      <c r="D131" s="206" t="s">
        <v>348</v>
      </c>
      <c r="E131" s="210" t="s">
        <v>34</v>
      </c>
      <c r="F131" s="211" t="s">
        <v>3810</v>
      </c>
      <c r="G131" s="204"/>
      <c r="H131" s="212">
        <v>5</v>
      </c>
      <c r="I131" s="332" t="s">
        <v>34</v>
      </c>
      <c r="J131" s="204"/>
      <c r="K131" s="204"/>
      <c r="L131" s="333"/>
    </row>
    <row r="132" spans="2:12" s="1" customFormat="1" ht="22.5" customHeight="1" outlineLevel="2" collapsed="1">
      <c r="B132" s="302"/>
      <c r="C132" s="191" t="s">
        <v>28</v>
      </c>
      <c r="D132" s="191" t="s">
        <v>342</v>
      </c>
      <c r="E132" s="192" t="s">
        <v>3843</v>
      </c>
      <c r="F132" s="193" t="s">
        <v>3844</v>
      </c>
      <c r="G132" s="194" t="s">
        <v>1130</v>
      </c>
      <c r="H132" s="195">
        <v>1</v>
      </c>
      <c r="I132" s="269">
        <v>69.7</v>
      </c>
      <c r="J132" s="197">
        <f>ROUND(I132*H132,2)</f>
        <v>69.7</v>
      </c>
      <c r="K132" s="193" t="s">
        <v>346</v>
      </c>
      <c r="L132" s="322"/>
    </row>
    <row r="133" spans="2:12" s="13" customFormat="1" ht="13.5" hidden="1" outlineLevel="3">
      <c r="B133" s="331"/>
      <c r="C133" s="204"/>
      <c r="D133" s="206" t="s">
        <v>348</v>
      </c>
      <c r="E133" s="210" t="s">
        <v>34</v>
      </c>
      <c r="F133" s="211" t="s">
        <v>3809</v>
      </c>
      <c r="G133" s="204"/>
      <c r="H133" s="212">
        <v>1</v>
      </c>
      <c r="I133" s="332" t="s">
        <v>34</v>
      </c>
      <c r="J133" s="204"/>
      <c r="K133" s="204"/>
      <c r="L133" s="333"/>
    </row>
    <row r="134" spans="2:12" s="1" customFormat="1" ht="22.5" customHeight="1" outlineLevel="2" collapsed="1">
      <c r="B134" s="302"/>
      <c r="C134" s="191" t="s">
        <v>340</v>
      </c>
      <c r="D134" s="191" t="s">
        <v>342</v>
      </c>
      <c r="E134" s="192" t="s">
        <v>3845</v>
      </c>
      <c r="F134" s="193" t="s">
        <v>3846</v>
      </c>
      <c r="G134" s="194" t="s">
        <v>1130</v>
      </c>
      <c r="H134" s="195">
        <v>5</v>
      </c>
      <c r="I134" s="269">
        <v>83.6</v>
      </c>
      <c r="J134" s="197">
        <f>ROUND(I134*H134,2)</f>
        <v>418</v>
      </c>
      <c r="K134" s="193" t="s">
        <v>346</v>
      </c>
      <c r="L134" s="322"/>
    </row>
    <row r="135" spans="2:12" s="13" customFormat="1" ht="13.5" hidden="1" outlineLevel="3">
      <c r="B135" s="331"/>
      <c r="C135" s="204"/>
      <c r="D135" s="206" t="s">
        <v>348</v>
      </c>
      <c r="E135" s="210" t="s">
        <v>34</v>
      </c>
      <c r="F135" s="211" t="s">
        <v>3810</v>
      </c>
      <c r="G135" s="204"/>
      <c r="H135" s="212">
        <v>5</v>
      </c>
      <c r="I135" s="332" t="s">
        <v>34</v>
      </c>
      <c r="J135" s="204"/>
      <c r="K135" s="204"/>
      <c r="L135" s="333"/>
    </row>
    <row r="136" spans="2:12" s="1" customFormat="1" ht="22.5" customHeight="1" outlineLevel="2" collapsed="1">
      <c r="B136" s="302"/>
      <c r="C136" s="191" t="s">
        <v>397</v>
      </c>
      <c r="D136" s="191" t="s">
        <v>342</v>
      </c>
      <c r="E136" s="192" t="s">
        <v>3847</v>
      </c>
      <c r="F136" s="193" t="s">
        <v>3848</v>
      </c>
      <c r="G136" s="194" t="s">
        <v>390</v>
      </c>
      <c r="H136" s="195">
        <v>60</v>
      </c>
      <c r="I136" s="269">
        <v>13.9</v>
      </c>
      <c r="J136" s="197">
        <f>ROUND(I136*H136,2)</f>
        <v>834</v>
      </c>
      <c r="K136" s="193" t="s">
        <v>346</v>
      </c>
      <c r="L136" s="322"/>
    </row>
    <row r="137" spans="2:12" s="13" customFormat="1" ht="13.5" hidden="1" outlineLevel="3">
      <c r="B137" s="331"/>
      <c r="C137" s="204"/>
      <c r="D137" s="206" t="s">
        <v>348</v>
      </c>
      <c r="E137" s="210" t="s">
        <v>34</v>
      </c>
      <c r="F137" s="211" t="s">
        <v>3849</v>
      </c>
      <c r="G137" s="204"/>
      <c r="H137" s="212">
        <v>60</v>
      </c>
      <c r="I137" s="332" t="s">
        <v>34</v>
      </c>
      <c r="J137" s="204"/>
      <c r="K137" s="204"/>
      <c r="L137" s="333"/>
    </row>
    <row r="138" spans="2:12" s="1" customFormat="1" ht="31.5" customHeight="1" outlineLevel="2" collapsed="1">
      <c r="B138" s="302"/>
      <c r="C138" s="191" t="s">
        <v>271</v>
      </c>
      <c r="D138" s="191" t="s">
        <v>342</v>
      </c>
      <c r="E138" s="192" t="s">
        <v>3850</v>
      </c>
      <c r="F138" s="193" t="s">
        <v>3851</v>
      </c>
      <c r="G138" s="194" t="s">
        <v>1130</v>
      </c>
      <c r="H138" s="195">
        <v>1</v>
      </c>
      <c r="I138" s="269">
        <v>62.7</v>
      </c>
      <c r="J138" s="197">
        <f>ROUND(I138*H138,2)</f>
        <v>62.7</v>
      </c>
      <c r="K138" s="193" t="s">
        <v>346</v>
      </c>
      <c r="L138" s="322"/>
    </row>
    <row r="139" spans="2:12" s="13" customFormat="1" ht="13.5" hidden="1" outlineLevel="3">
      <c r="B139" s="331"/>
      <c r="C139" s="204"/>
      <c r="D139" s="206" t="s">
        <v>348</v>
      </c>
      <c r="E139" s="210" t="s">
        <v>34</v>
      </c>
      <c r="F139" s="211" t="s">
        <v>3809</v>
      </c>
      <c r="G139" s="204"/>
      <c r="H139" s="212">
        <v>1</v>
      </c>
      <c r="I139" s="332" t="s">
        <v>34</v>
      </c>
      <c r="J139" s="204"/>
      <c r="K139" s="204"/>
      <c r="L139" s="333"/>
    </row>
    <row r="140" spans="2:12" s="1" customFormat="1" ht="31.5" customHeight="1" outlineLevel="2" collapsed="1">
      <c r="B140" s="302"/>
      <c r="C140" s="191" t="s">
        <v>403</v>
      </c>
      <c r="D140" s="191" t="s">
        <v>342</v>
      </c>
      <c r="E140" s="192" t="s">
        <v>3852</v>
      </c>
      <c r="F140" s="193" t="s">
        <v>3853</v>
      </c>
      <c r="G140" s="194" t="s">
        <v>1130</v>
      </c>
      <c r="H140" s="195">
        <v>5</v>
      </c>
      <c r="I140" s="269">
        <v>76.7</v>
      </c>
      <c r="J140" s="197">
        <f>ROUND(I140*H140,2)</f>
        <v>383.5</v>
      </c>
      <c r="K140" s="193" t="s">
        <v>346</v>
      </c>
      <c r="L140" s="322"/>
    </row>
    <row r="141" spans="2:12" s="13" customFormat="1" ht="13.5" hidden="1" outlineLevel="3">
      <c r="B141" s="331"/>
      <c r="C141" s="204"/>
      <c r="D141" s="206" t="s">
        <v>348</v>
      </c>
      <c r="E141" s="210" t="s">
        <v>34</v>
      </c>
      <c r="F141" s="211" t="s">
        <v>3810</v>
      </c>
      <c r="G141" s="204"/>
      <c r="H141" s="212">
        <v>5</v>
      </c>
      <c r="I141" s="332" t="s">
        <v>34</v>
      </c>
      <c r="J141" s="204"/>
      <c r="K141" s="204"/>
      <c r="L141" s="333"/>
    </row>
    <row r="142" spans="2:12" s="1" customFormat="1" ht="31.5" customHeight="1" outlineLevel="2" collapsed="1">
      <c r="B142" s="302"/>
      <c r="C142" s="191" t="s">
        <v>8</v>
      </c>
      <c r="D142" s="191" t="s">
        <v>342</v>
      </c>
      <c r="E142" s="192" t="s">
        <v>3854</v>
      </c>
      <c r="F142" s="193" t="s">
        <v>3855</v>
      </c>
      <c r="G142" s="194" t="s">
        <v>1130</v>
      </c>
      <c r="H142" s="195">
        <v>1</v>
      </c>
      <c r="I142" s="269">
        <v>62.7</v>
      </c>
      <c r="J142" s="197">
        <f>ROUND(I142*H142,2)</f>
        <v>62.7</v>
      </c>
      <c r="K142" s="193" t="s">
        <v>346</v>
      </c>
      <c r="L142" s="322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3809</v>
      </c>
      <c r="G143" s="204"/>
      <c r="H143" s="212">
        <v>1</v>
      </c>
      <c r="I143" s="332" t="s">
        <v>34</v>
      </c>
      <c r="J143" s="204"/>
      <c r="K143" s="204"/>
      <c r="L143" s="333"/>
    </row>
    <row r="144" spans="2:12" s="1" customFormat="1" ht="31.5" customHeight="1" outlineLevel="2" collapsed="1">
      <c r="B144" s="302"/>
      <c r="C144" s="191" t="s">
        <v>410</v>
      </c>
      <c r="D144" s="191" t="s">
        <v>342</v>
      </c>
      <c r="E144" s="192" t="s">
        <v>3856</v>
      </c>
      <c r="F144" s="193" t="s">
        <v>3857</v>
      </c>
      <c r="G144" s="194" t="s">
        <v>1130</v>
      </c>
      <c r="H144" s="195">
        <v>5</v>
      </c>
      <c r="I144" s="269">
        <v>76.7</v>
      </c>
      <c r="J144" s="197">
        <f>ROUND(I144*H144,2)</f>
        <v>383.5</v>
      </c>
      <c r="K144" s="193" t="s">
        <v>346</v>
      </c>
      <c r="L144" s="322"/>
    </row>
    <row r="145" spans="2:12" s="13" customFormat="1" ht="13.5" hidden="1" outlineLevel="3">
      <c r="B145" s="331"/>
      <c r="C145" s="204"/>
      <c r="D145" s="206" t="s">
        <v>348</v>
      </c>
      <c r="E145" s="210" t="s">
        <v>34</v>
      </c>
      <c r="F145" s="211" t="s">
        <v>3810</v>
      </c>
      <c r="G145" s="204"/>
      <c r="H145" s="212">
        <v>5</v>
      </c>
      <c r="I145" s="332" t="s">
        <v>34</v>
      </c>
      <c r="J145" s="204"/>
      <c r="K145" s="204"/>
      <c r="L145" s="333"/>
    </row>
    <row r="146" spans="2:12" s="1" customFormat="1" ht="22.5" customHeight="1" outlineLevel="2" collapsed="1">
      <c r="B146" s="302"/>
      <c r="C146" s="191" t="s">
        <v>414</v>
      </c>
      <c r="D146" s="191" t="s">
        <v>342</v>
      </c>
      <c r="E146" s="192" t="s">
        <v>3858</v>
      </c>
      <c r="F146" s="193" t="s">
        <v>3859</v>
      </c>
      <c r="G146" s="194" t="s">
        <v>1130</v>
      </c>
      <c r="H146" s="195">
        <v>1</v>
      </c>
      <c r="I146" s="269">
        <v>62.7</v>
      </c>
      <c r="J146" s="197">
        <f>ROUND(I146*H146,2)</f>
        <v>62.7</v>
      </c>
      <c r="K146" s="193" t="s">
        <v>346</v>
      </c>
      <c r="L146" s="322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3809</v>
      </c>
      <c r="G147" s="204"/>
      <c r="H147" s="212">
        <v>1</v>
      </c>
      <c r="I147" s="332" t="s">
        <v>34</v>
      </c>
      <c r="J147" s="204"/>
      <c r="K147" s="204"/>
      <c r="L147" s="333"/>
    </row>
    <row r="148" spans="2:12" s="1" customFormat="1" ht="22.5" customHeight="1" outlineLevel="2" collapsed="1">
      <c r="B148" s="302"/>
      <c r="C148" s="191" t="s">
        <v>418</v>
      </c>
      <c r="D148" s="191" t="s">
        <v>342</v>
      </c>
      <c r="E148" s="192" t="s">
        <v>3860</v>
      </c>
      <c r="F148" s="193" t="s">
        <v>3861</v>
      </c>
      <c r="G148" s="194" t="s">
        <v>1130</v>
      </c>
      <c r="H148" s="195">
        <v>5</v>
      </c>
      <c r="I148" s="269">
        <v>76.7</v>
      </c>
      <c r="J148" s="197">
        <f>ROUND(I148*H148,2)</f>
        <v>383.5</v>
      </c>
      <c r="K148" s="193" t="s">
        <v>346</v>
      </c>
      <c r="L148" s="322"/>
    </row>
    <row r="149" spans="2:12" s="13" customFormat="1" ht="13.5" hidden="1" outlineLevel="3">
      <c r="B149" s="331"/>
      <c r="C149" s="204"/>
      <c r="D149" s="206" t="s">
        <v>348</v>
      </c>
      <c r="E149" s="210" t="s">
        <v>34</v>
      </c>
      <c r="F149" s="211" t="s">
        <v>3810</v>
      </c>
      <c r="G149" s="204"/>
      <c r="H149" s="212">
        <v>5</v>
      </c>
      <c r="I149" s="332" t="s">
        <v>34</v>
      </c>
      <c r="J149" s="204"/>
      <c r="K149" s="204"/>
      <c r="L149" s="333"/>
    </row>
    <row r="150" spans="2:12" s="1" customFormat="1" ht="22.5" customHeight="1" outlineLevel="2" collapsed="1">
      <c r="B150" s="302"/>
      <c r="C150" s="191" t="s">
        <v>422</v>
      </c>
      <c r="D150" s="191" t="s">
        <v>342</v>
      </c>
      <c r="E150" s="192" t="s">
        <v>3862</v>
      </c>
      <c r="F150" s="193" t="s">
        <v>3863</v>
      </c>
      <c r="G150" s="194" t="s">
        <v>390</v>
      </c>
      <c r="H150" s="195">
        <v>30</v>
      </c>
      <c r="I150" s="269">
        <v>27.9</v>
      </c>
      <c r="J150" s="197">
        <f>ROUND(I150*H150,2)</f>
        <v>837</v>
      </c>
      <c r="K150" s="193" t="s">
        <v>34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3802</v>
      </c>
      <c r="G151" s="204"/>
      <c r="H151" s="212">
        <v>30</v>
      </c>
      <c r="I151" s="332" t="s">
        <v>34</v>
      </c>
      <c r="J151" s="204"/>
      <c r="K151" s="204"/>
      <c r="L151" s="333"/>
    </row>
    <row r="152" spans="2:12" s="1" customFormat="1" ht="22.5" customHeight="1" outlineLevel="2" collapsed="1">
      <c r="B152" s="302"/>
      <c r="C152" s="191" t="s">
        <v>425</v>
      </c>
      <c r="D152" s="191" t="s">
        <v>342</v>
      </c>
      <c r="E152" s="192" t="s">
        <v>3864</v>
      </c>
      <c r="F152" s="193" t="s">
        <v>3865</v>
      </c>
      <c r="G152" s="194" t="s">
        <v>1130</v>
      </c>
      <c r="H152" s="195">
        <v>1</v>
      </c>
      <c r="I152" s="269">
        <v>27.9</v>
      </c>
      <c r="J152" s="197">
        <f>ROUND(I152*H152,2)</f>
        <v>27.9</v>
      </c>
      <c r="K152" s="193" t="s">
        <v>34</v>
      </c>
      <c r="L152" s="322"/>
    </row>
    <row r="153" spans="2:12" s="13" customFormat="1" ht="13.5" hidden="1" outlineLevel="3">
      <c r="B153" s="331"/>
      <c r="C153" s="204"/>
      <c r="D153" s="206" t="s">
        <v>348</v>
      </c>
      <c r="E153" s="210" t="s">
        <v>34</v>
      </c>
      <c r="F153" s="211" t="s">
        <v>3809</v>
      </c>
      <c r="G153" s="204"/>
      <c r="H153" s="212">
        <v>1</v>
      </c>
      <c r="I153" s="332" t="s">
        <v>34</v>
      </c>
      <c r="J153" s="204"/>
      <c r="K153" s="204"/>
      <c r="L153" s="333"/>
    </row>
    <row r="154" spans="2:12" s="1" customFormat="1" ht="22.5" customHeight="1" outlineLevel="2" collapsed="1">
      <c r="B154" s="302"/>
      <c r="C154" s="191" t="s">
        <v>7</v>
      </c>
      <c r="D154" s="191" t="s">
        <v>342</v>
      </c>
      <c r="E154" s="192" t="s">
        <v>3866</v>
      </c>
      <c r="F154" s="193" t="s">
        <v>3867</v>
      </c>
      <c r="G154" s="194" t="s">
        <v>1130</v>
      </c>
      <c r="H154" s="195">
        <v>5</v>
      </c>
      <c r="I154" s="269">
        <v>27.9</v>
      </c>
      <c r="J154" s="197">
        <f>ROUND(I154*H154,2)</f>
        <v>139.5</v>
      </c>
      <c r="K154" s="193" t="s">
        <v>34</v>
      </c>
      <c r="L154" s="322"/>
    </row>
    <row r="155" spans="2:12" s="13" customFormat="1" ht="13.5" hidden="1" outlineLevel="3">
      <c r="B155" s="331"/>
      <c r="C155" s="204"/>
      <c r="D155" s="206" t="s">
        <v>348</v>
      </c>
      <c r="E155" s="210" t="s">
        <v>34</v>
      </c>
      <c r="F155" s="211" t="s">
        <v>3810</v>
      </c>
      <c r="G155" s="204"/>
      <c r="H155" s="212">
        <v>5</v>
      </c>
      <c r="I155" s="332" t="s">
        <v>34</v>
      </c>
      <c r="J155" s="204"/>
      <c r="K155" s="204"/>
      <c r="L155" s="333"/>
    </row>
    <row r="156" spans="2:12" s="1" customFormat="1" ht="31.5" customHeight="1" outlineLevel="2" collapsed="1">
      <c r="B156" s="302"/>
      <c r="C156" s="191" t="s">
        <v>431</v>
      </c>
      <c r="D156" s="191" t="s">
        <v>342</v>
      </c>
      <c r="E156" s="192" t="s">
        <v>404</v>
      </c>
      <c r="F156" s="193" t="s">
        <v>405</v>
      </c>
      <c r="G156" s="194" t="s">
        <v>390</v>
      </c>
      <c r="H156" s="195">
        <v>303.6</v>
      </c>
      <c r="I156" s="269">
        <v>80.8</v>
      </c>
      <c r="J156" s="197">
        <f>ROUND(I156*H156,2)</f>
        <v>24530.88</v>
      </c>
      <c r="K156" s="193" t="s">
        <v>34</v>
      </c>
      <c r="L156" s="322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11" t="s">
        <v>3868</v>
      </c>
      <c r="G157" s="204"/>
      <c r="H157" s="212">
        <v>303.6</v>
      </c>
      <c r="I157" s="332" t="s">
        <v>34</v>
      </c>
      <c r="J157" s="204"/>
      <c r="K157" s="204"/>
      <c r="L157" s="333"/>
    </row>
    <row r="158" spans="2:12" s="1" customFormat="1" ht="22.5" customHeight="1" outlineLevel="2" collapsed="1">
      <c r="B158" s="302"/>
      <c r="C158" s="191" t="s">
        <v>435</v>
      </c>
      <c r="D158" s="191" t="s">
        <v>342</v>
      </c>
      <c r="E158" s="192" t="s">
        <v>3869</v>
      </c>
      <c r="F158" s="193" t="s">
        <v>3870</v>
      </c>
      <c r="G158" s="194" t="s">
        <v>491</v>
      </c>
      <c r="H158" s="195">
        <v>9.05</v>
      </c>
      <c r="I158" s="269">
        <v>27.9</v>
      </c>
      <c r="J158" s="197">
        <f>ROUND(I158*H158,2)</f>
        <v>252.5</v>
      </c>
      <c r="K158" s="193" t="s">
        <v>346</v>
      </c>
      <c r="L158" s="322"/>
    </row>
    <row r="159" spans="2:12" s="13" customFormat="1" ht="13.5" hidden="1" outlineLevel="3">
      <c r="B159" s="331"/>
      <c r="C159" s="204"/>
      <c r="D159" s="206" t="s">
        <v>348</v>
      </c>
      <c r="E159" s="210" t="s">
        <v>34</v>
      </c>
      <c r="F159" s="211" t="s">
        <v>3871</v>
      </c>
      <c r="G159" s="204"/>
      <c r="H159" s="212">
        <v>9.05</v>
      </c>
      <c r="I159" s="332" t="s">
        <v>34</v>
      </c>
      <c r="J159" s="204"/>
      <c r="K159" s="204"/>
      <c r="L159" s="333"/>
    </row>
    <row r="160" spans="2:12" s="1" customFormat="1" ht="22.5" customHeight="1" outlineLevel="2" collapsed="1">
      <c r="B160" s="302"/>
      <c r="C160" s="191" t="s">
        <v>436</v>
      </c>
      <c r="D160" s="191" t="s">
        <v>342</v>
      </c>
      <c r="E160" s="192" t="s">
        <v>3872</v>
      </c>
      <c r="F160" s="193" t="s">
        <v>3873</v>
      </c>
      <c r="G160" s="194" t="s">
        <v>390</v>
      </c>
      <c r="H160" s="195">
        <v>6.225</v>
      </c>
      <c r="I160" s="269">
        <v>18.2</v>
      </c>
      <c r="J160" s="197">
        <f>ROUND(I160*H160,2)</f>
        <v>113.3</v>
      </c>
      <c r="K160" s="193" t="s">
        <v>346</v>
      </c>
      <c r="L160" s="322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3803</v>
      </c>
      <c r="G161" s="204"/>
      <c r="H161" s="212">
        <v>6.225</v>
      </c>
      <c r="I161" s="332" t="s">
        <v>34</v>
      </c>
      <c r="J161" s="204"/>
      <c r="K161" s="204"/>
      <c r="L161" s="333"/>
    </row>
    <row r="162" spans="2:12" s="1" customFormat="1" ht="31.5" customHeight="1" outlineLevel="2" collapsed="1">
      <c r="B162" s="302"/>
      <c r="C162" s="191" t="s">
        <v>440</v>
      </c>
      <c r="D162" s="191" t="s">
        <v>342</v>
      </c>
      <c r="E162" s="192" t="s">
        <v>411</v>
      </c>
      <c r="F162" s="193" t="s">
        <v>412</v>
      </c>
      <c r="G162" s="194" t="s">
        <v>390</v>
      </c>
      <c r="H162" s="195">
        <v>330.848</v>
      </c>
      <c r="I162" s="269">
        <v>7</v>
      </c>
      <c r="J162" s="197">
        <f>ROUND(I162*H162,2)</f>
        <v>2315.94</v>
      </c>
      <c r="K162" s="193" t="s">
        <v>34</v>
      </c>
      <c r="L162" s="322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3874</v>
      </c>
      <c r="G163" s="204"/>
      <c r="H163" s="212">
        <v>330.848</v>
      </c>
      <c r="I163" s="332" t="s">
        <v>34</v>
      </c>
      <c r="J163" s="204"/>
      <c r="K163" s="204"/>
      <c r="L163" s="333"/>
    </row>
    <row r="164" spans="2:12" s="1" customFormat="1" ht="22.5" customHeight="1" outlineLevel="2" collapsed="1">
      <c r="B164" s="302"/>
      <c r="C164" s="191" t="s">
        <v>446</v>
      </c>
      <c r="D164" s="191" t="s">
        <v>342</v>
      </c>
      <c r="E164" s="192" t="s">
        <v>3875</v>
      </c>
      <c r="F164" s="193" t="s">
        <v>3876</v>
      </c>
      <c r="G164" s="194" t="s">
        <v>390</v>
      </c>
      <c r="H164" s="195">
        <v>6.225</v>
      </c>
      <c r="I164" s="269">
        <v>369.2</v>
      </c>
      <c r="J164" s="197">
        <f>ROUND(I164*H164,2)</f>
        <v>2298.27</v>
      </c>
      <c r="K164" s="193" t="s">
        <v>346</v>
      </c>
      <c r="L164" s="322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3803</v>
      </c>
      <c r="G165" s="204"/>
      <c r="H165" s="212">
        <v>6.225</v>
      </c>
      <c r="I165" s="332" t="s">
        <v>34</v>
      </c>
      <c r="J165" s="204"/>
      <c r="K165" s="204"/>
      <c r="L165" s="333"/>
    </row>
    <row r="166" spans="2:12" s="1" customFormat="1" ht="31.5" customHeight="1" outlineLevel="2" collapsed="1">
      <c r="B166" s="302"/>
      <c r="C166" s="191" t="s">
        <v>449</v>
      </c>
      <c r="D166" s="191" t="s">
        <v>342</v>
      </c>
      <c r="E166" s="192" t="s">
        <v>407</v>
      </c>
      <c r="F166" s="193" t="s">
        <v>408</v>
      </c>
      <c r="G166" s="194" t="s">
        <v>390</v>
      </c>
      <c r="H166" s="195">
        <v>180</v>
      </c>
      <c r="I166" s="269">
        <v>195</v>
      </c>
      <c r="J166" s="197">
        <f>ROUND(I166*H166,2)</f>
        <v>35100</v>
      </c>
      <c r="K166" s="193" t="s">
        <v>34</v>
      </c>
      <c r="L166" s="322"/>
    </row>
    <row r="167" spans="2:12" s="13" customFormat="1" ht="13.5" hidden="1" outlineLevel="3">
      <c r="B167" s="331"/>
      <c r="C167" s="204"/>
      <c r="D167" s="206" t="s">
        <v>348</v>
      </c>
      <c r="E167" s="210" t="s">
        <v>34</v>
      </c>
      <c r="F167" s="211" t="s">
        <v>3877</v>
      </c>
      <c r="G167" s="204"/>
      <c r="H167" s="212">
        <v>180</v>
      </c>
      <c r="I167" s="332" t="s">
        <v>34</v>
      </c>
      <c r="J167" s="204"/>
      <c r="K167" s="204"/>
      <c r="L167" s="333"/>
    </row>
    <row r="168" spans="2:12" s="1" customFormat="1" ht="22.5" customHeight="1" outlineLevel="2">
      <c r="B168" s="302"/>
      <c r="C168" s="191" t="s">
        <v>451</v>
      </c>
      <c r="D168" s="191" t="s">
        <v>342</v>
      </c>
      <c r="E168" s="192" t="s">
        <v>735</v>
      </c>
      <c r="F168" s="193" t="s">
        <v>736</v>
      </c>
      <c r="G168" s="194" t="s">
        <v>417</v>
      </c>
      <c r="H168" s="195">
        <v>7.557</v>
      </c>
      <c r="I168" s="269">
        <v>37.2</v>
      </c>
      <c r="J168" s="197">
        <f>ROUND(I168*H168,2)</f>
        <v>281.12</v>
      </c>
      <c r="K168" s="193" t="s">
        <v>346</v>
      </c>
      <c r="L168" s="322"/>
    </row>
    <row r="169" spans="2:12" s="1" customFormat="1" ht="22.5" customHeight="1" outlineLevel="2" collapsed="1">
      <c r="B169" s="302"/>
      <c r="C169" s="191" t="s">
        <v>454</v>
      </c>
      <c r="D169" s="191" t="s">
        <v>342</v>
      </c>
      <c r="E169" s="192" t="s">
        <v>511</v>
      </c>
      <c r="F169" s="193" t="s">
        <v>512</v>
      </c>
      <c r="G169" s="194" t="s">
        <v>417</v>
      </c>
      <c r="H169" s="195">
        <v>166.254</v>
      </c>
      <c r="I169" s="269">
        <v>6.2</v>
      </c>
      <c r="J169" s="197">
        <f>ROUND(I169*H169,2)</f>
        <v>1030.77</v>
      </c>
      <c r="K169" s="193" t="s">
        <v>346</v>
      </c>
      <c r="L169" s="322"/>
    </row>
    <row r="170" spans="2:12" s="13" customFormat="1" ht="13.5" hidden="1" outlineLevel="3">
      <c r="B170" s="331"/>
      <c r="C170" s="204"/>
      <c r="D170" s="206" t="s">
        <v>348</v>
      </c>
      <c r="E170" s="204"/>
      <c r="F170" s="211" t="s">
        <v>3878</v>
      </c>
      <c r="G170" s="204"/>
      <c r="H170" s="212">
        <v>166.254</v>
      </c>
      <c r="I170" s="332" t="s">
        <v>34</v>
      </c>
      <c r="J170" s="204"/>
      <c r="K170" s="204"/>
      <c r="L170" s="333"/>
    </row>
    <row r="171" spans="2:12" s="1" customFormat="1" ht="22.5" customHeight="1" outlineLevel="2">
      <c r="B171" s="302"/>
      <c r="C171" s="191" t="s">
        <v>260</v>
      </c>
      <c r="D171" s="191" t="s">
        <v>342</v>
      </c>
      <c r="E171" s="192" t="s">
        <v>423</v>
      </c>
      <c r="F171" s="193" t="s">
        <v>424</v>
      </c>
      <c r="G171" s="194" t="s">
        <v>417</v>
      </c>
      <c r="H171" s="195">
        <v>7.557</v>
      </c>
      <c r="I171" s="269">
        <v>348.3</v>
      </c>
      <c r="J171" s="197">
        <f>ROUND(I171*H171,2)</f>
        <v>2632.1</v>
      </c>
      <c r="K171" s="193" t="s">
        <v>34</v>
      </c>
      <c r="L171" s="322"/>
    </row>
    <row r="172" spans="2:12" s="1" customFormat="1" ht="22.5" customHeight="1" outlineLevel="2" collapsed="1">
      <c r="B172" s="302"/>
      <c r="C172" s="191" t="s">
        <v>461</v>
      </c>
      <c r="D172" s="191" t="s">
        <v>342</v>
      </c>
      <c r="E172" s="192" t="s">
        <v>360</v>
      </c>
      <c r="F172" s="193" t="s">
        <v>361</v>
      </c>
      <c r="G172" s="194" t="s">
        <v>345</v>
      </c>
      <c r="H172" s="195">
        <v>47.923</v>
      </c>
      <c r="I172" s="269">
        <v>250.8</v>
      </c>
      <c r="J172" s="197">
        <f>ROUND(I172*H172,2)</f>
        <v>12019.09</v>
      </c>
      <c r="K172" s="193" t="s">
        <v>346</v>
      </c>
      <c r="L172" s="322"/>
    </row>
    <row r="173" spans="2:12" s="12" customFormat="1" ht="13.5" hidden="1" outlineLevel="3">
      <c r="B173" s="342"/>
      <c r="C173" s="203"/>
      <c r="D173" s="206" t="s">
        <v>348</v>
      </c>
      <c r="E173" s="343" t="s">
        <v>34</v>
      </c>
      <c r="F173" s="344" t="s">
        <v>3879</v>
      </c>
      <c r="G173" s="203"/>
      <c r="H173" s="345" t="s">
        <v>34</v>
      </c>
      <c r="I173" s="346" t="s">
        <v>34</v>
      </c>
      <c r="J173" s="203"/>
      <c r="K173" s="203"/>
      <c r="L173" s="347"/>
    </row>
    <row r="174" spans="2:12" s="13" customFormat="1" ht="13.5" hidden="1" outlineLevel="3">
      <c r="B174" s="331"/>
      <c r="C174" s="204"/>
      <c r="D174" s="206" t="s">
        <v>348</v>
      </c>
      <c r="E174" s="210" t="s">
        <v>34</v>
      </c>
      <c r="F174" s="211" t="s">
        <v>3880</v>
      </c>
      <c r="G174" s="204"/>
      <c r="H174" s="212">
        <v>103.04</v>
      </c>
      <c r="I174" s="332" t="s">
        <v>34</v>
      </c>
      <c r="J174" s="204"/>
      <c r="K174" s="204"/>
      <c r="L174" s="333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11" t="s">
        <v>3881</v>
      </c>
      <c r="G175" s="204"/>
      <c r="H175" s="212">
        <v>11.2</v>
      </c>
      <c r="I175" s="332" t="s">
        <v>34</v>
      </c>
      <c r="J175" s="204"/>
      <c r="K175" s="204"/>
      <c r="L175" s="333"/>
    </row>
    <row r="176" spans="2:12" s="15" customFormat="1" ht="13.5" hidden="1" outlineLevel="3">
      <c r="B176" s="339"/>
      <c r="C176" s="213"/>
      <c r="D176" s="206" t="s">
        <v>348</v>
      </c>
      <c r="E176" s="214" t="s">
        <v>3820</v>
      </c>
      <c r="F176" s="215" t="s">
        <v>363</v>
      </c>
      <c r="G176" s="213"/>
      <c r="H176" s="216">
        <v>114.24</v>
      </c>
      <c r="I176" s="340" t="s">
        <v>34</v>
      </c>
      <c r="J176" s="213"/>
      <c r="K176" s="213"/>
      <c r="L176" s="341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3882</v>
      </c>
      <c r="G177" s="204"/>
      <c r="H177" s="212">
        <v>-16.514</v>
      </c>
      <c r="I177" s="332" t="s">
        <v>34</v>
      </c>
      <c r="J177" s="204"/>
      <c r="K177" s="204"/>
      <c r="L177" s="333"/>
    </row>
    <row r="178" spans="2:12" s="13" customFormat="1" ht="13.5" hidden="1" outlineLevel="3">
      <c r="B178" s="331"/>
      <c r="C178" s="204"/>
      <c r="D178" s="206" t="s">
        <v>348</v>
      </c>
      <c r="E178" s="210" t="s">
        <v>34</v>
      </c>
      <c r="F178" s="211" t="s">
        <v>3883</v>
      </c>
      <c r="G178" s="204"/>
      <c r="H178" s="212">
        <v>-1.881</v>
      </c>
      <c r="I178" s="332" t="s">
        <v>34</v>
      </c>
      <c r="J178" s="204"/>
      <c r="K178" s="204"/>
      <c r="L178" s="333"/>
    </row>
    <row r="179" spans="2:12" s="14" customFormat="1" ht="13.5" hidden="1" outlineLevel="3">
      <c r="B179" s="335"/>
      <c r="C179" s="205"/>
      <c r="D179" s="206" t="s">
        <v>348</v>
      </c>
      <c r="E179" s="207" t="s">
        <v>3114</v>
      </c>
      <c r="F179" s="208" t="s">
        <v>352</v>
      </c>
      <c r="G179" s="205"/>
      <c r="H179" s="209">
        <v>95.845</v>
      </c>
      <c r="I179" s="336" t="s">
        <v>34</v>
      </c>
      <c r="J179" s="205"/>
      <c r="K179" s="205"/>
      <c r="L179" s="337"/>
    </row>
    <row r="180" spans="2:12" s="12" customFormat="1" ht="13.5" hidden="1" outlineLevel="3">
      <c r="B180" s="342"/>
      <c r="C180" s="203"/>
      <c r="D180" s="206" t="s">
        <v>348</v>
      </c>
      <c r="E180" s="343" t="s">
        <v>34</v>
      </c>
      <c r="F180" s="344" t="s">
        <v>371</v>
      </c>
      <c r="G180" s="203"/>
      <c r="H180" s="345" t="s">
        <v>34</v>
      </c>
      <c r="I180" s="346" t="s">
        <v>34</v>
      </c>
      <c r="J180" s="203"/>
      <c r="K180" s="203"/>
      <c r="L180" s="347"/>
    </row>
    <row r="181" spans="2:12" s="13" customFormat="1" ht="13.5" hidden="1" outlineLevel="3">
      <c r="B181" s="331"/>
      <c r="C181" s="204"/>
      <c r="D181" s="206" t="s">
        <v>348</v>
      </c>
      <c r="E181" s="210" t="s">
        <v>34</v>
      </c>
      <c r="F181" s="211" t="s">
        <v>3884</v>
      </c>
      <c r="G181" s="204"/>
      <c r="H181" s="212">
        <v>47.923</v>
      </c>
      <c r="I181" s="332" t="s">
        <v>34</v>
      </c>
      <c r="J181" s="204"/>
      <c r="K181" s="204"/>
      <c r="L181" s="333"/>
    </row>
    <row r="182" spans="2:12" s="1" customFormat="1" ht="22.5" customHeight="1" outlineLevel="2" collapsed="1">
      <c r="B182" s="302"/>
      <c r="C182" s="191" t="s">
        <v>465</v>
      </c>
      <c r="D182" s="191" t="s">
        <v>342</v>
      </c>
      <c r="E182" s="192" t="s">
        <v>369</v>
      </c>
      <c r="F182" s="193" t="s">
        <v>370</v>
      </c>
      <c r="G182" s="194" t="s">
        <v>345</v>
      </c>
      <c r="H182" s="195">
        <v>9.585</v>
      </c>
      <c r="I182" s="269">
        <v>12.4</v>
      </c>
      <c r="J182" s="197">
        <f>ROUND(I182*H182,2)</f>
        <v>118.85</v>
      </c>
      <c r="K182" s="193" t="s">
        <v>346</v>
      </c>
      <c r="L182" s="322"/>
    </row>
    <row r="183" spans="2:12" s="12" customFormat="1" ht="13.5" hidden="1" outlineLevel="3">
      <c r="B183" s="342"/>
      <c r="C183" s="203"/>
      <c r="D183" s="206" t="s">
        <v>348</v>
      </c>
      <c r="E183" s="343" t="s">
        <v>34</v>
      </c>
      <c r="F183" s="344" t="s">
        <v>3885</v>
      </c>
      <c r="G183" s="203"/>
      <c r="H183" s="345" t="s">
        <v>34</v>
      </c>
      <c r="I183" s="346" t="s">
        <v>34</v>
      </c>
      <c r="J183" s="203"/>
      <c r="K183" s="203"/>
      <c r="L183" s="347"/>
    </row>
    <row r="184" spans="2:12" s="13" customFormat="1" ht="13.5" hidden="1" outlineLevel="3">
      <c r="B184" s="331"/>
      <c r="C184" s="204"/>
      <c r="D184" s="206" t="s">
        <v>348</v>
      </c>
      <c r="E184" s="210" t="s">
        <v>34</v>
      </c>
      <c r="F184" s="211" t="s">
        <v>3886</v>
      </c>
      <c r="G184" s="204"/>
      <c r="H184" s="212">
        <v>9.585</v>
      </c>
      <c r="I184" s="332" t="s">
        <v>34</v>
      </c>
      <c r="J184" s="204"/>
      <c r="K184" s="204"/>
      <c r="L184" s="333"/>
    </row>
    <row r="185" spans="2:12" s="1" customFormat="1" ht="22.5" customHeight="1" outlineLevel="2" collapsed="1">
      <c r="B185" s="302"/>
      <c r="C185" s="191" t="s">
        <v>472</v>
      </c>
      <c r="D185" s="191" t="s">
        <v>342</v>
      </c>
      <c r="E185" s="192" t="s">
        <v>374</v>
      </c>
      <c r="F185" s="193" t="s">
        <v>375</v>
      </c>
      <c r="G185" s="194" t="s">
        <v>345</v>
      </c>
      <c r="H185" s="195">
        <v>38.338</v>
      </c>
      <c r="I185" s="269">
        <v>250.8</v>
      </c>
      <c r="J185" s="197">
        <f>ROUND(I185*H185,2)</f>
        <v>9615.17</v>
      </c>
      <c r="K185" s="193" t="s">
        <v>346</v>
      </c>
      <c r="L185" s="322"/>
    </row>
    <row r="186" spans="2:12" s="12" customFormat="1" ht="13.5" hidden="1" outlineLevel="3">
      <c r="B186" s="342"/>
      <c r="C186" s="203"/>
      <c r="D186" s="206" t="s">
        <v>348</v>
      </c>
      <c r="E186" s="343" t="s">
        <v>34</v>
      </c>
      <c r="F186" s="344" t="s">
        <v>3259</v>
      </c>
      <c r="G186" s="203"/>
      <c r="H186" s="345" t="s">
        <v>34</v>
      </c>
      <c r="I186" s="346" t="s">
        <v>34</v>
      </c>
      <c r="J186" s="203"/>
      <c r="K186" s="203"/>
      <c r="L186" s="347"/>
    </row>
    <row r="187" spans="2:12" s="13" customFormat="1" ht="13.5" hidden="1" outlineLevel="3">
      <c r="B187" s="331"/>
      <c r="C187" s="204"/>
      <c r="D187" s="206" t="s">
        <v>348</v>
      </c>
      <c r="E187" s="210" t="s">
        <v>34</v>
      </c>
      <c r="F187" s="211" t="s">
        <v>3887</v>
      </c>
      <c r="G187" s="204"/>
      <c r="H187" s="212">
        <v>38.338</v>
      </c>
      <c r="I187" s="332" t="s">
        <v>34</v>
      </c>
      <c r="J187" s="204"/>
      <c r="K187" s="204"/>
      <c r="L187" s="333"/>
    </row>
    <row r="188" spans="2:12" s="1" customFormat="1" ht="22.5" customHeight="1" outlineLevel="2" collapsed="1">
      <c r="B188" s="302"/>
      <c r="C188" s="191" t="s">
        <v>475</v>
      </c>
      <c r="D188" s="191" t="s">
        <v>342</v>
      </c>
      <c r="E188" s="192" t="s">
        <v>379</v>
      </c>
      <c r="F188" s="193" t="s">
        <v>380</v>
      </c>
      <c r="G188" s="194" t="s">
        <v>345</v>
      </c>
      <c r="H188" s="195">
        <v>7.668</v>
      </c>
      <c r="I188" s="269">
        <v>12.4</v>
      </c>
      <c r="J188" s="197">
        <f>ROUND(I188*H188,2)</f>
        <v>95.08</v>
      </c>
      <c r="K188" s="193" t="s">
        <v>346</v>
      </c>
      <c r="L188" s="322"/>
    </row>
    <row r="189" spans="2:12" s="12" customFormat="1" ht="13.5" hidden="1" outlineLevel="3">
      <c r="B189" s="342"/>
      <c r="C189" s="203"/>
      <c r="D189" s="206" t="s">
        <v>348</v>
      </c>
      <c r="E189" s="343" t="s">
        <v>34</v>
      </c>
      <c r="F189" s="344" t="s">
        <v>3885</v>
      </c>
      <c r="G189" s="203"/>
      <c r="H189" s="345" t="s">
        <v>34</v>
      </c>
      <c r="I189" s="346" t="s">
        <v>34</v>
      </c>
      <c r="J189" s="203"/>
      <c r="K189" s="203"/>
      <c r="L189" s="347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3888</v>
      </c>
      <c r="G190" s="204"/>
      <c r="H190" s="212">
        <v>7.668</v>
      </c>
      <c r="I190" s="332" t="s">
        <v>34</v>
      </c>
      <c r="J190" s="204"/>
      <c r="K190" s="204"/>
      <c r="L190" s="333"/>
    </row>
    <row r="191" spans="2:12" s="1" customFormat="1" ht="22.5" customHeight="1" outlineLevel="2" collapsed="1">
      <c r="B191" s="302"/>
      <c r="C191" s="191" t="s">
        <v>478</v>
      </c>
      <c r="D191" s="191" t="s">
        <v>342</v>
      </c>
      <c r="E191" s="192" t="s">
        <v>383</v>
      </c>
      <c r="F191" s="193" t="s">
        <v>384</v>
      </c>
      <c r="G191" s="194" t="s">
        <v>345</v>
      </c>
      <c r="H191" s="195">
        <v>9.585</v>
      </c>
      <c r="I191" s="269">
        <v>585.1</v>
      </c>
      <c r="J191" s="197">
        <f>ROUND(I191*H191,2)</f>
        <v>5608.18</v>
      </c>
      <c r="K191" s="193" t="s">
        <v>346</v>
      </c>
      <c r="L191" s="322"/>
    </row>
    <row r="192" spans="2:12" s="12" customFormat="1" ht="13.5" hidden="1" outlineLevel="3">
      <c r="B192" s="342"/>
      <c r="C192" s="203"/>
      <c r="D192" s="206" t="s">
        <v>348</v>
      </c>
      <c r="E192" s="343" t="s">
        <v>34</v>
      </c>
      <c r="F192" s="344" t="s">
        <v>3889</v>
      </c>
      <c r="G192" s="203"/>
      <c r="H192" s="345" t="s">
        <v>34</v>
      </c>
      <c r="I192" s="346" t="s">
        <v>34</v>
      </c>
      <c r="J192" s="203"/>
      <c r="K192" s="203"/>
      <c r="L192" s="347"/>
    </row>
    <row r="193" spans="2:12" s="13" customFormat="1" ht="13.5" hidden="1" outlineLevel="3">
      <c r="B193" s="331"/>
      <c r="C193" s="204"/>
      <c r="D193" s="206" t="s">
        <v>348</v>
      </c>
      <c r="E193" s="210" t="s">
        <v>34</v>
      </c>
      <c r="F193" s="211" t="s">
        <v>3890</v>
      </c>
      <c r="G193" s="204"/>
      <c r="H193" s="212">
        <v>9.585</v>
      </c>
      <c r="I193" s="332" t="s">
        <v>34</v>
      </c>
      <c r="J193" s="204"/>
      <c r="K193" s="204"/>
      <c r="L193" s="333"/>
    </row>
    <row r="194" spans="2:12" s="1" customFormat="1" ht="22.5" customHeight="1" outlineLevel="2" collapsed="1">
      <c r="B194" s="302"/>
      <c r="C194" s="191" t="s">
        <v>482</v>
      </c>
      <c r="D194" s="191" t="s">
        <v>342</v>
      </c>
      <c r="E194" s="192" t="s">
        <v>2734</v>
      </c>
      <c r="F194" s="193" t="s">
        <v>2735</v>
      </c>
      <c r="G194" s="194" t="s">
        <v>345</v>
      </c>
      <c r="H194" s="195">
        <v>8.387</v>
      </c>
      <c r="I194" s="269">
        <v>15.5</v>
      </c>
      <c r="J194" s="197">
        <f>ROUND(I194*H194,2)</f>
        <v>130</v>
      </c>
      <c r="K194" s="193" t="s">
        <v>346</v>
      </c>
      <c r="L194" s="322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3891</v>
      </c>
      <c r="G195" s="203"/>
      <c r="H195" s="345" t="s">
        <v>34</v>
      </c>
      <c r="I195" s="346" t="s">
        <v>34</v>
      </c>
      <c r="J195" s="203"/>
      <c r="K195" s="203"/>
      <c r="L195" s="347"/>
    </row>
    <row r="196" spans="2:12" s="12" customFormat="1" ht="13.5" hidden="1" outlineLevel="3">
      <c r="B196" s="342"/>
      <c r="C196" s="203"/>
      <c r="D196" s="206" t="s">
        <v>348</v>
      </c>
      <c r="E196" s="343" t="s">
        <v>34</v>
      </c>
      <c r="F196" s="344" t="s">
        <v>3879</v>
      </c>
      <c r="G196" s="203"/>
      <c r="H196" s="345" t="s">
        <v>34</v>
      </c>
      <c r="I196" s="346" t="s">
        <v>34</v>
      </c>
      <c r="J196" s="203"/>
      <c r="K196" s="203"/>
      <c r="L196" s="347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11" t="s">
        <v>3892</v>
      </c>
      <c r="G197" s="204"/>
      <c r="H197" s="212">
        <v>10.08</v>
      </c>
      <c r="I197" s="332" t="s">
        <v>34</v>
      </c>
      <c r="J197" s="204"/>
      <c r="K197" s="204"/>
      <c r="L197" s="333"/>
    </row>
    <row r="198" spans="2:12" s="13" customFormat="1" ht="13.5" hidden="1" outlineLevel="3">
      <c r="B198" s="331"/>
      <c r="C198" s="204"/>
      <c r="D198" s="206" t="s">
        <v>348</v>
      </c>
      <c r="E198" s="210" t="s">
        <v>34</v>
      </c>
      <c r="F198" s="211" t="s">
        <v>3893</v>
      </c>
      <c r="G198" s="204"/>
      <c r="H198" s="212">
        <v>-1.693</v>
      </c>
      <c r="I198" s="332" t="s">
        <v>34</v>
      </c>
      <c r="J198" s="204"/>
      <c r="K198" s="204"/>
      <c r="L198" s="333"/>
    </row>
    <row r="199" spans="2:12" s="14" customFormat="1" ht="13.5" hidden="1" outlineLevel="3">
      <c r="B199" s="335"/>
      <c r="C199" s="205"/>
      <c r="D199" s="206" t="s">
        <v>348</v>
      </c>
      <c r="E199" s="207" t="s">
        <v>34</v>
      </c>
      <c r="F199" s="208" t="s">
        <v>352</v>
      </c>
      <c r="G199" s="205"/>
      <c r="H199" s="209">
        <v>8.387</v>
      </c>
      <c r="I199" s="336" t="s">
        <v>34</v>
      </c>
      <c r="J199" s="205"/>
      <c r="K199" s="205"/>
      <c r="L199" s="337"/>
    </row>
    <row r="200" spans="2:12" s="1" customFormat="1" ht="22.5" customHeight="1" outlineLevel="2" collapsed="1">
      <c r="B200" s="302"/>
      <c r="C200" s="191" t="s">
        <v>483</v>
      </c>
      <c r="D200" s="191" t="s">
        <v>342</v>
      </c>
      <c r="E200" s="192" t="s">
        <v>473</v>
      </c>
      <c r="F200" s="193" t="s">
        <v>474</v>
      </c>
      <c r="G200" s="194" t="s">
        <v>345</v>
      </c>
      <c r="H200" s="195">
        <v>0.932</v>
      </c>
      <c r="I200" s="269">
        <v>36.1</v>
      </c>
      <c r="J200" s="197">
        <f>ROUND(I200*H200,2)</f>
        <v>33.65</v>
      </c>
      <c r="K200" s="193" t="s">
        <v>346</v>
      </c>
      <c r="L200" s="322"/>
    </row>
    <row r="201" spans="2:12" s="12" customFormat="1" ht="13.5" hidden="1" outlineLevel="3">
      <c r="B201" s="342"/>
      <c r="C201" s="203"/>
      <c r="D201" s="206" t="s">
        <v>348</v>
      </c>
      <c r="E201" s="343" t="s">
        <v>34</v>
      </c>
      <c r="F201" s="344" t="s">
        <v>3894</v>
      </c>
      <c r="G201" s="203"/>
      <c r="H201" s="345" t="s">
        <v>34</v>
      </c>
      <c r="I201" s="346" t="s">
        <v>34</v>
      </c>
      <c r="J201" s="203"/>
      <c r="K201" s="203"/>
      <c r="L201" s="347"/>
    </row>
    <row r="202" spans="2:12" s="12" customFormat="1" ht="13.5" hidden="1" outlineLevel="3">
      <c r="B202" s="342"/>
      <c r="C202" s="203"/>
      <c r="D202" s="206" t="s">
        <v>348</v>
      </c>
      <c r="E202" s="343" t="s">
        <v>34</v>
      </c>
      <c r="F202" s="344" t="s">
        <v>3879</v>
      </c>
      <c r="G202" s="203"/>
      <c r="H202" s="345" t="s">
        <v>34</v>
      </c>
      <c r="I202" s="346" t="s">
        <v>34</v>
      </c>
      <c r="J202" s="203"/>
      <c r="K202" s="203"/>
      <c r="L202" s="347"/>
    </row>
    <row r="203" spans="2:12" s="13" customFormat="1" ht="13.5" hidden="1" outlineLevel="3">
      <c r="B203" s="331"/>
      <c r="C203" s="204"/>
      <c r="D203" s="206" t="s">
        <v>348</v>
      </c>
      <c r="E203" s="210" t="s">
        <v>34</v>
      </c>
      <c r="F203" s="211" t="s">
        <v>3895</v>
      </c>
      <c r="G203" s="204"/>
      <c r="H203" s="212">
        <v>1.12</v>
      </c>
      <c r="I203" s="332" t="s">
        <v>34</v>
      </c>
      <c r="J203" s="204"/>
      <c r="K203" s="204"/>
      <c r="L203" s="333"/>
    </row>
    <row r="204" spans="2:12" s="13" customFormat="1" ht="13.5" hidden="1" outlineLevel="3">
      <c r="B204" s="331"/>
      <c r="C204" s="204"/>
      <c r="D204" s="206" t="s">
        <v>348</v>
      </c>
      <c r="E204" s="210" t="s">
        <v>34</v>
      </c>
      <c r="F204" s="211" t="s">
        <v>3896</v>
      </c>
      <c r="G204" s="204"/>
      <c r="H204" s="212">
        <v>-0.188</v>
      </c>
      <c r="I204" s="332" t="s">
        <v>34</v>
      </c>
      <c r="J204" s="204"/>
      <c r="K204" s="204"/>
      <c r="L204" s="333"/>
    </row>
    <row r="205" spans="2:12" s="14" customFormat="1" ht="13.5" hidden="1" outlineLevel="3">
      <c r="B205" s="335"/>
      <c r="C205" s="205"/>
      <c r="D205" s="206" t="s">
        <v>348</v>
      </c>
      <c r="E205" s="207" t="s">
        <v>34</v>
      </c>
      <c r="F205" s="208" t="s">
        <v>352</v>
      </c>
      <c r="G205" s="205"/>
      <c r="H205" s="209">
        <v>0.932</v>
      </c>
      <c r="I205" s="336" t="s">
        <v>34</v>
      </c>
      <c r="J205" s="205"/>
      <c r="K205" s="205"/>
      <c r="L205" s="337"/>
    </row>
    <row r="206" spans="2:12" s="1" customFormat="1" ht="22.5" customHeight="1" outlineLevel="2" collapsed="1">
      <c r="B206" s="302"/>
      <c r="C206" s="191" t="s">
        <v>488</v>
      </c>
      <c r="D206" s="191" t="s">
        <v>342</v>
      </c>
      <c r="E206" s="192" t="s">
        <v>656</v>
      </c>
      <c r="F206" s="193" t="s">
        <v>657</v>
      </c>
      <c r="G206" s="194" t="s">
        <v>345</v>
      </c>
      <c r="H206" s="195">
        <v>77.873</v>
      </c>
      <c r="I206" s="269">
        <v>25.8</v>
      </c>
      <c r="J206" s="197">
        <f>ROUND(I206*H206,2)</f>
        <v>2009.12</v>
      </c>
      <c r="K206" s="193" t="s">
        <v>346</v>
      </c>
      <c r="L206" s="322"/>
    </row>
    <row r="207" spans="2:12" s="12" customFormat="1" ht="13.5" hidden="1" outlineLevel="3">
      <c r="B207" s="342"/>
      <c r="C207" s="203"/>
      <c r="D207" s="206" t="s">
        <v>348</v>
      </c>
      <c r="E207" s="343" t="s">
        <v>34</v>
      </c>
      <c r="F207" s="344" t="s">
        <v>3891</v>
      </c>
      <c r="G207" s="203"/>
      <c r="H207" s="345" t="s">
        <v>34</v>
      </c>
      <c r="I207" s="346" t="s">
        <v>34</v>
      </c>
      <c r="J207" s="203"/>
      <c r="K207" s="203"/>
      <c r="L207" s="347"/>
    </row>
    <row r="208" spans="2:12" s="12" customFormat="1" ht="13.5" hidden="1" outlineLevel="3">
      <c r="B208" s="342"/>
      <c r="C208" s="203"/>
      <c r="D208" s="206" t="s">
        <v>348</v>
      </c>
      <c r="E208" s="343" t="s">
        <v>34</v>
      </c>
      <c r="F208" s="344" t="s">
        <v>3879</v>
      </c>
      <c r="G208" s="203"/>
      <c r="H208" s="345" t="s">
        <v>34</v>
      </c>
      <c r="I208" s="346" t="s">
        <v>34</v>
      </c>
      <c r="J208" s="203"/>
      <c r="K208" s="203"/>
      <c r="L208" s="347"/>
    </row>
    <row r="209" spans="2:12" s="13" customFormat="1" ht="13.5" hidden="1" outlineLevel="3">
      <c r="B209" s="331"/>
      <c r="C209" s="204"/>
      <c r="D209" s="206" t="s">
        <v>348</v>
      </c>
      <c r="E209" s="210" t="s">
        <v>34</v>
      </c>
      <c r="F209" s="211" t="s">
        <v>3897</v>
      </c>
      <c r="G209" s="204"/>
      <c r="H209" s="212">
        <v>92.736</v>
      </c>
      <c r="I209" s="332" t="s">
        <v>34</v>
      </c>
      <c r="J209" s="204"/>
      <c r="K209" s="204"/>
      <c r="L209" s="333"/>
    </row>
    <row r="210" spans="2:12" s="13" customFormat="1" ht="13.5" hidden="1" outlineLevel="3">
      <c r="B210" s="331"/>
      <c r="C210" s="204"/>
      <c r="D210" s="206" t="s">
        <v>348</v>
      </c>
      <c r="E210" s="210" t="s">
        <v>34</v>
      </c>
      <c r="F210" s="211" t="s">
        <v>3898</v>
      </c>
      <c r="G210" s="204"/>
      <c r="H210" s="212">
        <v>-14.863</v>
      </c>
      <c r="I210" s="332" t="s">
        <v>34</v>
      </c>
      <c r="J210" s="204"/>
      <c r="K210" s="204"/>
      <c r="L210" s="333"/>
    </row>
    <row r="211" spans="2:12" s="14" customFormat="1" ht="13.5" hidden="1" outlineLevel="3">
      <c r="B211" s="335"/>
      <c r="C211" s="205"/>
      <c r="D211" s="206" t="s">
        <v>348</v>
      </c>
      <c r="E211" s="207" t="s">
        <v>34</v>
      </c>
      <c r="F211" s="208" t="s">
        <v>352</v>
      </c>
      <c r="G211" s="205"/>
      <c r="H211" s="209">
        <v>77.873</v>
      </c>
      <c r="I211" s="336" t="s">
        <v>34</v>
      </c>
      <c r="J211" s="205"/>
      <c r="K211" s="205"/>
      <c r="L211" s="337"/>
    </row>
    <row r="212" spans="2:12" s="1" customFormat="1" ht="22.5" customHeight="1" outlineLevel="2" collapsed="1">
      <c r="B212" s="302"/>
      <c r="C212" s="191" t="s">
        <v>494</v>
      </c>
      <c r="D212" s="191" t="s">
        <v>342</v>
      </c>
      <c r="E212" s="192" t="s">
        <v>660</v>
      </c>
      <c r="F212" s="193" t="s">
        <v>661</v>
      </c>
      <c r="G212" s="194" t="s">
        <v>345</v>
      </c>
      <c r="H212" s="195">
        <v>8.653</v>
      </c>
      <c r="I212" s="269">
        <v>51.6</v>
      </c>
      <c r="J212" s="197">
        <f>ROUND(I212*H212,2)</f>
        <v>446.49</v>
      </c>
      <c r="K212" s="193" t="s">
        <v>346</v>
      </c>
      <c r="L212" s="322"/>
    </row>
    <row r="213" spans="2:12" s="12" customFormat="1" ht="13.5" hidden="1" outlineLevel="3">
      <c r="B213" s="342"/>
      <c r="C213" s="203"/>
      <c r="D213" s="206" t="s">
        <v>348</v>
      </c>
      <c r="E213" s="343" t="s">
        <v>34</v>
      </c>
      <c r="F213" s="344" t="s">
        <v>3894</v>
      </c>
      <c r="G213" s="203"/>
      <c r="H213" s="345" t="s">
        <v>34</v>
      </c>
      <c r="I213" s="346" t="s">
        <v>34</v>
      </c>
      <c r="J213" s="203"/>
      <c r="K213" s="203"/>
      <c r="L213" s="347"/>
    </row>
    <row r="214" spans="2:12" s="12" customFormat="1" ht="13.5" hidden="1" outlineLevel="3">
      <c r="B214" s="342"/>
      <c r="C214" s="203"/>
      <c r="D214" s="206" t="s">
        <v>348</v>
      </c>
      <c r="E214" s="343" t="s">
        <v>34</v>
      </c>
      <c r="F214" s="344" t="s">
        <v>3879</v>
      </c>
      <c r="G214" s="203"/>
      <c r="H214" s="345" t="s">
        <v>34</v>
      </c>
      <c r="I214" s="346" t="s">
        <v>34</v>
      </c>
      <c r="J214" s="203"/>
      <c r="K214" s="203"/>
      <c r="L214" s="347"/>
    </row>
    <row r="215" spans="2:12" s="13" customFormat="1" ht="13.5" hidden="1" outlineLevel="3">
      <c r="B215" s="331"/>
      <c r="C215" s="204"/>
      <c r="D215" s="206" t="s">
        <v>348</v>
      </c>
      <c r="E215" s="210" t="s">
        <v>34</v>
      </c>
      <c r="F215" s="211" t="s">
        <v>3899</v>
      </c>
      <c r="G215" s="204"/>
      <c r="H215" s="212">
        <v>10.304</v>
      </c>
      <c r="I215" s="332" t="s">
        <v>34</v>
      </c>
      <c r="J215" s="204"/>
      <c r="K215" s="204"/>
      <c r="L215" s="333"/>
    </row>
    <row r="216" spans="2:12" s="13" customFormat="1" ht="13.5" hidden="1" outlineLevel="3">
      <c r="B216" s="331"/>
      <c r="C216" s="204"/>
      <c r="D216" s="206" t="s">
        <v>348</v>
      </c>
      <c r="E216" s="210" t="s">
        <v>34</v>
      </c>
      <c r="F216" s="211" t="s">
        <v>3900</v>
      </c>
      <c r="G216" s="204"/>
      <c r="H216" s="212">
        <v>-1.651</v>
      </c>
      <c r="I216" s="332" t="s">
        <v>34</v>
      </c>
      <c r="J216" s="204"/>
      <c r="K216" s="204"/>
      <c r="L216" s="333"/>
    </row>
    <row r="217" spans="2:12" s="14" customFormat="1" ht="13.5" hidden="1" outlineLevel="3">
      <c r="B217" s="335"/>
      <c r="C217" s="205"/>
      <c r="D217" s="206" t="s">
        <v>348</v>
      </c>
      <c r="E217" s="207" t="s">
        <v>34</v>
      </c>
      <c r="F217" s="208" t="s">
        <v>352</v>
      </c>
      <c r="G217" s="205"/>
      <c r="H217" s="209">
        <v>8.653</v>
      </c>
      <c r="I217" s="336" t="s">
        <v>34</v>
      </c>
      <c r="J217" s="205"/>
      <c r="K217" s="205"/>
      <c r="L217" s="337"/>
    </row>
    <row r="218" spans="2:12" s="1" customFormat="1" ht="22.5" customHeight="1" outlineLevel="2" collapsed="1">
      <c r="B218" s="302"/>
      <c r="C218" s="191" t="s">
        <v>500</v>
      </c>
      <c r="D218" s="191" t="s">
        <v>342</v>
      </c>
      <c r="E218" s="192" t="s">
        <v>646</v>
      </c>
      <c r="F218" s="193" t="s">
        <v>647</v>
      </c>
      <c r="G218" s="194" t="s">
        <v>390</v>
      </c>
      <c r="H218" s="195">
        <v>181.76</v>
      </c>
      <c r="I218" s="269">
        <v>390.1</v>
      </c>
      <c r="J218" s="197">
        <f>ROUND(I218*H218,2)</f>
        <v>70904.58</v>
      </c>
      <c r="K218" s="193" t="s">
        <v>346</v>
      </c>
      <c r="L218" s="322"/>
    </row>
    <row r="219" spans="2:12" s="12" customFormat="1" ht="13.5" hidden="1" outlineLevel="3">
      <c r="B219" s="342"/>
      <c r="C219" s="203"/>
      <c r="D219" s="206" t="s">
        <v>348</v>
      </c>
      <c r="E219" s="343" t="s">
        <v>34</v>
      </c>
      <c r="F219" s="344" t="s">
        <v>3879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3" customFormat="1" ht="13.5" hidden="1" outlineLevel="3">
      <c r="B220" s="331"/>
      <c r="C220" s="204"/>
      <c r="D220" s="206" t="s">
        <v>348</v>
      </c>
      <c r="E220" s="210" t="s">
        <v>34</v>
      </c>
      <c r="F220" s="211" t="s">
        <v>3901</v>
      </c>
      <c r="G220" s="204"/>
      <c r="H220" s="212">
        <v>156.16</v>
      </c>
      <c r="I220" s="332" t="s">
        <v>34</v>
      </c>
      <c r="J220" s="204"/>
      <c r="K220" s="204"/>
      <c r="L220" s="333"/>
    </row>
    <row r="221" spans="2:12" s="13" customFormat="1" ht="13.5" hidden="1" outlineLevel="3">
      <c r="B221" s="331"/>
      <c r="C221" s="204"/>
      <c r="D221" s="206" t="s">
        <v>348</v>
      </c>
      <c r="E221" s="210" t="s">
        <v>34</v>
      </c>
      <c r="F221" s="211" t="s">
        <v>3902</v>
      </c>
      <c r="G221" s="204"/>
      <c r="H221" s="212">
        <v>25.6</v>
      </c>
      <c r="I221" s="332" t="s">
        <v>34</v>
      </c>
      <c r="J221" s="204"/>
      <c r="K221" s="204"/>
      <c r="L221" s="333"/>
    </row>
    <row r="222" spans="2:12" s="14" customFormat="1" ht="13.5" hidden="1" outlineLevel="3">
      <c r="B222" s="335"/>
      <c r="C222" s="205"/>
      <c r="D222" s="206" t="s">
        <v>348</v>
      </c>
      <c r="E222" s="207" t="s">
        <v>34</v>
      </c>
      <c r="F222" s="208" t="s">
        <v>352</v>
      </c>
      <c r="G222" s="205"/>
      <c r="H222" s="209">
        <v>181.76</v>
      </c>
      <c r="I222" s="336" t="s">
        <v>34</v>
      </c>
      <c r="J222" s="205"/>
      <c r="K222" s="205"/>
      <c r="L222" s="337"/>
    </row>
    <row r="223" spans="2:12" s="1" customFormat="1" ht="22.5" customHeight="1" outlineLevel="2">
      <c r="B223" s="302"/>
      <c r="C223" s="191" t="s">
        <v>507</v>
      </c>
      <c r="D223" s="191" t="s">
        <v>342</v>
      </c>
      <c r="E223" s="192" t="s">
        <v>653</v>
      </c>
      <c r="F223" s="193" t="s">
        <v>654</v>
      </c>
      <c r="G223" s="194" t="s">
        <v>390</v>
      </c>
      <c r="H223" s="195">
        <v>181.76</v>
      </c>
      <c r="I223" s="269">
        <v>83.6</v>
      </c>
      <c r="J223" s="197">
        <f>ROUND(I223*H223,2)</f>
        <v>15195.14</v>
      </c>
      <c r="K223" s="193" t="s">
        <v>346</v>
      </c>
      <c r="L223" s="322"/>
    </row>
    <row r="224" spans="2:12" s="1" customFormat="1" ht="22.5" customHeight="1" outlineLevel="2" collapsed="1">
      <c r="B224" s="302"/>
      <c r="C224" s="191" t="s">
        <v>510</v>
      </c>
      <c r="D224" s="191" t="s">
        <v>342</v>
      </c>
      <c r="E224" s="192" t="s">
        <v>3903</v>
      </c>
      <c r="F224" s="193" t="s">
        <v>3904</v>
      </c>
      <c r="G224" s="194" t="s">
        <v>345</v>
      </c>
      <c r="H224" s="195">
        <v>28.492</v>
      </c>
      <c r="I224" s="269">
        <v>292.6</v>
      </c>
      <c r="J224" s="197">
        <f>ROUND(I224*H224,2)</f>
        <v>8336.76</v>
      </c>
      <c r="K224" s="193" t="s">
        <v>346</v>
      </c>
      <c r="L224" s="322"/>
    </row>
    <row r="225" spans="2:12" s="12" customFormat="1" ht="13.5" hidden="1" outlineLevel="3">
      <c r="B225" s="342"/>
      <c r="C225" s="203"/>
      <c r="D225" s="206" t="s">
        <v>348</v>
      </c>
      <c r="E225" s="343" t="s">
        <v>34</v>
      </c>
      <c r="F225" s="344" t="s">
        <v>3879</v>
      </c>
      <c r="G225" s="203"/>
      <c r="H225" s="345" t="s">
        <v>34</v>
      </c>
      <c r="I225" s="346" t="s">
        <v>34</v>
      </c>
      <c r="J225" s="203"/>
      <c r="K225" s="203"/>
      <c r="L225" s="347"/>
    </row>
    <row r="226" spans="2:12" s="13" customFormat="1" ht="13.5" hidden="1" outlineLevel="3">
      <c r="B226" s="331"/>
      <c r="C226" s="204"/>
      <c r="D226" s="206" t="s">
        <v>348</v>
      </c>
      <c r="E226" s="210" t="s">
        <v>34</v>
      </c>
      <c r="F226" s="211" t="s">
        <v>3905</v>
      </c>
      <c r="G226" s="204"/>
      <c r="H226" s="212">
        <v>2.97</v>
      </c>
      <c r="I226" s="332" t="s">
        <v>34</v>
      </c>
      <c r="J226" s="204"/>
      <c r="K226" s="204"/>
      <c r="L226" s="333"/>
    </row>
    <row r="227" spans="2:12" s="13" customFormat="1" ht="13.5" hidden="1" outlineLevel="3">
      <c r="B227" s="331"/>
      <c r="C227" s="204"/>
      <c r="D227" s="206" t="s">
        <v>348</v>
      </c>
      <c r="E227" s="210" t="s">
        <v>34</v>
      </c>
      <c r="F227" s="211" t="s">
        <v>3906</v>
      </c>
      <c r="G227" s="204"/>
      <c r="H227" s="212">
        <v>23.888</v>
      </c>
      <c r="I227" s="332" t="s">
        <v>34</v>
      </c>
      <c r="J227" s="204"/>
      <c r="K227" s="204"/>
      <c r="L227" s="333"/>
    </row>
    <row r="228" spans="2:12" s="13" customFormat="1" ht="13.5" hidden="1" outlineLevel="3">
      <c r="B228" s="331"/>
      <c r="C228" s="204"/>
      <c r="D228" s="206" t="s">
        <v>348</v>
      </c>
      <c r="E228" s="210" t="s">
        <v>34</v>
      </c>
      <c r="F228" s="211" t="s">
        <v>3907</v>
      </c>
      <c r="G228" s="204"/>
      <c r="H228" s="212">
        <v>17.28</v>
      </c>
      <c r="I228" s="332" t="s">
        <v>34</v>
      </c>
      <c r="J228" s="204"/>
      <c r="K228" s="204"/>
      <c r="L228" s="333"/>
    </row>
    <row r="229" spans="2:12" s="13" customFormat="1" ht="13.5" hidden="1" outlineLevel="3">
      <c r="B229" s="331"/>
      <c r="C229" s="204"/>
      <c r="D229" s="206" t="s">
        <v>348</v>
      </c>
      <c r="E229" s="210" t="s">
        <v>34</v>
      </c>
      <c r="F229" s="211" t="s">
        <v>3908</v>
      </c>
      <c r="G229" s="204"/>
      <c r="H229" s="212">
        <v>1.6</v>
      </c>
      <c r="I229" s="332" t="s">
        <v>34</v>
      </c>
      <c r="J229" s="204"/>
      <c r="K229" s="204"/>
      <c r="L229" s="333"/>
    </row>
    <row r="230" spans="2:12" s="15" customFormat="1" ht="13.5" hidden="1" outlineLevel="3">
      <c r="B230" s="339"/>
      <c r="C230" s="213"/>
      <c r="D230" s="206" t="s">
        <v>348</v>
      </c>
      <c r="E230" s="214" t="s">
        <v>3822</v>
      </c>
      <c r="F230" s="215" t="s">
        <v>363</v>
      </c>
      <c r="G230" s="213"/>
      <c r="H230" s="216">
        <v>45.738</v>
      </c>
      <c r="I230" s="340" t="s">
        <v>34</v>
      </c>
      <c r="J230" s="213"/>
      <c r="K230" s="213"/>
      <c r="L230" s="341"/>
    </row>
    <row r="231" spans="2:12" s="13" customFormat="1" ht="13.5" hidden="1" outlineLevel="3">
      <c r="B231" s="331"/>
      <c r="C231" s="204"/>
      <c r="D231" s="206" t="s">
        <v>348</v>
      </c>
      <c r="E231" s="210" t="s">
        <v>34</v>
      </c>
      <c r="F231" s="211" t="s">
        <v>3909</v>
      </c>
      <c r="G231" s="204"/>
      <c r="H231" s="212">
        <v>-0.571</v>
      </c>
      <c r="I231" s="332" t="s">
        <v>34</v>
      </c>
      <c r="J231" s="204"/>
      <c r="K231" s="204"/>
      <c r="L231" s="333"/>
    </row>
    <row r="232" spans="2:12" s="13" customFormat="1" ht="13.5" hidden="1" outlineLevel="3">
      <c r="B232" s="331"/>
      <c r="C232" s="204"/>
      <c r="D232" s="206" t="s">
        <v>348</v>
      </c>
      <c r="E232" s="210" t="s">
        <v>34</v>
      </c>
      <c r="F232" s="211" t="s">
        <v>3906</v>
      </c>
      <c r="G232" s="204"/>
      <c r="H232" s="212">
        <v>23.888</v>
      </c>
      <c r="I232" s="332" t="s">
        <v>34</v>
      </c>
      <c r="J232" s="204"/>
      <c r="K232" s="204"/>
      <c r="L232" s="333"/>
    </row>
    <row r="233" spans="2:12" s="13" customFormat="1" ht="13.5" hidden="1" outlineLevel="3">
      <c r="B233" s="331"/>
      <c r="C233" s="204"/>
      <c r="D233" s="206" t="s">
        <v>348</v>
      </c>
      <c r="E233" s="210" t="s">
        <v>34</v>
      </c>
      <c r="F233" s="211" t="s">
        <v>3910</v>
      </c>
      <c r="G233" s="204"/>
      <c r="H233" s="212">
        <v>-8.269</v>
      </c>
      <c r="I233" s="332" t="s">
        <v>34</v>
      </c>
      <c r="J233" s="204"/>
      <c r="K233" s="204"/>
      <c r="L233" s="333"/>
    </row>
    <row r="234" spans="2:12" s="13" customFormat="1" ht="13.5" hidden="1" outlineLevel="3">
      <c r="B234" s="331"/>
      <c r="C234" s="204"/>
      <c r="D234" s="206" t="s">
        <v>348</v>
      </c>
      <c r="E234" s="210" t="s">
        <v>34</v>
      </c>
      <c r="F234" s="211" t="s">
        <v>3911</v>
      </c>
      <c r="G234" s="204"/>
      <c r="H234" s="212">
        <v>-3.623</v>
      </c>
      <c r="I234" s="332" t="s">
        <v>34</v>
      </c>
      <c r="J234" s="204"/>
      <c r="K234" s="204"/>
      <c r="L234" s="333"/>
    </row>
    <row r="235" spans="2:12" s="13" customFormat="1" ht="13.5" hidden="1" outlineLevel="3">
      <c r="B235" s="331"/>
      <c r="C235" s="204"/>
      <c r="D235" s="206" t="s">
        <v>348</v>
      </c>
      <c r="E235" s="210" t="s">
        <v>34</v>
      </c>
      <c r="F235" s="211" t="s">
        <v>3912</v>
      </c>
      <c r="G235" s="204"/>
      <c r="H235" s="212">
        <v>-0.18</v>
      </c>
      <c r="I235" s="332" t="s">
        <v>34</v>
      </c>
      <c r="J235" s="204"/>
      <c r="K235" s="204"/>
      <c r="L235" s="333"/>
    </row>
    <row r="236" spans="2:12" s="14" customFormat="1" ht="13.5" hidden="1" outlineLevel="3">
      <c r="B236" s="335"/>
      <c r="C236" s="205"/>
      <c r="D236" s="206" t="s">
        <v>348</v>
      </c>
      <c r="E236" s="207" t="s">
        <v>3821</v>
      </c>
      <c r="F236" s="208" t="s">
        <v>352</v>
      </c>
      <c r="G236" s="205"/>
      <c r="H236" s="209">
        <v>56.983</v>
      </c>
      <c r="I236" s="336" t="s">
        <v>34</v>
      </c>
      <c r="J236" s="205"/>
      <c r="K236" s="205"/>
      <c r="L236" s="337"/>
    </row>
    <row r="237" spans="2:12" s="12" customFormat="1" ht="13.5" hidden="1" outlineLevel="3">
      <c r="B237" s="342"/>
      <c r="C237" s="203"/>
      <c r="D237" s="206" t="s">
        <v>348</v>
      </c>
      <c r="E237" s="343" t="s">
        <v>34</v>
      </c>
      <c r="F237" s="344" t="s">
        <v>371</v>
      </c>
      <c r="G237" s="203"/>
      <c r="H237" s="345" t="s">
        <v>34</v>
      </c>
      <c r="I237" s="346" t="s">
        <v>34</v>
      </c>
      <c r="J237" s="203"/>
      <c r="K237" s="203"/>
      <c r="L237" s="347"/>
    </row>
    <row r="238" spans="2:12" s="13" customFormat="1" ht="13.5" hidden="1" outlineLevel="3">
      <c r="B238" s="331"/>
      <c r="C238" s="204"/>
      <c r="D238" s="206" t="s">
        <v>348</v>
      </c>
      <c r="E238" s="210" t="s">
        <v>34</v>
      </c>
      <c r="F238" s="211" t="s">
        <v>3913</v>
      </c>
      <c r="G238" s="204"/>
      <c r="H238" s="212">
        <v>28.492</v>
      </c>
      <c r="I238" s="332" t="s">
        <v>34</v>
      </c>
      <c r="J238" s="204"/>
      <c r="K238" s="204"/>
      <c r="L238" s="333"/>
    </row>
    <row r="239" spans="2:12" s="1" customFormat="1" ht="22.5" customHeight="1" outlineLevel="2" collapsed="1">
      <c r="B239" s="302"/>
      <c r="C239" s="191" t="s">
        <v>514</v>
      </c>
      <c r="D239" s="191" t="s">
        <v>342</v>
      </c>
      <c r="E239" s="192" t="s">
        <v>3914</v>
      </c>
      <c r="F239" s="193" t="s">
        <v>3915</v>
      </c>
      <c r="G239" s="194" t="s">
        <v>345</v>
      </c>
      <c r="H239" s="195">
        <v>5.698</v>
      </c>
      <c r="I239" s="269">
        <v>12.4</v>
      </c>
      <c r="J239" s="197">
        <f>ROUND(I239*H239,2)</f>
        <v>70.66</v>
      </c>
      <c r="K239" s="193" t="s">
        <v>346</v>
      </c>
      <c r="L239" s="322"/>
    </row>
    <row r="240" spans="2:12" s="12" customFormat="1" ht="13.5" hidden="1" outlineLevel="3">
      <c r="B240" s="342"/>
      <c r="C240" s="203"/>
      <c r="D240" s="206" t="s">
        <v>348</v>
      </c>
      <c r="E240" s="343" t="s">
        <v>34</v>
      </c>
      <c r="F240" s="344" t="s">
        <v>3885</v>
      </c>
      <c r="G240" s="203"/>
      <c r="H240" s="345" t="s">
        <v>34</v>
      </c>
      <c r="I240" s="346" t="s">
        <v>34</v>
      </c>
      <c r="J240" s="203"/>
      <c r="K240" s="203"/>
      <c r="L240" s="347"/>
    </row>
    <row r="241" spans="2:12" s="13" customFormat="1" ht="13.5" hidden="1" outlineLevel="3">
      <c r="B241" s="331"/>
      <c r="C241" s="204"/>
      <c r="D241" s="206" t="s">
        <v>348</v>
      </c>
      <c r="E241" s="210" t="s">
        <v>34</v>
      </c>
      <c r="F241" s="211" t="s">
        <v>3916</v>
      </c>
      <c r="G241" s="204"/>
      <c r="H241" s="212">
        <v>5.698</v>
      </c>
      <c r="I241" s="332" t="s">
        <v>34</v>
      </c>
      <c r="J241" s="204"/>
      <c r="K241" s="204"/>
      <c r="L241" s="333"/>
    </row>
    <row r="242" spans="2:12" s="1" customFormat="1" ht="22.5" customHeight="1" outlineLevel="2" collapsed="1">
      <c r="B242" s="302"/>
      <c r="C242" s="191" t="s">
        <v>515</v>
      </c>
      <c r="D242" s="191" t="s">
        <v>342</v>
      </c>
      <c r="E242" s="192" t="s">
        <v>3917</v>
      </c>
      <c r="F242" s="193" t="s">
        <v>3918</v>
      </c>
      <c r="G242" s="194" t="s">
        <v>345</v>
      </c>
      <c r="H242" s="195">
        <v>22.793</v>
      </c>
      <c r="I242" s="269">
        <v>390.1</v>
      </c>
      <c r="J242" s="197">
        <f>ROUND(I242*H242,2)</f>
        <v>8891.55</v>
      </c>
      <c r="K242" s="193" t="s">
        <v>346</v>
      </c>
      <c r="L242" s="322"/>
    </row>
    <row r="243" spans="2:12" s="12" customFormat="1" ht="13.5" hidden="1" outlineLevel="3">
      <c r="B243" s="342"/>
      <c r="C243" s="203"/>
      <c r="D243" s="206" t="s">
        <v>348</v>
      </c>
      <c r="E243" s="343" t="s">
        <v>34</v>
      </c>
      <c r="F243" s="344" t="s">
        <v>3259</v>
      </c>
      <c r="G243" s="203"/>
      <c r="H243" s="345" t="s">
        <v>34</v>
      </c>
      <c r="I243" s="346" t="s">
        <v>34</v>
      </c>
      <c r="J243" s="203"/>
      <c r="K243" s="203"/>
      <c r="L243" s="347"/>
    </row>
    <row r="244" spans="2:12" s="13" customFormat="1" ht="13.5" hidden="1" outlineLevel="3">
      <c r="B244" s="331"/>
      <c r="C244" s="204"/>
      <c r="D244" s="206" t="s">
        <v>348</v>
      </c>
      <c r="E244" s="210" t="s">
        <v>34</v>
      </c>
      <c r="F244" s="211" t="s">
        <v>3919</v>
      </c>
      <c r="G244" s="204"/>
      <c r="H244" s="212">
        <v>22.793</v>
      </c>
      <c r="I244" s="332" t="s">
        <v>34</v>
      </c>
      <c r="J244" s="204"/>
      <c r="K244" s="204"/>
      <c r="L244" s="333"/>
    </row>
    <row r="245" spans="2:12" s="1" customFormat="1" ht="22.5" customHeight="1" outlineLevel="2" collapsed="1">
      <c r="B245" s="302"/>
      <c r="C245" s="191" t="s">
        <v>520</v>
      </c>
      <c r="D245" s="191" t="s">
        <v>342</v>
      </c>
      <c r="E245" s="192" t="s">
        <v>3920</v>
      </c>
      <c r="F245" s="193" t="s">
        <v>3921</v>
      </c>
      <c r="G245" s="194" t="s">
        <v>345</v>
      </c>
      <c r="H245" s="195">
        <v>4.559</v>
      </c>
      <c r="I245" s="269">
        <v>12.4</v>
      </c>
      <c r="J245" s="197">
        <f>ROUND(I245*H245,2)</f>
        <v>56.53</v>
      </c>
      <c r="K245" s="193" t="s">
        <v>346</v>
      </c>
      <c r="L245" s="322"/>
    </row>
    <row r="246" spans="2:12" s="12" customFormat="1" ht="13.5" hidden="1" outlineLevel="3">
      <c r="B246" s="342"/>
      <c r="C246" s="203"/>
      <c r="D246" s="206" t="s">
        <v>348</v>
      </c>
      <c r="E246" s="343" t="s">
        <v>34</v>
      </c>
      <c r="F246" s="344" t="s">
        <v>3885</v>
      </c>
      <c r="G246" s="203"/>
      <c r="H246" s="345" t="s">
        <v>34</v>
      </c>
      <c r="I246" s="346" t="s">
        <v>34</v>
      </c>
      <c r="J246" s="203"/>
      <c r="K246" s="203"/>
      <c r="L246" s="347"/>
    </row>
    <row r="247" spans="2:12" s="13" customFormat="1" ht="13.5" hidden="1" outlineLevel="3">
      <c r="B247" s="331"/>
      <c r="C247" s="204"/>
      <c r="D247" s="206" t="s">
        <v>348</v>
      </c>
      <c r="E247" s="210" t="s">
        <v>34</v>
      </c>
      <c r="F247" s="211" t="s">
        <v>3922</v>
      </c>
      <c r="G247" s="204"/>
      <c r="H247" s="212">
        <v>4.559</v>
      </c>
      <c r="I247" s="332" t="s">
        <v>34</v>
      </c>
      <c r="J247" s="204"/>
      <c r="K247" s="204"/>
      <c r="L247" s="333"/>
    </row>
    <row r="248" spans="2:12" s="1" customFormat="1" ht="22.5" customHeight="1" outlineLevel="2" collapsed="1">
      <c r="B248" s="302"/>
      <c r="C248" s="191" t="s">
        <v>524</v>
      </c>
      <c r="D248" s="191" t="s">
        <v>342</v>
      </c>
      <c r="E248" s="192" t="s">
        <v>3923</v>
      </c>
      <c r="F248" s="193" t="s">
        <v>3924</v>
      </c>
      <c r="G248" s="194" t="s">
        <v>345</v>
      </c>
      <c r="H248" s="195">
        <v>5.698</v>
      </c>
      <c r="I248" s="269">
        <v>696.6</v>
      </c>
      <c r="J248" s="197">
        <f>ROUND(I248*H248,2)</f>
        <v>3969.23</v>
      </c>
      <c r="K248" s="193" t="s">
        <v>346</v>
      </c>
      <c r="L248" s="322"/>
    </row>
    <row r="249" spans="2:12" s="12" customFormat="1" ht="13.5" hidden="1" outlineLevel="3">
      <c r="B249" s="342"/>
      <c r="C249" s="203"/>
      <c r="D249" s="206" t="s">
        <v>348</v>
      </c>
      <c r="E249" s="343" t="s">
        <v>34</v>
      </c>
      <c r="F249" s="344" t="s">
        <v>3889</v>
      </c>
      <c r="G249" s="203"/>
      <c r="H249" s="345" t="s">
        <v>34</v>
      </c>
      <c r="I249" s="346" t="s">
        <v>34</v>
      </c>
      <c r="J249" s="203"/>
      <c r="K249" s="203"/>
      <c r="L249" s="347"/>
    </row>
    <row r="250" spans="2:12" s="13" customFormat="1" ht="13.5" hidden="1" outlineLevel="3">
      <c r="B250" s="331"/>
      <c r="C250" s="204"/>
      <c r="D250" s="206" t="s">
        <v>348</v>
      </c>
      <c r="E250" s="210" t="s">
        <v>34</v>
      </c>
      <c r="F250" s="211" t="s">
        <v>3925</v>
      </c>
      <c r="G250" s="204"/>
      <c r="H250" s="212">
        <v>5.698</v>
      </c>
      <c r="I250" s="332" t="s">
        <v>34</v>
      </c>
      <c r="J250" s="204"/>
      <c r="K250" s="204"/>
      <c r="L250" s="333"/>
    </row>
    <row r="251" spans="2:12" s="1" customFormat="1" ht="22.5" customHeight="1" outlineLevel="2" collapsed="1">
      <c r="B251" s="302"/>
      <c r="C251" s="191" t="s">
        <v>527</v>
      </c>
      <c r="D251" s="191" t="s">
        <v>342</v>
      </c>
      <c r="E251" s="192" t="s">
        <v>3926</v>
      </c>
      <c r="F251" s="193" t="s">
        <v>3927</v>
      </c>
      <c r="G251" s="194" t="s">
        <v>390</v>
      </c>
      <c r="H251" s="195">
        <v>85.15</v>
      </c>
      <c r="I251" s="269">
        <v>585.1</v>
      </c>
      <c r="J251" s="197">
        <f>ROUND(I251*H251,2)</f>
        <v>49821.27</v>
      </c>
      <c r="K251" s="193" t="s">
        <v>346</v>
      </c>
      <c r="L251" s="322"/>
    </row>
    <row r="252" spans="2:12" s="12" customFormat="1" ht="13.5" hidden="1" outlineLevel="3">
      <c r="B252" s="342"/>
      <c r="C252" s="203"/>
      <c r="D252" s="206" t="s">
        <v>348</v>
      </c>
      <c r="E252" s="343" t="s">
        <v>34</v>
      </c>
      <c r="F252" s="344" t="s">
        <v>3879</v>
      </c>
      <c r="G252" s="203"/>
      <c r="H252" s="345" t="s">
        <v>34</v>
      </c>
      <c r="I252" s="346" t="s">
        <v>34</v>
      </c>
      <c r="J252" s="203"/>
      <c r="K252" s="203"/>
      <c r="L252" s="347"/>
    </row>
    <row r="253" spans="2:12" s="13" customFormat="1" ht="13.5" hidden="1" outlineLevel="3">
      <c r="B253" s="331"/>
      <c r="C253" s="204"/>
      <c r="D253" s="206" t="s">
        <v>348</v>
      </c>
      <c r="E253" s="210" t="s">
        <v>34</v>
      </c>
      <c r="F253" s="211" t="s">
        <v>3928</v>
      </c>
      <c r="G253" s="204"/>
      <c r="H253" s="212">
        <v>11.34</v>
      </c>
      <c r="I253" s="332" t="s">
        <v>34</v>
      </c>
      <c r="J253" s="204"/>
      <c r="K253" s="204"/>
      <c r="L253" s="333"/>
    </row>
    <row r="254" spans="2:12" s="13" customFormat="1" ht="13.5" hidden="1" outlineLevel="3">
      <c r="B254" s="331"/>
      <c r="C254" s="204"/>
      <c r="D254" s="206" t="s">
        <v>348</v>
      </c>
      <c r="E254" s="210" t="s">
        <v>34</v>
      </c>
      <c r="F254" s="211" t="s">
        <v>3929</v>
      </c>
      <c r="G254" s="204"/>
      <c r="H254" s="212">
        <v>38.61</v>
      </c>
      <c r="I254" s="332" t="s">
        <v>34</v>
      </c>
      <c r="J254" s="204"/>
      <c r="K254" s="204"/>
      <c r="L254" s="333"/>
    </row>
    <row r="255" spans="2:12" s="13" customFormat="1" ht="13.5" hidden="1" outlineLevel="3">
      <c r="B255" s="331"/>
      <c r="C255" s="204"/>
      <c r="D255" s="206" t="s">
        <v>348</v>
      </c>
      <c r="E255" s="210" t="s">
        <v>34</v>
      </c>
      <c r="F255" s="211" t="s">
        <v>3930</v>
      </c>
      <c r="G255" s="204"/>
      <c r="H255" s="212">
        <v>28.8</v>
      </c>
      <c r="I255" s="332" t="s">
        <v>34</v>
      </c>
      <c r="J255" s="204"/>
      <c r="K255" s="204"/>
      <c r="L255" s="333"/>
    </row>
    <row r="256" spans="2:12" s="13" customFormat="1" ht="13.5" hidden="1" outlineLevel="3">
      <c r="B256" s="331"/>
      <c r="C256" s="204"/>
      <c r="D256" s="206" t="s">
        <v>348</v>
      </c>
      <c r="E256" s="210" t="s">
        <v>34</v>
      </c>
      <c r="F256" s="211" t="s">
        <v>3931</v>
      </c>
      <c r="G256" s="204"/>
      <c r="H256" s="212">
        <v>6.4</v>
      </c>
      <c r="I256" s="332" t="s">
        <v>34</v>
      </c>
      <c r="J256" s="204"/>
      <c r="K256" s="204"/>
      <c r="L256" s="333"/>
    </row>
    <row r="257" spans="2:12" s="14" customFormat="1" ht="13.5" hidden="1" outlineLevel="3">
      <c r="B257" s="335"/>
      <c r="C257" s="205"/>
      <c r="D257" s="206" t="s">
        <v>348</v>
      </c>
      <c r="E257" s="207" t="s">
        <v>34</v>
      </c>
      <c r="F257" s="208" t="s">
        <v>352</v>
      </c>
      <c r="G257" s="205"/>
      <c r="H257" s="209">
        <v>85.15</v>
      </c>
      <c r="I257" s="336" t="s">
        <v>34</v>
      </c>
      <c r="J257" s="205"/>
      <c r="K257" s="205"/>
      <c r="L257" s="337"/>
    </row>
    <row r="258" spans="2:12" s="1" customFormat="1" ht="22.5" customHeight="1" outlineLevel="2">
      <c r="B258" s="302"/>
      <c r="C258" s="191" t="s">
        <v>531</v>
      </c>
      <c r="D258" s="191" t="s">
        <v>342</v>
      </c>
      <c r="E258" s="192" t="s">
        <v>3932</v>
      </c>
      <c r="F258" s="193" t="s">
        <v>3933</v>
      </c>
      <c r="G258" s="194" t="s">
        <v>390</v>
      </c>
      <c r="H258" s="195">
        <v>85.15</v>
      </c>
      <c r="I258" s="269">
        <v>111.5</v>
      </c>
      <c r="J258" s="197">
        <f>ROUND(I258*H258,2)</f>
        <v>9494.23</v>
      </c>
      <c r="K258" s="193" t="s">
        <v>346</v>
      </c>
      <c r="L258" s="322"/>
    </row>
    <row r="259" spans="2:12" s="1" customFormat="1" ht="22.5" customHeight="1" outlineLevel="2" collapsed="1">
      <c r="B259" s="302"/>
      <c r="C259" s="191" t="s">
        <v>536</v>
      </c>
      <c r="D259" s="191" t="s">
        <v>342</v>
      </c>
      <c r="E259" s="192" t="s">
        <v>3934</v>
      </c>
      <c r="F259" s="193" t="s">
        <v>3935</v>
      </c>
      <c r="G259" s="194" t="s">
        <v>345</v>
      </c>
      <c r="H259" s="195">
        <v>45.738</v>
      </c>
      <c r="I259" s="269">
        <v>209</v>
      </c>
      <c r="J259" s="197">
        <f>ROUND(I259*H259,2)</f>
        <v>9559.24</v>
      </c>
      <c r="K259" s="193" t="s">
        <v>346</v>
      </c>
      <c r="L259" s="322"/>
    </row>
    <row r="260" spans="2:12" s="12" customFormat="1" ht="13.5" hidden="1" outlineLevel="3">
      <c r="B260" s="342"/>
      <c r="C260" s="203"/>
      <c r="D260" s="206" t="s">
        <v>348</v>
      </c>
      <c r="E260" s="343" t="s">
        <v>34</v>
      </c>
      <c r="F260" s="344" t="s">
        <v>3879</v>
      </c>
      <c r="G260" s="203"/>
      <c r="H260" s="345" t="s">
        <v>34</v>
      </c>
      <c r="I260" s="346" t="s">
        <v>34</v>
      </c>
      <c r="J260" s="203"/>
      <c r="K260" s="203"/>
      <c r="L260" s="347"/>
    </row>
    <row r="261" spans="2:12" s="13" customFormat="1" ht="13.5" hidden="1" outlineLevel="3">
      <c r="B261" s="331"/>
      <c r="C261" s="204"/>
      <c r="D261" s="206" t="s">
        <v>348</v>
      </c>
      <c r="E261" s="210" t="s">
        <v>34</v>
      </c>
      <c r="F261" s="211" t="s">
        <v>3905</v>
      </c>
      <c r="G261" s="204"/>
      <c r="H261" s="212">
        <v>2.97</v>
      </c>
      <c r="I261" s="332" t="s">
        <v>34</v>
      </c>
      <c r="J261" s="204"/>
      <c r="K261" s="204"/>
      <c r="L261" s="333"/>
    </row>
    <row r="262" spans="2:12" s="13" customFormat="1" ht="13.5" hidden="1" outlineLevel="3">
      <c r="B262" s="331"/>
      <c r="C262" s="204"/>
      <c r="D262" s="206" t="s">
        <v>348</v>
      </c>
      <c r="E262" s="210" t="s">
        <v>34</v>
      </c>
      <c r="F262" s="211" t="s">
        <v>3906</v>
      </c>
      <c r="G262" s="204"/>
      <c r="H262" s="212">
        <v>23.888</v>
      </c>
      <c r="I262" s="332" t="s">
        <v>34</v>
      </c>
      <c r="J262" s="204"/>
      <c r="K262" s="204"/>
      <c r="L262" s="333"/>
    </row>
    <row r="263" spans="2:12" s="13" customFormat="1" ht="13.5" hidden="1" outlineLevel="3">
      <c r="B263" s="331"/>
      <c r="C263" s="204"/>
      <c r="D263" s="206" t="s">
        <v>348</v>
      </c>
      <c r="E263" s="210" t="s">
        <v>34</v>
      </c>
      <c r="F263" s="211" t="s">
        <v>3907</v>
      </c>
      <c r="G263" s="204"/>
      <c r="H263" s="212">
        <v>17.28</v>
      </c>
      <c r="I263" s="332" t="s">
        <v>34</v>
      </c>
      <c r="J263" s="204"/>
      <c r="K263" s="204"/>
      <c r="L263" s="333"/>
    </row>
    <row r="264" spans="2:12" s="13" customFormat="1" ht="13.5" hidden="1" outlineLevel="3">
      <c r="B264" s="331"/>
      <c r="C264" s="204"/>
      <c r="D264" s="206" t="s">
        <v>348</v>
      </c>
      <c r="E264" s="210" t="s">
        <v>34</v>
      </c>
      <c r="F264" s="211" t="s">
        <v>3908</v>
      </c>
      <c r="G264" s="204"/>
      <c r="H264" s="212">
        <v>1.6</v>
      </c>
      <c r="I264" s="332" t="s">
        <v>34</v>
      </c>
      <c r="J264" s="204"/>
      <c r="K264" s="204"/>
      <c r="L264" s="333"/>
    </row>
    <row r="265" spans="2:12" s="14" customFormat="1" ht="13.5" hidden="1" outlineLevel="3">
      <c r="B265" s="335"/>
      <c r="C265" s="205"/>
      <c r="D265" s="206" t="s">
        <v>348</v>
      </c>
      <c r="E265" s="207" t="s">
        <v>34</v>
      </c>
      <c r="F265" s="208" t="s">
        <v>352</v>
      </c>
      <c r="G265" s="205"/>
      <c r="H265" s="209">
        <v>45.738</v>
      </c>
      <c r="I265" s="336" t="s">
        <v>34</v>
      </c>
      <c r="J265" s="205"/>
      <c r="K265" s="205"/>
      <c r="L265" s="337"/>
    </row>
    <row r="266" spans="2:12" s="1" customFormat="1" ht="22.5" customHeight="1" outlineLevel="2">
      <c r="B266" s="302"/>
      <c r="C266" s="191" t="s">
        <v>540</v>
      </c>
      <c r="D266" s="191" t="s">
        <v>342</v>
      </c>
      <c r="E266" s="192" t="s">
        <v>3936</v>
      </c>
      <c r="F266" s="193" t="s">
        <v>3937</v>
      </c>
      <c r="G266" s="194" t="s">
        <v>345</v>
      </c>
      <c r="H266" s="195">
        <v>45.738</v>
      </c>
      <c r="I266" s="269">
        <v>111.5</v>
      </c>
      <c r="J266" s="197">
        <f>ROUND(I266*H266,2)</f>
        <v>5099.79</v>
      </c>
      <c r="K266" s="193" t="s">
        <v>346</v>
      </c>
      <c r="L266" s="322"/>
    </row>
    <row r="267" spans="2:12" s="1" customFormat="1" ht="22.5" customHeight="1" outlineLevel="2" collapsed="1">
      <c r="B267" s="302"/>
      <c r="C267" s="191" t="s">
        <v>541</v>
      </c>
      <c r="D267" s="191" t="s">
        <v>342</v>
      </c>
      <c r="E267" s="192" t="s">
        <v>400</v>
      </c>
      <c r="F267" s="193" t="s">
        <v>401</v>
      </c>
      <c r="G267" s="194" t="s">
        <v>345</v>
      </c>
      <c r="H267" s="195">
        <v>159.978</v>
      </c>
      <c r="I267" s="269">
        <v>75.2</v>
      </c>
      <c r="J267" s="197">
        <f>ROUND(I267*H267,2)</f>
        <v>12030.35</v>
      </c>
      <c r="K267" s="193" t="s">
        <v>346</v>
      </c>
      <c r="L267" s="322"/>
    </row>
    <row r="268" spans="2:12" s="13" customFormat="1" ht="13.5" hidden="1" outlineLevel="3">
      <c r="B268" s="331"/>
      <c r="C268" s="204"/>
      <c r="D268" s="206" t="s">
        <v>348</v>
      </c>
      <c r="E268" s="210" t="s">
        <v>34</v>
      </c>
      <c r="F268" s="211" t="s">
        <v>3938</v>
      </c>
      <c r="G268" s="204"/>
      <c r="H268" s="212">
        <v>159.978</v>
      </c>
      <c r="I268" s="332" t="s">
        <v>34</v>
      </c>
      <c r="J268" s="204"/>
      <c r="K268" s="204"/>
      <c r="L268" s="333"/>
    </row>
    <row r="269" spans="2:12" s="1" customFormat="1" ht="22.5" customHeight="1" outlineLevel="2" collapsed="1">
      <c r="B269" s="302"/>
      <c r="C269" s="191" t="s">
        <v>543</v>
      </c>
      <c r="D269" s="191" t="s">
        <v>342</v>
      </c>
      <c r="E269" s="192" t="s">
        <v>426</v>
      </c>
      <c r="F269" s="193" t="s">
        <v>427</v>
      </c>
      <c r="G269" s="194" t="s">
        <v>390</v>
      </c>
      <c r="H269" s="195">
        <v>318.848</v>
      </c>
      <c r="I269" s="269">
        <v>34.9</v>
      </c>
      <c r="J269" s="197">
        <f>ROUND(I269*H269,2)</f>
        <v>11127.8</v>
      </c>
      <c r="K269" s="193" t="s">
        <v>346</v>
      </c>
      <c r="L269" s="322"/>
    </row>
    <row r="270" spans="2:12" s="12" customFormat="1" ht="13.5" hidden="1" outlineLevel="3">
      <c r="B270" s="342"/>
      <c r="C270" s="203"/>
      <c r="D270" s="206" t="s">
        <v>348</v>
      </c>
      <c r="E270" s="343" t="s">
        <v>34</v>
      </c>
      <c r="F270" s="344" t="s">
        <v>3939</v>
      </c>
      <c r="G270" s="203"/>
      <c r="H270" s="345" t="s">
        <v>34</v>
      </c>
      <c r="I270" s="346" t="s">
        <v>34</v>
      </c>
      <c r="J270" s="203"/>
      <c r="K270" s="203"/>
      <c r="L270" s="347"/>
    </row>
    <row r="271" spans="2:12" s="13" customFormat="1" ht="13.5" hidden="1" outlineLevel="3">
      <c r="B271" s="331"/>
      <c r="C271" s="204"/>
      <c r="D271" s="206" t="s">
        <v>348</v>
      </c>
      <c r="E271" s="210" t="s">
        <v>34</v>
      </c>
      <c r="F271" s="211" t="s">
        <v>3940</v>
      </c>
      <c r="G271" s="204"/>
      <c r="H271" s="212">
        <v>318.848</v>
      </c>
      <c r="I271" s="332" t="s">
        <v>34</v>
      </c>
      <c r="J271" s="204"/>
      <c r="K271" s="204"/>
      <c r="L271" s="333"/>
    </row>
    <row r="272" spans="2:12" s="14" customFormat="1" ht="13.5" hidden="1" outlineLevel="3">
      <c r="B272" s="335"/>
      <c r="C272" s="205"/>
      <c r="D272" s="206" t="s">
        <v>348</v>
      </c>
      <c r="E272" s="207" t="s">
        <v>3814</v>
      </c>
      <c r="F272" s="208" t="s">
        <v>352</v>
      </c>
      <c r="G272" s="205"/>
      <c r="H272" s="209">
        <v>318.848</v>
      </c>
      <c r="I272" s="336" t="s">
        <v>34</v>
      </c>
      <c r="J272" s="205"/>
      <c r="K272" s="205"/>
      <c r="L272" s="337"/>
    </row>
    <row r="273" spans="2:12" s="1" customFormat="1" ht="31.5" customHeight="1" outlineLevel="2" collapsed="1">
      <c r="B273" s="302"/>
      <c r="C273" s="191" t="s">
        <v>544</v>
      </c>
      <c r="D273" s="191" t="s">
        <v>342</v>
      </c>
      <c r="E273" s="192" t="s">
        <v>437</v>
      </c>
      <c r="F273" s="193" t="s">
        <v>438</v>
      </c>
      <c r="G273" s="194" t="s">
        <v>390</v>
      </c>
      <c r="H273" s="195">
        <v>318.848</v>
      </c>
      <c r="I273" s="269">
        <v>13.9</v>
      </c>
      <c r="J273" s="197">
        <f>ROUND(I273*H273,2)</f>
        <v>4431.99</v>
      </c>
      <c r="K273" s="193" t="s">
        <v>34</v>
      </c>
      <c r="L273" s="322"/>
    </row>
    <row r="274" spans="2:12" s="12" customFormat="1" ht="13.5" hidden="1" outlineLevel="3">
      <c r="B274" s="342"/>
      <c r="C274" s="203"/>
      <c r="D274" s="206" t="s">
        <v>348</v>
      </c>
      <c r="E274" s="343" t="s">
        <v>34</v>
      </c>
      <c r="F274" s="344" t="s">
        <v>3131</v>
      </c>
      <c r="G274" s="203"/>
      <c r="H274" s="345" t="s">
        <v>34</v>
      </c>
      <c r="I274" s="346" t="s">
        <v>34</v>
      </c>
      <c r="J274" s="203"/>
      <c r="K274" s="203"/>
      <c r="L274" s="347"/>
    </row>
    <row r="275" spans="2:12" s="13" customFormat="1" ht="13.5" hidden="1" outlineLevel="3">
      <c r="B275" s="331"/>
      <c r="C275" s="204"/>
      <c r="D275" s="206" t="s">
        <v>348</v>
      </c>
      <c r="E275" s="210" t="s">
        <v>34</v>
      </c>
      <c r="F275" s="211" t="s">
        <v>3941</v>
      </c>
      <c r="G275" s="204"/>
      <c r="H275" s="212">
        <v>318.848</v>
      </c>
      <c r="I275" s="332" t="s">
        <v>34</v>
      </c>
      <c r="J275" s="204"/>
      <c r="K275" s="204"/>
      <c r="L275" s="333"/>
    </row>
    <row r="276" spans="2:12" s="1" customFormat="1" ht="22.5" customHeight="1" outlineLevel="2" collapsed="1">
      <c r="B276" s="302"/>
      <c r="C276" s="217" t="s">
        <v>234</v>
      </c>
      <c r="D276" s="217" t="s">
        <v>441</v>
      </c>
      <c r="E276" s="218" t="s">
        <v>442</v>
      </c>
      <c r="F276" s="219" t="s">
        <v>443</v>
      </c>
      <c r="G276" s="220" t="s">
        <v>444</v>
      </c>
      <c r="H276" s="221">
        <v>11.494</v>
      </c>
      <c r="I276" s="270">
        <v>111.5</v>
      </c>
      <c r="J276" s="222">
        <f>ROUND(I276*H276,2)</f>
        <v>1281.58</v>
      </c>
      <c r="K276" s="219" t="s">
        <v>34</v>
      </c>
      <c r="L276" s="334"/>
    </row>
    <row r="277" spans="2:12" s="13" customFormat="1" ht="13.5" hidden="1" outlineLevel="3">
      <c r="B277" s="331"/>
      <c r="C277" s="204"/>
      <c r="D277" s="206" t="s">
        <v>348</v>
      </c>
      <c r="E277" s="210" t="s">
        <v>34</v>
      </c>
      <c r="F277" s="211" t="s">
        <v>3942</v>
      </c>
      <c r="G277" s="204"/>
      <c r="H277" s="212">
        <v>11.494</v>
      </c>
      <c r="I277" s="332" t="s">
        <v>34</v>
      </c>
      <c r="J277" s="204"/>
      <c r="K277" s="204"/>
      <c r="L277" s="333"/>
    </row>
    <row r="278" spans="2:12" s="1" customFormat="1" ht="31.5" customHeight="1" outlineLevel="2" collapsed="1">
      <c r="B278" s="302"/>
      <c r="C278" s="191" t="s">
        <v>561</v>
      </c>
      <c r="D278" s="191" t="s">
        <v>342</v>
      </c>
      <c r="E278" s="192" t="s">
        <v>447</v>
      </c>
      <c r="F278" s="193" t="s">
        <v>448</v>
      </c>
      <c r="G278" s="194" t="s">
        <v>390</v>
      </c>
      <c r="H278" s="195">
        <v>318.848</v>
      </c>
      <c r="I278" s="269">
        <v>16.7</v>
      </c>
      <c r="J278" s="197">
        <f>ROUND(I278*H278,2)</f>
        <v>5324.76</v>
      </c>
      <c r="K278" s="193" t="s">
        <v>34</v>
      </c>
      <c r="L278" s="322"/>
    </row>
    <row r="279" spans="2:12" s="13" customFormat="1" ht="13.5" hidden="1" outlineLevel="3">
      <c r="B279" s="331"/>
      <c r="C279" s="204"/>
      <c r="D279" s="206" t="s">
        <v>348</v>
      </c>
      <c r="E279" s="210" t="s">
        <v>34</v>
      </c>
      <c r="F279" s="211" t="s">
        <v>3814</v>
      </c>
      <c r="G279" s="204"/>
      <c r="H279" s="212">
        <v>318.848</v>
      </c>
      <c r="I279" s="332" t="s">
        <v>34</v>
      </c>
      <c r="J279" s="204"/>
      <c r="K279" s="204"/>
      <c r="L279" s="333"/>
    </row>
    <row r="280" spans="2:12" s="11" customFormat="1" ht="29.85" customHeight="1" outlineLevel="1">
      <c r="B280" s="318"/>
      <c r="C280" s="182"/>
      <c r="D280" s="188" t="s">
        <v>74</v>
      </c>
      <c r="E280" s="189" t="s">
        <v>397</v>
      </c>
      <c r="F280" s="189" t="s">
        <v>460</v>
      </c>
      <c r="G280" s="182"/>
      <c r="H280" s="182"/>
      <c r="I280" s="321" t="s">
        <v>34</v>
      </c>
      <c r="J280" s="190">
        <f>SUM(J281:J565)</f>
        <v>711345.3600000002</v>
      </c>
      <c r="K280" s="182"/>
      <c r="L280" s="320"/>
    </row>
    <row r="281" spans="2:12" s="1" customFormat="1" ht="22.5" customHeight="1" outlineLevel="2" collapsed="1">
      <c r="B281" s="302"/>
      <c r="C281" s="191" t="s">
        <v>565</v>
      </c>
      <c r="D281" s="191" t="s">
        <v>342</v>
      </c>
      <c r="E281" s="192" t="s">
        <v>3943</v>
      </c>
      <c r="F281" s="193" t="s">
        <v>3944</v>
      </c>
      <c r="G281" s="194" t="s">
        <v>345</v>
      </c>
      <c r="H281" s="195">
        <v>7.544</v>
      </c>
      <c r="I281" s="269">
        <v>348.3</v>
      </c>
      <c r="J281" s="197">
        <f>ROUND(I281*H281,2)</f>
        <v>2627.58</v>
      </c>
      <c r="K281" s="193" t="s">
        <v>346</v>
      </c>
      <c r="L281" s="322"/>
    </row>
    <row r="282" spans="2:12" s="13" customFormat="1" ht="13.5" hidden="1" outlineLevel="3">
      <c r="B282" s="331"/>
      <c r="C282" s="204"/>
      <c r="D282" s="206" t="s">
        <v>348</v>
      </c>
      <c r="E282" s="210" t="s">
        <v>34</v>
      </c>
      <c r="F282" s="211" t="s">
        <v>3945</v>
      </c>
      <c r="G282" s="204"/>
      <c r="H282" s="212">
        <v>7.544</v>
      </c>
      <c r="I282" s="332" t="s">
        <v>34</v>
      </c>
      <c r="J282" s="204"/>
      <c r="K282" s="204"/>
      <c r="L282" s="333"/>
    </row>
    <row r="283" spans="2:12" s="14" customFormat="1" ht="13.5" hidden="1" outlineLevel="3">
      <c r="B283" s="335"/>
      <c r="C283" s="205"/>
      <c r="D283" s="206" t="s">
        <v>348</v>
      </c>
      <c r="E283" s="207" t="s">
        <v>218</v>
      </c>
      <c r="F283" s="208" t="s">
        <v>352</v>
      </c>
      <c r="G283" s="205"/>
      <c r="H283" s="209">
        <v>7.544</v>
      </c>
      <c r="I283" s="336" t="s">
        <v>34</v>
      </c>
      <c r="J283" s="205"/>
      <c r="K283" s="205"/>
      <c r="L283" s="337"/>
    </row>
    <row r="284" spans="2:12" s="1" customFormat="1" ht="22.5" customHeight="1" outlineLevel="2" collapsed="1">
      <c r="B284" s="302"/>
      <c r="C284" s="191" t="s">
        <v>570</v>
      </c>
      <c r="D284" s="191" t="s">
        <v>342</v>
      </c>
      <c r="E284" s="192" t="s">
        <v>473</v>
      </c>
      <c r="F284" s="193" t="s">
        <v>474</v>
      </c>
      <c r="G284" s="194" t="s">
        <v>345</v>
      </c>
      <c r="H284" s="195">
        <v>7.544</v>
      </c>
      <c r="I284" s="269">
        <v>36.1</v>
      </c>
      <c r="J284" s="197">
        <f>ROUND(I284*H284,2)</f>
        <v>272.34</v>
      </c>
      <c r="K284" s="193" t="s">
        <v>346</v>
      </c>
      <c r="L284" s="322"/>
    </row>
    <row r="285" spans="2:12" s="13" customFormat="1" ht="13.5" hidden="1" outlineLevel="3">
      <c r="B285" s="331"/>
      <c r="C285" s="204"/>
      <c r="D285" s="206" t="s">
        <v>348</v>
      </c>
      <c r="E285" s="210" t="s">
        <v>34</v>
      </c>
      <c r="F285" s="211" t="s">
        <v>218</v>
      </c>
      <c r="G285" s="204"/>
      <c r="H285" s="212">
        <v>7.544</v>
      </c>
      <c r="I285" s="332" t="s">
        <v>34</v>
      </c>
      <c r="J285" s="204"/>
      <c r="K285" s="204"/>
      <c r="L285" s="333"/>
    </row>
    <row r="286" spans="2:12" s="1" customFormat="1" ht="22.5" customHeight="1" outlineLevel="2" collapsed="1">
      <c r="B286" s="302"/>
      <c r="C286" s="191" t="s">
        <v>571</v>
      </c>
      <c r="D286" s="191" t="s">
        <v>342</v>
      </c>
      <c r="E286" s="192" t="s">
        <v>476</v>
      </c>
      <c r="F286" s="193" t="s">
        <v>477</v>
      </c>
      <c r="G286" s="194" t="s">
        <v>345</v>
      </c>
      <c r="H286" s="195">
        <v>7.544</v>
      </c>
      <c r="I286" s="269">
        <v>181.1</v>
      </c>
      <c r="J286" s="197">
        <f>ROUND(I286*H286,2)</f>
        <v>1366.22</v>
      </c>
      <c r="K286" s="193" t="s">
        <v>346</v>
      </c>
      <c r="L286" s="322"/>
    </row>
    <row r="287" spans="2:12" s="13" customFormat="1" ht="13.5" hidden="1" outlineLevel="3">
      <c r="B287" s="331"/>
      <c r="C287" s="204"/>
      <c r="D287" s="206" t="s">
        <v>348</v>
      </c>
      <c r="E287" s="210" t="s">
        <v>34</v>
      </c>
      <c r="F287" s="211" t="s">
        <v>218</v>
      </c>
      <c r="G287" s="204"/>
      <c r="H287" s="212">
        <v>7.544</v>
      </c>
      <c r="I287" s="332" t="s">
        <v>34</v>
      </c>
      <c r="J287" s="204"/>
      <c r="K287" s="204"/>
      <c r="L287" s="333"/>
    </row>
    <row r="288" spans="2:12" s="1" customFormat="1" ht="22.5" customHeight="1" outlineLevel="2" collapsed="1">
      <c r="B288" s="302"/>
      <c r="C288" s="191" t="s">
        <v>573</v>
      </c>
      <c r="D288" s="191" t="s">
        <v>342</v>
      </c>
      <c r="E288" s="192" t="s">
        <v>423</v>
      </c>
      <c r="F288" s="193" t="s">
        <v>424</v>
      </c>
      <c r="G288" s="194" t="s">
        <v>417</v>
      </c>
      <c r="H288" s="195">
        <v>16.597</v>
      </c>
      <c r="I288" s="269">
        <v>125.4</v>
      </c>
      <c r="J288" s="197">
        <f>ROUND(I288*H288,2)</f>
        <v>2081.26</v>
      </c>
      <c r="K288" s="193" t="s">
        <v>34</v>
      </c>
      <c r="L288" s="322"/>
    </row>
    <row r="289" spans="2:12" s="13" customFormat="1" ht="13.5" hidden="1" outlineLevel="3">
      <c r="B289" s="331"/>
      <c r="C289" s="204"/>
      <c r="D289" s="206" t="s">
        <v>348</v>
      </c>
      <c r="E289" s="210" t="s">
        <v>34</v>
      </c>
      <c r="F289" s="211" t="s">
        <v>3946</v>
      </c>
      <c r="G289" s="204"/>
      <c r="H289" s="212">
        <v>16.597</v>
      </c>
      <c r="I289" s="332" t="s">
        <v>34</v>
      </c>
      <c r="J289" s="204"/>
      <c r="K289" s="204"/>
      <c r="L289" s="333"/>
    </row>
    <row r="290" spans="2:12" s="1" customFormat="1" ht="22.5" customHeight="1" outlineLevel="2" collapsed="1">
      <c r="B290" s="302"/>
      <c r="C290" s="191" t="s">
        <v>576</v>
      </c>
      <c r="D290" s="191" t="s">
        <v>342</v>
      </c>
      <c r="E290" s="192" t="s">
        <v>3947</v>
      </c>
      <c r="F290" s="193" t="s">
        <v>3948</v>
      </c>
      <c r="G290" s="194" t="s">
        <v>390</v>
      </c>
      <c r="H290" s="195">
        <v>30.489</v>
      </c>
      <c r="I290" s="269">
        <v>39</v>
      </c>
      <c r="J290" s="197">
        <f>ROUND(I290*H290,2)</f>
        <v>1189.07</v>
      </c>
      <c r="K290" s="193" t="s">
        <v>346</v>
      </c>
      <c r="L290" s="322"/>
    </row>
    <row r="291" spans="2:12" s="12" customFormat="1" ht="13.5" hidden="1" outlineLevel="3">
      <c r="B291" s="342"/>
      <c r="C291" s="203"/>
      <c r="D291" s="206" t="s">
        <v>348</v>
      </c>
      <c r="E291" s="343" t="s">
        <v>34</v>
      </c>
      <c r="F291" s="344" t="s">
        <v>547</v>
      </c>
      <c r="G291" s="203"/>
      <c r="H291" s="345" t="s">
        <v>34</v>
      </c>
      <c r="I291" s="346" t="s">
        <v>34</v>
      </c>
      <c r="J291" s="203"/>
      <c r="K291" s="203"/>
      <c r="L291" s="347"/>
    </row>
    <row r="292" spans="2:12" s="12" customFormat="1" ht="13.5" hidden="1" outlineLevel="3">
      <c r="B292" s="342"/>
      <c r="C292" s="203"/>
      <c r="D292" s="206" t="s">
        <v>348</v>
      </c>
      <c r="E292" s="343" t="s">
        <v>34</v>
      </c>
      <c r="F292" s="344" t="s">
        <v>3949</v>
      </c>
      <c r="G292" s="203"/>
      <c r="H292" s="345" t="s">
        <v>34</v>
      </c>
      <c r="I292" s="346" t="s">
        <v>34</v>
      </c>
      <c r="J292" s="203"/>
      <c r="K292" s="203"/>
      <c r="L292" s="347"/>
    </row>
    <row r="293" spans="2:12" s="13" customFormat="1" ht="13.5" hidden="1" outlineLevel="3">
      <c r="B293" s="331"/>
      <c r="C293" s="204"/>
      <c r="D293" s="206" t="s">
        <v>348</v>
      </c>
      <c r="E293" s="210" t="s">
        <v>34</v>
      </c>
      <c r="F293" s="211" t="s">
        <v>3950</v>
      </c>
      <c r="G293" s="204"/>
      <c r="H293" s="212">
        <v>18.369</v>
      </c>
      <c r="I293" s="332" t="s">
        <v>34</v>
      </c>
      <c r="J293" s="204"/>
      <c r="K293" s="204"/>
      <c r="L293" s="333"/>
    </row>
    <row r="294" spans="2:12" s="13" customFormat="1" ht="13.5" hidden="1" outlineLevel="3">
      <c r="B294" s="331"/>
      <c r="C294" s="204"/>
      <c r="D294" s="206" t="s">
        <v>348</v>
      </c>
      <c r="E294" s="210" t="s">
        <v>34</v>
      </c>
      <c r="F294" s="211" t="s">
        <v>3951</v>
      </c>
      <c r="G294" s="204"/>
      <c r="H294" s="212">
        <v>11.4</v>
      </c>
      <c r="I294" s="332" t="s">
        <v>34</v>
      </c>
      <c r="J294" s="204"/>
      <c r="K294" s="204"/>
      <c r="L294" s="333"/>
    </row>
    <row r="295" spans="2:12" s="12" customFormat="1" ht="13.5" hidden="1" outlineLevel="3">
      <c r="B295" s="342"/>
      <c r="C295" s="203"/>
      <c r="D295" s="206" t="s">
        <v>348</v>
      </c>
      <c r="E295" s="343" t="s">
        <v>34</v>
      </c>
      <c r="F295" s="344" t="s">
        <v>3952</v>
      </c>
      <c r="G295" s="203"/>
      <c r="H295" s="345" t="s">
        <v>34</v>
      </c>
      <c r="I295" s="346" t="s">
        <v>34</v>
      </c>
      <c r="J295" s="203"/>
      <c r="K295" s="203"/>
      <c r="L295" s="347"/>
    </row>
    <row r="296" spans="2:12" s="13" customFormat="1" ht="13.5" hidden="1" outlineLevel="3">
      <c r="B296" s="331"/>
      <c r="C296" s="204"/>
      <c r="D296" s="206" t="s">
        <v>348</v>
      </c>
      <c r="E296" s="210" t="s">
        <v>34</v>
      </c>
      <c r="F296" s="211" t="s">
        <v>3953</v>
      </c>
      <c r="G296" s="204"/>
      <c r="H296" s="212">
        <v>0.72</v>
      </c>
      <c r="I296" s="332" t="s">
        <v>34</v>
      </c>
      <c r="J296" s="204"/>
      <c r="K296" s="204"/>
      <c r="L296" s="333"/>
    </row>
    <row r="297" spans="2:12" s="14" customFormat="1" ht="13.5" hidden="1" outlineLevel="3">
      <c r="B297" s="335"/>
      <c r="C297" s="205"/>
      <c r="D297" s="206" t="s">
        <v>348</v>
      </c>
      <c r="E297" s="207" t="s">
        <v>211</v>
      </c>
      <c r="F297" s="208" t="s">
        <v>352</v>
      </c>
      <c r="G297" s="205"/>
      <c r="H297" s="209">
        <v>30.489</v>
      </c>
      <c r="I297" s="336" t="s">
        <v>34</v>
      </c>
      <c r="J297" s="205"/>
      <c r="K297" s="205"/>
      <c r="L297" s="337"/>
    </row>
    <row r="298" spans="2:12" s="1" customFormat="1" ht="22.5" customHeight="1" outlineLevel="2" collapsed="1">
      <c r="B298" s="302"/>
      <c r="C298" s="191" t="s">
        <v>581</v>
      </c>
      <c r="D298" s="191" t="s">
        <v>342</v>
      </c>
      <c r="E298" s="192" t="s">
        <v>3954</v>
      </c>
      <c r="F298" s="193" t="s">
        <v>3955</v>
      </c>
      <c r="G298" s="194" t="s">
        <v>491</v>
      </c>
      <c r="H298" s="195">
        <v>60.26</v>
      </c>
      <c r="I298" s="269">
        <v>55.7</v>
      </c>
      <c r="J298" s="197">
        <f>ROUND(I298*H298,2)</f>
        <v>3356.48</v>
      </c>
      <c r="K298" s="193" t="s">
        <v>346</v>
      </c>
      <c r="L298" s="322"/>
    </row>
    <row r="299" spans="2:12" s="12" customFormat="1" ht="13.5" hidden="1" outlineLevel="3">
      <c r="B299" s="342"/>
      <c r="C299" s="203"/>
      <c r="D299" s="206" t="s">
        <v>348</v>
      </c>
      <c r="E299" s="343" t="s">
        <v>34</v>
      </c>
      <c r="F299" s="344" t="s">
        <v>547</v>
      </c>
      <c r="G299" s="203"/>
      <c r="H299" s="345" t="s">
        <v>34</v>
      </c>
      <c r="I299" s="346" t="s">
        <v>34</v>
      </c>
      <c r="J299" s="203"/>
      <c r="K299" s="203"/>
      <c r="L299" s="347"/>
    </row>
    <row r="300" spans="2:12" s="12" customFormat="1" ht="13.5" hidden="1" outlineLevel="3">
      <c r="B300" s="342"/>
      <c r="C300" s="203"/>
      <c r="D300" s="206" t="s">
        <v>348</v>
      </c>
      <c r="E300" s="343" t="s">
        <v>34</v>
      </c>
      <c r="F300" s="344" t="s">
        <v>3949</v>
      </c>
      <c r="G300" s="203"/>
      <c r="H300" s="345" t="s">
        <v>34</v>
      </c>
      <c r="I300" s="346" t="s">
        <v>34</v>
      </c>
      <c r="J300" s="203"/>
      <c r="K300" s="203"/>
      <c r="L300" s="347"/>
    </row>
    <row r="301" spans="2:12" s="13" customFormat="1" ht="13.5" hidden="1" outlineLevel="3">
      <c r="B301" s="331"/>
      <c r="C301" s="204"/>
      <c r="D301" s="206" t="s">
        <v>348</v>
      </c>
      <c r="E301" s="210" t="s">
        <v>34</v>
      </c>
      <c r="F301" s="211" t="s">
        <v>3956</v>
      </c>
      <c r="G301" s="204"/>
      <c r="H301" s="212">
        <v>28.26</v>
      </c>
      <c r="I301" s="332" t="s">
        <v>34</v>
      </c>
      <c r="J301" s="204"/>
      <c r="K301" s="204"/>
      <c r="L301" s="333"/>
    </row>
    <row r="302" spans="2:12" s="13" customFormat="1" ht="13.5" hidden="1" outlineLevel="3">
      <c r="B302" s="331"/>
      <c r="C302" s="204"/>
      <c r="D302" s="206" t="s">
        <v>348</v>
      </c>
      <c r="E302" s="210" t="s">
        <v>34</v>
      </c>
      <c r="F302" s="211" t="s">
        <v>3957</v>
      </c>
      <c r="G302" s="204"/>
      <c r="H302" s="212">
        <v>30.8</v>
      </c>
      <c r="I302" s="332" t="s">
        <v>34</v>
      </c>
      <c r="J302" s="204"/>
      <c r="K302" s="204"/>
      <c r="L302" s="333"/>
    </row>
    <row r="303" spans="2:12" s="12" customFormat="1" ht="13.5" hidden="1" outlineLevel="3">
      <c r="B303" s="342"/>
      <c r="C303" s="203"/>
      <c r="D303" s="206" t="s">
        <v>348</v>
      </c>
      <c r="E303" s="343" t="s">
        <v>34</v>
      </c>
      <c r="F303" s="344" t="s">
        <v>3952</v>
      </c>
      <c r="G303" s="203"/>
      <c r="H303" s="345" t="s">
        <v>34</v>
      </c>
      <c r="I303" s="346" t="s">
        <v>34</v>
      </c>
      <c r="J303" s="203"/>
      <c r="K303" s="203"/>
      <c r="L303" s="347"/>
    </row>
    <row r="304" spans="2:12" s="13" customFormat="1" ht="13.5" hidden="1" outlineLevel="3">
      <c r="B304" s="331"/>
      <c r="C304" s="204"/>
      <c r="D304" s="206" t="s">
        <v>348</v>
      </c>
      <c r="E304" s="210" t="s">
        <v>34</v>
      </c>
      <c r="F304" s="211" t="s">
        <v>3958</v>
      </c>
      <c r="G304" s="204"/>
      <c r="H304" s="212">
        <v>1.2</v>
      </c>
      <c r="I304" s="332" t="s">
        <v>34</v>
      </c>
      <c r="J304" s="204"/>
      <c r="K304" s="204"/>
      <c r="L304" s="333"/>
    </row>
    <row r="305" spans="2:12" s="14" customFormat="1" ht="13.5" hidden="1" outlineLevel="3">
      <c r="B305" s="335"/>
      <c r="C305" s="205"/>
      <c r="D305" s="206" t="s">
        <v>348</v>
      </c>
      <c r="E305" s="207" t="s">
        <v>34</v>
      </c>
      <c r="F305" s="208" t="s">
        <v>352</v>
      </c>
      <c r="G305" s="205"/>
      <c r="H305" s="209">
        <v>60.26</v>
      </c>
      <c r="I305" s="336" t="s">
        <v>34</v>
      </c>
      <c r="J305" s="205"/>
      <c r="K305" s="205"/>
      <c r="L305" s="337"/>
    </row>
    <row r="306" spans="2:12" s="1" customFormat="1" ht="22.5" customHeight="1" outlineLevel="2" collapsed="1">
      <c r="B306" s="302"/>
      <c r="C306" s="191" t="s">
        <v>585</v>
      </c>
      <c r="D306" s="191" t="s">
        <v>342</v>
      </c>
      <c r="E306" s="192" t="s">
        <v>3959</v>
      </c>
      <c r="F306" s="193" t="s">
        <v>3960</v>
      </c>
      <c r="G306" s="194" t="s">
        <v>390</v>
      </c>
      <c r="H306" s="195">
        <v>113</v>
      </c>
      <c r="I306" s="269">
        <v>62.7</v>
      </c>
      <c r="J306" s="197">
        <f>ROUND(I306*H306,2)</f>
        <v>7085.1</v>
      </c>
      <c r="K306" s="193" t="s">
        <v>346</v>
      </c>
      <c r="L306" s="322"/>
    </row>
    <row r="307" spans="2:12" s="13" customFormat="1" ht="13.5" hidden="1" outlineLevel="3">
      <c r="B307" s="331"/>
      <c r="C307" s="204"/>
      <c r="D307" s="206" t="s">
        <v>348</v>
      </c>
      <c r="E307" s="210" t="s">
        <v>231</v>
      </c>
      <c r="F307" s="211" t="s">
        <v>3961</v>
      </c>
      <c r="G307" s="204"/>
      <c r="H307" s="212">
        <v>113</v>
      </c>
      <c r="I307" s="332" t="s">
        <v>34</v>
      </c>
      <c r="J307" s="204"/>
      <c r="K307" s="204"/>
      <c r="L307" s="333"/>
    </row>
    <row r="308" spans="2:12" s="1" customFormat="1" ht="22.5" customHeight="1" outlineLevel="2" collapsed="1">
      <c r="B308" s="302"/>
      <c r="C308" s="191" t="s">
        <v>589</v>
      </c>
      <c r="D308" s="191" t="s">
        <v>342</v>
      </c>
      <c r="E308" s="192" t="s">
        <v>566</v>
      </c>
      <c r="F308" s="193" t="s">
        <v>567</v>
      </c>
      <c r="G308" s="194" t="s">
        <v>491</v>
      </c>
      <c r="H308" s="195">
        <v>6.8</v>
      </c>
      <c r="I308" s="269">
        <v>41.8</v>
      </c>
      <c r="J308" s="197">
        <f>ROUND(I308*H308,2)</f>
        <v>284.24</v>
      </c>
      <c r="K308" s="193" t="s">
        <v>346</v>
      </c>
      <c r="L308" s="322"/>
    </row>
    <row r="309" spans="2:12" s="12" customFormat="1" ht="13.5" hidden="1" outlineLevel="3">
      <c r="B309" s="342"/>
      <c r="C309" s="203"/>
      <c r="D309" s="206" t="s">
        <v>348</v>
      </c>
      <c r="E309" s="343" t="s">
        <v>34</v>
      </c>
      <c r="F309" s="344" t="s">
        <v>568</v>
      </c>
      <c r="G309" s="203"/>
      <c r="H309" s="345" t="s">
        <v>34</v>
      </c>
      <c r="I309" s="346" t="s">
        <v>34</v>
      </c>
      <c r="J309" s="203"/>
      <c r="K309" s="203"/>
      <c r="L309" s="347"/>
    </row>
    <row r="310" spans="2:12" s="13" customFormat="1" ht="13.5" hidden="1" outlineLevel="3">
      <c r="B310" s="331"/>
      <c r="C310" s="204"/>
      <c r="D310" s="206" t="s">
        <v>348</v>
      </c>
      <c r="E310" s="210" t="s">
        <v>270</v>
      </c>
      <c r="F310" s="211" t="s">
        <v>3962</v>
      </c>
      <c r="G310" s="204"/>
      <c r="H310" s="212">
        <v>6.8</v>
      </c>
      <c r="I310" s="332" t="s">
        <v>34</v>
      </c>
      <c r="J310" s="204"/>
      <c r="K310" s="204"/>
      <c r="L310" s="333"/>
    </row>
    <row r="311" spans="2:12" s="1" customFormat="1" ht="22.5" customHeight="1" outlineLevel="2">
      <c r="B311" s="302"/>
      <c r="C311" s="191" t="s">
        <v>592</v>
      </c>
      <c r="D311" s="191" t="s">
        <v>342</v>
      </c>
      <c r="E311" s="192" t="s">
        <v>735</v>
      </c>
      <c r="F311" s="193" t="s">
        <v>736</v>
      </c>
      <c r="G311" s="194" t="s">
        <v>417</v>
      </c>
      <c r="H311" s="195">
        <v>19.983</v>
      </c>
      <c r="I311" s="269">
        <v>37.2</v>
      </c>
      <c r="J311" s="197">
        <f>ROUND(I311*H311,2)</f>
        <v>743.37</v>
      </c>
      <c r="K311" s="193" t="s">
        <v>346</v>
      </c>
      <c r="L311" s="322"/>
    </row>
    <row r="312" spans="2:12" s="1" customFormat="1" ht="22.5" customHeight="1" outlineLevel="2" collapsed="1">
      <c r="B312" s="302"/>
      <c r="C312" s="191" t="s">
        <v>598</v>
      </c>
      <c r="D312" s="191" t="s">
        <v>342</v>
      </c>
      <c r="E312" s="192" t="s">
        <v>511</v>
      </c>
      <c r="F312" s="193" t="s">
        <v>512</v>
      </c>
      <c r="G312" s="194" t="s">
        <v>417</v>
      </c>
      <c r="H312" s="195">
        <v>99.915</v>
      </c>
      <c r="I312" s="269">
        <v>6.2</v>
      </c>
      <c r="J312" s="197">
        <f>ROUND(I312*H312,2)</f>
        <v>619.47</v>
      </c>
      <c r="K312" s="193" t="s">
        <v>346</v>
      </c>
      <c r="L312" s="322"/>
    </row>
    <row r="313" spans="2:12" s="13" customFormat="1" ht="13.5" hidden="1" outlineLevel="3">
      <c r="B313" s="331"/>
      <c r="C313" s="204"/>
      <c r="D313" s="206" t="s">
        <v>348</v>
      </c>
      <c r="E313" s="204"/>
      <c r="F313" s="211" t="s">
        <v>3963</v>
      </c>
      <c r="G313" s="204"/>
      <c r="H313" s="212">
        <v>99.915</v>
      </c>
      <c r="I313" s="332" t="s">
        <v>34</v>
      </c>
      <c r="J313" s="204"/>
      <c r="K313" s="204"/>
      <c r="L313" s="333"/>
    </row>
    <row r="314" spans="2:12" s="1" customFormat="1" ht="22.5" customHeight="1" outlineLevel="2">
      <c r="B314" s="302"/>
      <c r="C314" s="191" t="s">
        <v>600</v>
      </c>
      <c r="D314" s="191" t="s">
        <v>342</v>
      </c>
      <c r="E314" s="192" t="s">
        <v>574</v>
      </c>
      <c r="F314" s="193" t="s">
        <v>575</v>
      </c>
      <c r="G314" s="194" t="s">
        <v>417</v>
      </c>
      <c r="H314" s="195">
        <v>19.983</v>
      </c>
      <c r="I314" s="269">
        <v>543.3</v>
      </c>
      <c r="J314" s="197">
        <f>ROUND(I314*H314,2)</f>
        <v>10856.76</v>
      </c>
      <c r="K314" s="193" t="s">
        <v>34</v>
      </c>
      <c r="L314" s="322"/>
    </row>
    <row r="315" spans="2:12" s="1" customFormat="1" ht="31.5" customHeight="1" outlineLevel="2" collapsed="1">
      <c r="B315" s="302"/>
      <c r="C315" s="191" t="s">
        <v>604</v>
      </c>
      <c r="D315" s="191" t="s">
        <v>342</v>
      </c>
      <c r="E315" s="192" t="s">
        <v>582</v>
      </c>
      <c r="F315" s="193" t="s">
        <v>583</v>
      </c>
      <c r="G315" s="194" t="s">
        <v>579</v>
      </c>
      <c r="H315" s="195">
        <v>825</v>
      </c>
      <c r="I315" s="269">
        <v>16.7</v>
      </c>
      <c r="J315" s="197">
        <f>ROUND(I315*H315,2)</f>
        <v>13777.5</v>
      </c>
      <c r="K315" s="193" t="s">
        <v>34</v>
      </c>
      <c r="L315" s="322"/>
    </row>
    <row r="316" spans="2:12" s="13" customFormat="1" ht="13.5" hidden="1" outlineLevel="3">
      <c r="B316" s="331"/>
      <c r="C316" s="204"/>
      <c r="D316" s="206" t="s">
        <v>348</v>
      </c>
      <c r="E316" s="210" t="s">
        <v>34</v>
      </c>
      <c r="F316" s="211" t="s">
        <v>3964</v>
      </c>
      <c r="G316" s="204"/>
      <c r="H316" s="212">
        <v>825</v>
      </c>
      <c r="I316" s="332" t="s">
        <v>34</v>
      </c>
      <c r="J316" s="204"/>
      <c r="K316" s="204"/>
      <c r="L316" s="333"/>
    </row>
    <row r="317" spans="2:12" s="1" customFormat="1" ht="31.5" customHeight="1" outlineLevel="2" collapsed="1">
      <c r="B317" s="302"/>
      <c r="C317" s="191" t="s">
        <v>608</v>
      </c>
      <c r="D317" s="191" t="s">
        <v>342</v>
      </c>
      <c r="E317" s="192" t="s">
        <v>3137</v>
      </c>
      <c r="F317" s="193" t="s">
        <v>3965</v>
      </c>
      <c r="G317" s="194" t="s">
        <v>579</v>
      </c>
      <c r="H317" s="195">
        <v>825</v>
      </c>
      <c r="I317" s="269">
        <v>41.8</v>
      </c>
      <c r="J317" s="197">
        <f>ROUND(I317*H317,2)</f>
        <v>34485</v>
      </c>
      <c r="K317" s="193" t="s">
        <v>34</v>
      </c>
      <c r="L317" s="322"/>
    </row>
    <row r="318" spans="2:12" s="13" customFormat="1" ht="13.5" hidden="1" outlineLevel="3">
      <c r="B318" s="331"/>
      <c r="C318" s="204"/>
      <c r="D318" s="206" t="s">
        <v>348</v>
      </c>
      <c r="E318" s="210" t="s">
        <v>34</v>
      </c>
      <c r="F318" s="211" t="s">
        <v>3966</v>
      </c>
      <c r="G318" s="204"/>
      <c r="H318" s="212">
        <v>825</v>
      </c>
      <c r="I318" s="332" t="s">
        <v>34</v>
      </c>
      <c r="J318" s="204"/>
      <c r="K318" s="204"/>
      <c r="L318" s="333"/>
    </row>
    <row r="319" spans="2:12" s="1" customFormat="1" ht="22.5" customHeight="1" outlineLevel="2" collapsed="1">
      <c r="B319" s="302"/>
      <c r="C319" s="191" t="s">
        <v>612</v>
      </c>
      <c r="D319" s="191" t="s">
        <v>342</v>
      </c>
      <c r="E319" s="192" t="s">
        <v>590</v>
      </c>
      <c r="F319" s="193" t="s">
        <v>591</v>
      </c>
      <c r="G319" s="194" t="s">
        <v>390</v>
      </c>
      <c r="H319" s="195">
        <v>39.391</v>
      </c>
      <c r="I319" s="269">
        <v>25.1</v>
      </c>
      <c r="J319" s="197">
        <f>ROUND(I319*H319,2)</f>
        <v>988.71</v>
      </c>
      <c r="K319" s="193" t="s">
        <v>34</v>
      </c>
      <c r="L319" s="322"/>
    </row>
    <row r="320" spans="2:12" s="13" customFormat="1" ht="13.5" hidden="1" outlineLevel="3">
      <c r="B320" s="331"/>
      <c r="C320" s="204"/>
      <c r="D320" s="206" t="s">
        <v>348</v>
      </c>
      <c r="E320" s="210" t="s">
        <v>34</v>
      </c>
      <c r="F320" s="211" t="s">
        <v>251</v>
      </c>
      <c r="G320" s="204"/>
      <c r="H320" s="212">
        <v>39.391</v>
      </c>
      <c r="I320" s="332" t="s">
        <v>34</v>
      </c>
      <c r="J320" s="204"/>
      <c r="K320" s="204"/>
      <c r="L320" s="333"/>
    </row>
    <row r="321" spans="2:12" s="1" customFormat="1" ht="22.5" customHeight="1" outlineLevel="2" collapsed="1">
      <c r="B321" s="302"/>
      <c r="C321" s="191" t="s">
        <v>618</v>
      </c>
      <c r="D321" s="191" t="s">
        <v>342</v>
      </c>
      <c r="E321" s="192" t="s">
        <v>343</v>
      </c>
      <c r="F321" s="193" t="s">
        <v>344</v>
      </c>
      <c r="G321" s="194" t="s">
        <v>345</v>
      </c>
      <c r="H321" s="195">
        <v>7.878</v>
      </c>
      <c r="I321" s="269">
        <v>64.1</v>
      </c>
      <c r="J321" s="197">
        <f>ROUND(I321*H321,2)</f>
        <v>504.98</v>
      </c>
      <c r="K321" s="193" t="s">
        <v>346</v>
      </c>
      <c r="L321" s="322"/>
    </row>
    <row r="322" spans="2:12" s="12" customFormat="1" ht="13.5" hidden="1" outlineLevel="3">
      <c r="B322" s="342"/>
      <c r="C322" s="203"/>
      <c r="D322" s="206" t="s">
        <v>348</v>
      </c>
      <c r="E322" s="343" t="s">
        <v>34</v>
      </c>
      <c r="F322" s="344" t="s">
        <v>3140</v>
      </c>
      <c r="G322" s="203"/>
      <c r="H322" s="345" t="s">
        <v>34</v>
      </c>
      <c r="I322" s="346" t="s">
        <v>34</v>
      </c>
      <c r="J322" s="203"/>
      <c r="K322" s="203"/>
      <c r="L322" s="347"/>
    </row>
    <row r="323" spans="2:12" s="12" customFormat="1" ht="13.5" hidden="1" outlineLevel="3">
      <c r="B323" s="342"/>
      <c r="C323" s="203"/>
      <c r="D323" s="206" t="s">
        <v>348</v>
      </c>
      <c r="E323" s="343" t="s">
        <v>34</v>
      </c>
      <c r="F323" s="344" t="s">
        <v>1568</v>
      </c>
      <c r="G323" s="203"/>
      <c r="H323" s="345" t="s">
        <v>34</v>
      </c>
      <c r="I323" s="346" t="s">
        <v>34</v>
      </c>
      <c r="J323" s="203"/>
      <c r="K323" s="203"/>
      <c r="L323" s="347"/>
    </row>
    <row r="324" spans="2:12" s="13" customFormat="1" ht="13.5" hidden="1" outlineLevel="3">
      <c r="B324" s="331"/>
      <c r="C324" s="204"/>
      <c r="D324" s="206" t="s">
        <v>348</v>
      </c>
      <c r="E324" s="210" t="s">
        <v>34</v>
      </c>
      <c r="F324" s="211" t="s">
        <v>3967</v>
      </c>
      <c r="G324" s="204"/>
      <c r="H324" s="212">
        <v>17.544</v>
      </c>
      <c r="I324" s="332" t="s">
        <v>34</v>
      </c>
      <c r="J324" s="204"/>
      <c r="K324" s="204"/>
      <c r="L324" s="333"/>
    </row>
    <row r="325" spans="2:12" s="13" customFormat="1" ht="13.5" hidden="1" outlineLevel="3">
      <c r="B325" s="331"/>
      <c r="C325" s="204"/>
      <c r="D325" s="206" t="s">
        <v>348</v>
      </c>
      <c r="E325" s="210" t="s">
        <v>34</v>
      </c>
      <c r="F325" s="211" t="s">
        <v>3968</v>
      </c>
      <c r="G325" s="204"/>
      <c r="H325" s="212">
        <v>5.319</v>
      </c>
      <c r="I325" s="332" t="s">
        <v>34</v>
      </c>
      <c r="J325" s="204"/>
      <c r="K325" s="204"/>
      <c r="L325" s="333"/>
    </row>
    <row r="326" spans="2:12" s="13" customFormat="1" ht="13.5" hidden="1" outlineLevel="3">
      <c r="B326" s="331"/>
      <c r="C326" s="204"/>
      <c r="D326" s="206" t="s">
        <v>348</v>
      </c>
      <c r="E326" s="210" t="s">
        <v>34</v>
      </c>
      <c r="F326" s="211" t="s">
        <v>3969</v>
      </c>
      <c r="G326" s="204"/>
      <c r="H326" s="212">
        <v>4.968</v>
      </c>
      <c r="I326" s="332" t="s">
        <v>34</v>
      </c>
      <c r="J326" s="204"/>
      <c r="K326" s="204"/>
      <c r="L326" s="333"/>
    </row>
    <row r="327" spans="2:12" s="13" customFormat="1" ht="13.5" hidden="1" outlineLevel="3">
      <c r="B327" s="331"/>
      <c r="C327" s="204"/>
      <c r="D327" s="206" t="s">
        <v>348</v>
      </c>
      <c r="E327" s="210" t="s">
        <v>34</v>
      </c>
      <c r="F327" s="211" t="s">
        <v>3970</v>
      </c>
      <c r="G327" s="204"/>
      <c r="H327" s="212">
        <v>0.72</v>
      </c>
      <c r="I327" s="332" t="s">
        <v>34</v>
      </c>
      <c r="J327" s="204"/>
      <c r="K327" s="204"/>
      <c r="L327" s="333"/>
    </row>
    <row r="328" spans="2:12" s="12" customFormat="1" ht="13.5" hidden="1" outlineLevel="3">
      <c r="B328" s="342"/>
      <c r="C328" s="203"/>
      <c r="D328" s="206" t="s">
        <v>348</v>
      </c>
      <c r="E328" s="343" t="s">
        <v>34</v>
      </c>
      <c r="F328" s="344" t="s">
        <v>625</v>
      </c>
      <c r="G328" s="203"/>
      <c r="H328" s="345" t="s">
        <v>34</v>
      </c>
      <c r="I328" s="346" t="s">
        <v>34</v>
      </c>
      <c r="J328" s="203"/>
      <c r="K328" s="203"/>
      <c r="L328" s="347"/>
    </row>
    <row r="329" spans="2:12" s="13" customFormat="1" ht="13.5" hidden="1" outlineLevel="3">
      <c r="B329" s="331"/>
      <c r="C329" s="204"/>
      <c r="D329" s="206" t="s">
        <v>348</v>
      </c>
      <c r="E329" s="210" t="s">
        <v>34</v>
      </c>
      <c r="F329" s="211" t="s">
        <v>3971</v>
      </c>
      <c r="G329" s="204"/>
      <c r="H329" s="212">
        <v>4.08</v>
      </c>
      <c r="I329" s="332" t="s">
        <v>34</v>
      </c>
      <c r="J329" s="204"/>
      <c r="K329" s="204"/>
      <c r="L329" s="333"/>
    </row>
    <row r="330" spans="2:12" s="13" customFormat="1" ht="13.5" hidden="1" outlineLevel="3">
      <c r="B330" s="331"/>
      <c r="C330" s="204"/>
      <c r="D330" s="206" t="s">
        <v>348</v>
      </c>
      <c r="E330" s="210" t="s">
        <v>34</v>
      </c>
      <c r="F330" s="211" t="s">
        <v>3972</v>
      </c>
      <c r="G330" s="204"/>
      <c r="H330" s="212">
        <v>6.76</v>
      </c>
      <c r="I330" s="332" t="s">
        <v>34</v>
      </c>
      <c r="J330" s="204"/>
      <c r="K330" s="204"/>
      <c r="L330" s="333"/>
    </row>
    <row r="331" spans="2:12" s="14" customFormat="1" ht="13.5" hidden="1" outlineLevel="3">
      <c r="B331" s="335"/>
      <c r="C331" s="205"/>
      <c r="D331" s="206" t="s">
        <v>348</v>
      </c>
      <c r="E331" s="207" t="s">
        <v>251</v>
      </c>
      <c r="F331" s="208" t="s">
        <v>352</v>
      </c>
      <c r="G331" s="205"/>
      <c r="H331" s="209">
        <v>39.391</v>
      </c>
      <c r="I331" s="336" t="s">
        <v>34</v>
      </c>
      <c r="J331" s="205"/>
      <c r="K331" s="205"/>
      <c r="L331" s="337"/>
    </row>
    <row r="332" spans="2:12" s="12" customFormat="1" ht="13.5" hidden="1" outlineLevel="3">
      <c r="B332" s="342"/>
      <c r="C332" s="203"/>
      <c r="D332" s="206" t="s">
        <v>348</v>
      </c>
      <c r="E332" s="343" t="s">
        <v>34</v>
      </c>
      <c r="F332" s="344" t="s">
        <v>3149</v>
      </c>
      <c r="G332" s="203"/>
      <c r="H332" s="345" t="s">
        <v>34</v>
      </c>
      <c r="I332" s="346" t="s">
        <v>34</v>
      </c>
      <c r="J332" s="203"/>
      <c r="K332" s="203"/>
      <c r="L332" s="347"/>
    </row>
    <row r="333" spans="2:12" s="12" customFormat="1" ht="13.5" hidden="1" outlineLevel="3">
      <c r="B333" s="342"/>
      <c r="C333" s="203"/>
      <c r="D333" s="206" t="s">
        <v>348</v>
      </c>
      <c r="E333" s="343" t="s">
        <v>34</v>
      </c>
      <c r="F333" s="344" t="s">
        <v>1568</v>
      </c>
      <c r="G333" s="203"/>
      <c r="H333" s="345" t="s">
        <v>34</v>
      </c>
      <c r="I333" s="346" t="s">
        <v>34</v>
      </c>
      <c r="J333" s="203"/>
      <c r="K333" s="203"/>
      <c r="L333" s="347"/>
    </row>
    <row r="334" spans="2:12" s="12" customFormat="1" ht="13.5" hidden="1" outlineLevel="3">
      <c r="B334" s="342"/>
      <c r="C334" s="203"/>
      <c r="D334" s="206" t="s">
        <v>348</v>
      </c>
      <c r="E334" s="343" t="s">
        <v>34</v>
      </c>
      <c r="F334" s="344" t="s">
        <v>625</v>
      </c>
      <c r="G334" s="203"/>
      <c r="H334" s="345" t="s">
        <v>34</v>
      </c>
      <c r="I334" s="346" t="s">
        <v>34</v>
      </c>
      <c r="J334" s="203"/>
      <c r="K334" s="203"/>
      <c r="L334" s="347"/>
    </row>
    <row r="335" spans="2:12" s="13" customFormat="1" ht="13.5" hidden="1" outlineLevel="3">
      <c r="B335" s="331"/>
      <c r="C335" s="204"/>
      <c r="D335" s="206" t="s">
        <v>348</v>
      </c>
      <c r="E335" s="210" t="s">
        <v>34</v>
      </c>
      <c r="F335" s="211" t="s">
        <v>3973</v>
      </c>
      <c r="G335" s="204"/>
      <c r="H335" s="212">
        <v>7.878</v>
      </c>
      <c r="I335" s="332" t="s">
        <v>34</v>
      </c>
      <c r="J335" s="204"/>
      <c r="K335" s="204"/>
      <c r="L335" s="333"/>
    </row>
    <row r="336" spans="2:12" s="14" customFormat="1" ht="13.5" hidden="1" outlineLevel="3">
      <c r="B336" s="335"/>
      <c r="C336" s="205"/>
      <c r="D336" s="206" t="s">
        <v>348</v>
      </c>
      <c r="E336" s="207" t="s">
        <v>252</v>
      </c>
      <c r="F336" s="208" t="s">
        <v>352</v>
      </c>
      <c r="G336" s="205"/>
      <c r="H336" s="209">
        <v>7.878</v>
      </c>
      <c r="I336" s="336" t="s">
        <v>34</v>
      </c>
      <c r="J336" s="205"/>
      <c r="K336" s="205"/>
      <c r="L336" s="337"/>
    </row>
    <row r="337" spans="2:12" s="1" customFormat="1" ht="22.5" customHeight="1" outlineLevel="2" collapsed="1">
      <c r="B337" s="302"/>
      <c r="C337" s="191" t="s">
        <v>637</v>
      </c>
      <c r="D337" s="191" t="s">
        <v>342</v>
      </c>
      <c r="E337" s="192" t="s">
        <v>3974</v>
      </c>
      <c r="F337" s="193" t="s">
        <v>3975</v>
      </c>
      <c r="G337" s="194" t="s">
        <v>345</v>
      </c>
      <c r="H337" s="195">
        <v>7.878</v>
      </c>
      <c r="I337" s="269">
        <v>56.8</v>
      </c>
      <c r="J337" s="197">
        <f>ROUND(I337*H337,2)</f>
        <v>447.47</v>
      </c>
      <c r="K337" s="193" t="s">
        <v>346</v>
      </c>
      <c r="L337" s="322"/>
    </row>
    <row r="338" spans="2:12" s="13" customFormat="1" ht="13.5" hidden="1" outlineLevel="3">
      <c r="B338" s="331"/>
      <c r="C338" s="204"/>
      <c r="D338" s="206" t="s">
        <v>348</v>
      </c>
      <c r="E338" s="210" t="s">
        <v>34</v>
      </c>
      <c r="F338" s="211" t="s">
        <v>3976</v>
      </c>
      <c r="G338" s="204"/>
      <c r="H338" s="212">
        <v>7.878</v>
      </c>
      <c r="I338" s="332" t="s">
        <v>34</v>
      </c>
      <c r="J338" s="204"/>
      <c r="K338" s="204"/>
      <c r="L338" s="333"/>
    </row>
    <row r="339" spans="2:12" s="1" customFormat="1" ht="22.5" customHeight="1" outlineLevel="2" collapsed="1">
      <c r="B339" s="302"/>
      <c r="C339" s="191" t="s">
        <v>639</v>
      </c>
      <c r="D339" s="191" t="s">
        <v>342</v>
      </c>
      <c r="E339" s="192" t="s">
        <v>605</v>
      </c>
      <c r="F339" s="193" t="s">
        <v>606</v>
      </c>
      <c r="G339" s="194" t="s">
        <v>491</v>
      </c>
      <c r="H339" s="195">
        <v>1.3</v>
      </c>
      <c r="I339" s="269">
        <v>278.6</v>
      </c>
      <c r="J339" s="197">
        <f>ROUND(I339*H339,2)</f>
        <v>362.18</v>
      </c>
      <c r="K339" s="193" t="s">
        <v>346</v>
      </c>
      <c r="L339" s="322"/>
    </row>
    <row r="340" spans="2:12" s="13" customFormat="1" ht="13.5" hidden="1" outlineLevel="3">
      <c r="B340" s="331"/>
      <c r="C340" s="204"/>
      <c r="D340" s="206" t="s">
        <v>348</v>
      </c>
      <c r="E340" s="210" t="s">
        <v>34</v>
      </c>
      <c r="F340" s="211" t="s">
        <v>3977</v>
      </c>
      <c r="G340" s="204"/>
      <c r="H340" s="212">
        <v>1.3</v>
      </c>
      <c r="I340" s="332" t="s">
        <v>34</v>
      </c>
      <c r="J340" s="204"/>
      <c r="K340" s="204"/>
      <c r="L340" s="333"/>
    </row>
    <row r="341" spans="2:12" s="15" customFormat="1" ht="13.5" hidden="1" outlineLevel="3">
      <c r="B341" s="339"/>
      <c r="C341" s="213"/>
      <c r="D341" s="206" t="s">
        <v>348</v>
      </c>
      <c r="E341" s="214" t="s">
        <v>258</v>
      </c>
      <c r="F341" s="215" t="s">
        <v>363</v>
      </c>
      <c r="G341" s="213"/>
      <c r="H341" s="216">
        <v>1.3</v>
      </c>
      <c r="I341" s="340" t="s">
        <v>34</v>
      </c>
      <c r="J341" s="213"/>
      <c r="K341" s="213"/>
      <c r="L341" s="341"/>
    </row>
    <row r="342" spans="2:12" s="1" customFormat="1" ht="22.5" customHeight="1" outlineLevel="2" collapsed="1">
      <c r="B342" s="302"/>
      <c r="C342" s="191" t="s">
        <v>641</v>
      </c>
      <c r="D342" s="191" t="s">
        <v>342</v>
      </c>
      <c r="E342" s="192" t="s">
        <v>609</v>
      </c>
      <c r="F342" s="193" t="s">
        <v>610</v>
      </c>
      <c r="G342" s="194" t="s">
        <v>491</v>
      </c>
      <c r="H342" s="195">
        <v>7.8</v>
      </c>
      <c r="I342" s="269">
        <v>69.7</v>
      </c>
      <c r="J342" s="197">
        <f>ROUND(I342*H342,2)</f>
        <v>543.66</v>
      </c>
      <c r="K342" s="193" t="s">
        <v>346</v>
      </c>
      <c r="L342" s="322"/>
    </row>
    <row r="343" spans="2:12" s="13" customFormat="1" ht="13.5" hidden="1" outlineLevel="3">
      <c r="B343" s="331"/>
      <c r="C343" s="204"/>
      <c r="D343" s="206" t="s">
        <v>348</v>
      </c>
      <c r="E343" s="210" t="s">
        <v>34</v>
      </c>
      <c r="F343" s="211" t="s">
        <v>3978</v>
      </c>
      <c r="G343" s="204"/>
      <c r="H343" s="212">
        <v>7.8</v>
      </c>
      <c r="I343" s="332" t="s">
        <v>34</v>
      </c>
      <c r="J343" s="204"/>
      <c r="K343" s="204"/>
      <c r="L343" s="333"/>
    </row>
    <row r="344" spans="2:12" s="15" customFormat="1" ht="13.5" hidden="1" outlineLevel="3">
      <c r="B344" s="339"/>
      <c r="C344" s="213"/>
      <c r="D344" s="206" t="s">
        <v>348</v>
      </c>
      <c r="E344" s="214" t="s">
        <v>235</v>
      </c>
      <c r="F344" s="215" t="s">
        <v>363</v>
      </c>
      <c r="G344" s="213"/>
      <c r="H344" s="216">
        <v>7.8</v>
      </c>
      <c r="I344" s="340" t="s">
        <v>34</v>
      </c>
      <c r="J344" s="213"/>
      <c r="K344" s="213"/>
      <c r="L344" s="341"/>
    </row>
    <row r="345" spans="2:12" s="1" customFormat="1" ht="22.5" customHeight="1" outlineLevel="2" collapsed="1">
      <c r="B345" s="302"/>
      <c r="C345" s="191" t="s">
        <v>643</v>
      </c>
      <c r="D345" s="191" t="s">
        <v>342</v>
      </c>
      <c r="E345" s="192" t="s">
        <v>613</v>
      </c>
      <c r="F345" s="193" t="s">
        <v>614</v>
      </c>
      <c r="G345" s="194" t="s">
        <v>345</v>
      </c>
      <c r="H345" s="195">
        <v>14.544</v>
      </c>
      <c r="I345" s="269">
        <v>111.5</v>
      </c>
      <c r="J345" s="197">
        <f>ROUND(I345*H345,2)</f>
        <v>1621.66</v>
      </c>
      <c r="K345" s="193" t="s">
        <v>346</v>
      </c>
      <c r="L345" s="322"/>
    </row>
    <row r="346" spans="2:12" s="13" customFormat="1" ht="13.5" hidden="1" outlineLevel="3">
      <c r="B346" s="331"/>
      <c r="C346" s="204"/>
      <c r="D346" s="206" t="s">
        <v>348</v>
      </c>
      <c r="E346" s="210" t="s">
        <v>34</v>
      </c>
      <c r="F346" s="211" t="s">
        <v>3979</v>
      </c>
      <c r="G346" s="204"/>
      <c r="H346" s="212">
        <v>2.844</v>
      </c>
      <c r="I346" s="332" t="s">
        <v>34</v>
      </c>
      <c r="J346" s="204"/>
      <c r="K346" s="204"/>
      <c r="L346" s="333"/>
    </row>
    <row r="347" spans="2:12" s="13" customFormat="1" ht="13.5" hidden="1" outlineLevel="3">
      <c r="B347" s="331"/>
      <c r="C347" s="204"/>
      <c r="D347" s="206" t="s">
        <v>348</v>
      </c>
      <c r="E347" s="210" t="s">
        <v>34</v>
      </c>
      <c r="F347" s="211" t="s">
        <v>617</v>
      </c>
      <c r="G347" s="204"/>
      <c r="H347" s="212">
        <v>11.7</v>
      </c>
      <c r="I347" s="332" t="s">
        <v>34</v>
      </c>
      <c r="J347" s="204"/>
      <c r="K347" s="204"/>
      <c r="L347" s="333"/>
    </row>
    <row r="348" spans="2:12" s="15" customFormat="1" ht="13.5" hidden="1" outlineLevel="3">
      <c r="B348" s="339"/>
      <c r="C348" s="213"/>
      <c r="D348" s="206" t="s">
        <v>348</v>
      </c>
      <c r="E348" s="214" t="s">
        <v>34</v>
      </c>
      <c r="F348" s="215" t="s">
        <v>363</v>
      </c>
      <c r="G348" s="213"/>
      <c r="H348" s="216">
        <v>14.544</v>
      </c>
      <c r="I348" s="340" t="s">
        <v>34</v>
      </c>
      <c r="J348" s="213"/>
      <c r="K348" s="213"/>
      <c r="L348" s="341"/>
    </row>
    <row r="349" spans="2:12" s="1" customFormat="1" ht="22.5" customHeight="1" outlineLevel="2" collapsed="1">
      <c r="B349" s="302"/>
      <c r="C349" s="191" t="s">
        <v>645</v>
      </c>
      <c r="D349" s="191" t="s">
        <v>342</v>
      </c>
      <c r="E349" s="192" t="s">
        <v>619</v>
      </c>
      <c r="F349" s="193" t="s">
        <v>620</v>
      </c>
      <c r="G349" s="194" t="s">
        <v>345</v>
      </c>
      <c r="H349" s="195">
        <v>87.047</v>
      </c>
      <c r="I349" s="269">
        <v>250.8</v>
      </c>
      <c r="J349" s="197">
        <f>ROUND(I349*H349,2)</f>
        <v>21831.39</v>
      </c>
      <c r="K349" s="193" t="s">
        <v>346</v>
      </c>
      <c r="L349" s="322"/>
    </row>
    <row r="350" spans="2:12" s="12" customFormat="1" ht="13.5" hidden="1" outlineLevel="3">
      <c r="B350" s="342"/>
      <c r="C350" s="203"/>
      <c r="D350" s="206" t="s">
        <v>348</v>
      </c>
      <c r="E350" s="343" t="s">
        <v>34</v>
      </c>
      <c r="F350" s="344" t="s">
        <v>3980</v>
      </c>
      <c r="G350" s="203"/>
      <c r="H350" s="345" t="s">
        <v>34</v>
      </c>
      <c r="I350" s="346" t="s">
        <v>34</v>
      </c>
      <c r="J350" s="203"/>
      <c r="K350" s="203"/>
      <c r="L350" s="347"/>
    </row>
    <row r="351" spans="2:12" s="12" customFormat="1" ht="13.5" hidden="1" outlineLevel="3">
      <c r="B351" s="342"/>
      <c r="C351" s="203"/>
      <c r="D351" s="206" t="s">
        <v>348</v>
      </c>
      <c r="E351" s="343" t="s">
        <v>34</v>
      </c>
      <c r="F351" s="344" t="s">
        <v>3981</v>
      </c>
      <c r="G351" s="203"/>
      <c r="H351" s="345" t="s">
        <v>34</v>
      </c>
      <c r="I351" s="346" t="s">
        <v>34</v>
      </c>
      <c r="J351" s="203"/>
      <c r="K351" s="203"/>
      <c r="L351" s="347"/>
    </row>
    <row r="352" spans="2:12" s="13" customFormat="1" ht="13.5" hidden="1" outlineLevel="3">
      <c r="B352" s="331"/>
      <c r="C352" s="204"/>
      <c r="D352" s="206" t="s">
        <v>348</v>
      </c>
      <c r="E352" s="210" t="s">
        <v>34</v>
      </c>
      <c r="F352" s="211" t="s">
        <v>3982</v>
      </c>
      <c r="G352" s="204"/>
      <c r="H352" s="212">
        <v>52.655</v>
      </c>
      <c r="I352" s="332" t="s">
        <v>34</v>
      </c>
      <c r="J352" s="204"/>
      <c r="K352" s="204"/>
      <c r="L352" s="333"/>
    </row>
    <row r="353" spans="2:12" s="13" customFormat="1" ht="13.5" hidden="1" outlineLevel="3">
      <c r="B353" s="331"/>
      <c r="C353" s="204"/>
      <c r="D353" s="206" t="s">
        <v>348</v>
      </c>
      <c r="E353" s="210" t="s">
        <v>34</v>
      </c>
      <c r="F353" s="211" t="s">
        <v>3983</v>
      </c>
      <c r="G353" s="204"/>
      <c r="H353" s="212">
        <v>30.831</v>
      </c>
      <c r="I353" s="332" t="s">
        <v>34</v>
      </c>
      <c r="J353" s="204"/>
      <c r="K353" s="204"/>
      <c r="L353" s="333"/>
    </row>
    <row r="354" spans="2:12" s="13" customFormat="1" ht="13.5" hidden="1" outlineLevel="3">
      <c r="B354" s="331"/>
      <c r="C354" s="204"/>
      <c r="D354" s="206" t="s">
        <v>348</v>
      </c>
      <c r="E354" s="210" t="s">
        <v>34</v>
      </c>
      <c r="F354" s="211" t="s">
        <v>3984</v>
      </c>
      <c r="G354" s="204"/>
      <c r="H354" s="212">
        <v>24.598</v>
      </c>
      <c r="I354" s="332" t="s">
        <v>34</v>
      </c>
      <c r="J354" s="204"/>
      <c r="K354" s="204"/>
      <c r="L354" s="333"/>
    </row>
    <row r="355" spans="2:12" s="12" customFormat="1" ht="13.5" hidden="1" outlineLevel="3">
      <c r="B355" s="342"/>
      <c r="C355" s="203"/>
      <c r="D355" s="206" t="s">
        <v>348</v>
      </c>
      <c r="E355" s="343" t="s">
        <v>34</v>
      </c>
      <c r="F355" s="344" t="s">
        <v>3985</v>
      </c>
      <c r="G355" s="203"/>
      <c r="H355" s="345" t="s">
        <v>34</v>
      </c>
      <c r="I355" s="346" t="s">
        <v>34</v>
      </c>
      <c r="J355" s="203"/>
      <c r="K355" s="203"/>
      <c r="L355" s="347"/>
    </row>
    <row r="356" spans="2:12" s="13" customFormat="1" ht="13.5" hidden="1" outlineLevel="3">
      <c r="B356" s="331"/>
      <c r="C356" s="204"/>
      <c r="D356" s="206" t="s">
        <v>348</v>
      </c>
      <c r="E356" s="210" t="s">
        <v>34</v>
      </c>
      <c r="F356" s="211" t="s">
        <v>3986</v>
      </c>
      <c r="G356" s="204"/>
      <c r="H356" s="212">
        <v>21.436</v>
      </c>
      <c r="I356" s="332" t="s">
        <v>34</v>
      </c>
      <c r="J356" s="204"/>
      <c r="K356" s="204"/>
      <c r="L356" s="333"/>
    </row>
    <row r="357" spans="2:12" s="12" customFormat="1" ht="13.5" hidden="1" outlineLevel="3">
      <c r="B357" s="342"/>
      <c r="C357" s="203"/>
      <c r="D357" s="206" t="s">
        <v>348</v>
      </c>
      <c r="E357" s="343" t="s">
        <v>34</v>
      </c>
      <c r="F357" s="344" t="s">
        <v>3987</v>
      </c>
      <c r="G357" s="203"/>
      <c r="H357" s="345" t="s">
        <v>34</v>
      </c>
      <c r="I357" s="346" t="s">
        <v>34</v>
      </c>
      <c r="J357" s="203"/>
      <c r="K357" s="203"/>
      <c r="L357" s="347"/>
    </row>
    <row r="358" spans="2:12" s="13" customFormat="1" ht="13.5" hidden="1" outlineLevel="3">
      <c r="B358" s="331"/>
      <c r="C358" s="204"/>
      <c r="D358" s="206" t="s">
        <v>348</v>
      </c>
      <c r="E358" s="210" t="s">
        <v>34</v>
      </c>
      <c r="F358" s="211" t="s">
        <v>3988</v>
      </c>
      <c r="G358" s="204"/>
      <c r="H358" s="212">
        <v>13.604</v>
      </c>
      <c r="I358" s="332" t="s">
        <v>34</v>
      </c>
      <c r="J358" s="204"/>
      <c r="K358" s="204"/>
      <c r="L358" s="333"/>
    </row>
    <row r="359" spans="2:12" s="12" customFormat="1" ht="13.5" hidden="1" outlineLevel="3">
      <c r="B359" s="342"/>
      <c r="C359" s="203"/>
      <c r="D359" s="206" t="s">
        <v>348</v>
      </c>
      <c r="E359" s="343" t="s">
        <v>34</v>
      </c>
      <c r="F359" s="344" t="s">
        <v>625</v>
      </c>
      <c r="G359" s="203"/>
      <c r="H359" s="345" t="s">
        <v>34</v>
      </c>
      <c r="I359" s="346" t="s">
        <v>34</v>
      </c>
      <c r="J359" s="203"/>
      <c r="K359" s="203"/>
      <c r="L359" s="347"/>
    </row>
    <row r="360" spans="2:12" s="13" customFormat="1" ht="13.5" hidden="1" outlineLevel="3">
      <c r="B360" s="331"/>
      <c r="C360" s="204"/>
      <c r="D360" s="206" t="s">
        <v>348</v>
      </c>
      <c r="E360" s="210" t="s">
        <v>34</v>
      </c>
      <c r="F360" s="211" t="s">
        <v>3989</v>
      </c>
      <c r="G360" s="204"/>
      <c r="H360" s="212">
        <v>36.63</v>
      </c>
      <c r="I360" s="332" t="s">
        <v>34</v>
      </c>
      <c r="J360" s="204"/>
      <c r="K360" s="204"/>
      <c r="L360" s="333"/>
    </row>
    <row r="361" spans="2:12" s="13" customFormat="1" ht="13.5" hidden="1" outlineLevel="3">
      <c r="B361" s="331"/>
      <c r="C361" s="204"/>
      <c r="D361" s="206" t="s">
        <v>348</v>
      </c>
      <c r="E361" s="210" t="s">
        <v>34</v>
      </c>
      <c r="F361" s="211" t="s">
        <v>3990</v>
      </c>
      <c r="G361" s="204"/>
      <c r="H361" s="212">
        <v>13.71</v>
      </c>
      <c r="I361" s="332" t="s">
        <v>34</v>
      </c>
      <c r="J361" s="204"/>
      <c r="K361" s="204"/>
      <c r="L361" s="333"/>
    </row>
    <row r="362" spans="2:12" s="13" customFormat="1" ht="13.5" hidden="1" outlineLevel="3">
      <c r="B362" s="331"/>
      <c r="C362" s="204"/>
      <c r="D362" s="206" t="s">
        <v>348</v>
      </c>
      <c r="E362" s="210" t="s">
        <v>34</v>
      </c>
      <c r="F362" s="211" t="s">
        <v>3991</v>
      </c>
      <c r="G362" s="204"/>
      <c r="H362" s="212">
        <v>29.609</v>
      </c>
      <c r="I362" s="332" t="s">
        <v>34</v>
      </c>
      <c r="J362" s="204"/>
      <c r="K362" s="204"/>
      <c r="L362" s="333"/>
    </row>
    <row r="363" spans="2:12" s="13" customFormat="1" ht="13.5" hidden="1" outlineLevel="3">
      <c r="B363" s="331"/>
      <c r="C363" s="204"/>
      <c r="D363" s="206" t="s">
        <v>348</v>
      </c>
      <c r="E363" s="210" t="s">
        <v>34</v>
      </c>
      <c r="F363" s="211" t="s">
        <v>3992</v>
      </c>
      <c r="G363" s="204"/>
      <c r="H363" s="212">
        <v>1.148</v>
      </c>
      <c r="I363" s="332" t="s">
        <v>34</v>
      </c>
      <c r="J363" s="204"/>
      <c r="K363" s="204"/>
      <c r="L363" s="333"/>
    </row>
    <row r="364" spans="2:12" s="12" customFormat="1" ht="13.5" hidden="1" outlineLevel="3">
      <c r="B364" s="342"/>
      <c r="C364" s="203"/>
      <c r="D364" s="206" t="s">
        <v>348</v>
      </c>
      <c r="E364" s="343" t="s">
        <v>34</v>
      </c>
      <c r="F364" s="344" t="s">
        <v>3993</v>
      </c>
      <c r="G364" s="203"/>
      <c r="H364" s="345" t="s">
        <v>34</v>
      </c>
      <c r="I364" s="346" t="s">
        <v>34</v>
      </c>
      <c r="J364" s="203"/>
      <c r="K364" s="203"/>
      <c r="L364" s="347"/>
    </row>
    <row r="365" spans="2:12" s="13" customFormat="1" ht="13.5" hidden="1" outlineLevel="3">
      <c r="B365" s="331"/>
      <c r="C365" s="204"/>
      <c r="D365" s="206" t="s">
        <v>348</v>
      </c>
      <c r="E365" s="210" t="s">
        <v>34</v>
      </c>
      <c r="F365" s="211" t="s">
        <v>3994</v>
      </c>
      <c r="G365" s="204"/>
      <c r="H365" s="212">
        <v>4.37</v>
      </c>
      <c r="I365" s="332" t="s">
        <v>34</v>
      </c>
      <c r="J365" s="204"/>
      <c r="K365" s="204"/>
      <c r="L365" s="333"/>
    </row>
    <row r="366" spans="2:12" s="15" customFormat="1" ht="13.5" hidden="1" outlineLevel="3">
      <c r="B366" s="339"/>
      <c r="C366" s="213"/>
      <c r="D366" s="206" t="s">
        <v>348</v>
      </c>
      <c r="E366" s="214" t="s">
        <v>3112</v>
      </c>
      <c r="F366" s="215" t="s">
        <v>363</v>
      </c>
      <c r="G366" s="213"/>
      <c r="H366" s="216">
        <v>228.591</v>
      </c>
      <c r="I366" s="340" t="s">
        <v>34</v>
      </c>
      <c r="J366" s="213"/>
      <c r="K366" s="213"/>
      <c r="L366" s="341"/>
    </row>
    <row r="367" spans="2:12" s="12" customFormat="1" ht="13.5" hidden="1" outlineLevel="3">
      <c r="B367" s="342"/>
      <c r="C367" s="203"/>
      <c r="D367" s="206" t="s">
        <v>348</v>
      </c>
      <c r="E367" s="343" t="s">
        <v>34</v>
      </c>
      <c r="F367" s="344" t="s">
        <v>627</v>
      </c>
      <c r="G367" s="203"/>
      <c r="H367" s="345" t="s">
        <v>34</v>
      </c>
      <c r="I367" s="346" t="s">
        <v>34</v>
      </c>
      <c r="J367" s="203"/>
      <c r="K367" s="203"/>
      <c r="L367" s="347"/>
    </row>
    <row r="368" spans="2:12" s="13" customFormat="1" ht="13.5" hidden="1" outlineLevel="3">
      <c r="B368" s="331"/>
      <c r="C368" s="204"/>
      <c r="D368" s="206" t="s">
        <v>348</v>
      </c>
      <c r="E368" s="210" t="s">
        <v>34</v>
      </c>
      <c r="F368" s="211" t="s">
        <v>3995</v>
      </c>
      <c r="G368" s="204"/>
      <c r="H368" s="212">
        <v>-13.72</v>
      </c>
      <c r="I368" s="332" t="s">
        <v>34</v>
      </c>
      <c r="J368" s="204"/>
      <c r="K368" s="204"/>
      <c r="L368" s="333"/>
    </row>
    <row r="369" spans="2:12" s="13" customFormat="1" ht="13.5" hidden="1" outlineLevel="3">
      <c r="B369" s="331"/>
      <c r="C369" s="204"/>
      <c r="D369" s="206" t="s">
        <v>348</v>
      </c>
      <c r="E369" s="210" t="s">
        <v>34</v>
      </c>
      <c r="F369" s="211" t="s">
        <v>3168</v>
      </c>
      <c r="G369" s="204"/>
      <c r="H369" s="212">
        <v>-11.817</v>
      </c>
      <c r="I369" s="332" t="s">
        <v>34</v>
      </c>
      <c r="J369" s="204"/>
      <c r="K369" s="204"/>
      <c r="L369" s="333"/>
    </row>
    <row r="370" spans="2:12" s="12" customFormat="1" ht="13.5" hidden="1" outlineLevel="3">
      <c r="B370" s="342"/>
      <c r="C370" s="203"/>
      <c r="D370" s="206" t="s">
        <v>348</v>
      </c>
      <c r="E370" s="343" t="s">
        <v>34</v>
      </c>
      <c r="F370" s="344" t="s">
        <v>364</v>
      </c>
      <c r="G370" s="203"/>
      <c r="H370" s="345" t="s">
        <v>34</v>
      </c>
      <c r="I370" s="346" t="s">
        <v>34</v>
      </c>
      <c r="J370" s="203"/>
      <c r="K370" s="203"/>
      <c r="L370" s="347"/>
    </row>
    <row r="371" spans="2:12" s="13" customFormat="1" ht="13.5" hidden="1" outlineLevel="3">
      <c r="B371" s="331"/>
      <c r="C371" s="204"/>
      <c r="D371" s="206" t="s">
        <v>348</v>
      </c>
      <c r="E371" s="210" t="s">
        <v>34</v>
      </c>
      <c r="F371" s="211" t="s">
        <v>3996</v>
      </c>
      <c r="G371" s="204"/>
      <c r="H371" s="212">
        <v>-17.13</v>
      </c>
      <c r="I371" s="332" t="s">
        <v>34</v>
      </c>
      <c r="J371" s="204"/>
      <c r="K371" s="204"/>
      <c r="L371" s="333"/>
    </row>
    <row r="372" spans="2:12" s="13" customFormat="1" ht="13.5" hidden="1" outlineLevel="3">
      <c r="B372" s="331"/>
      <c r="C372" s="204"/>
      <c r="D372" s="206" t="s">
        <v>348</v>
      </c>
      <c r="E372" s="210" t="s">
        <v>34</v>
      </c>
      <c r="F372" s="211" t="s">
        <v>3997</v>
      </c>
      <c r="G372" s="204"/>
      <c r="H372" s="212">
        <v>-3.59</v>
      </c>
      <c r="I372" s="332" t="s">
        <v>34</v>
      </c>
      <c r="J372" s="204"/>
      <c r="K372" s="204"/>
      <c r="L372" s="333"/>
    </row>
    <row r="373" spans="2:12" s="13" customFormat="1" ht="13.5" hidden="1" outlineLevel="3">
      <c r="B373" s="331"/>
      <c r="C373" s="204"/>
      <c r="D373" s="206" t="s">
        <v>348</v>
      </c>
      <c r="E373" s="210" t="s">
        <v>34</v>
      </c>
      <c r="F373" s="211" t="s">
        <v>3998</v>
      </c>
      <c r="G373" s="204"/>
      <c r="H373" s="212">
        <v>-0.994</v>
      </c>
      <c r="I373" s="332" t="s">
        <v>34</v>
      </c>
      <c r="J373" s="204"/>
      <c r="K373" s="204"/>
      <c r="L373" s="333"/>
    </row>
    <row r="374" spans="2:12" s="13" customFormat="1" ht="13.5" hidden="1" outlineLevel="3">
      <c r="B374" s="331"/>
      <c r="C374" s="204"/>
      <c r="D374" s="206" t="s">
        <v>348</v>
      </c>
      <c r="E374" s="210" t="s">
        <v>34</v>
      </c>
      <c r="F374" s="211" t="s">
        <v>3999</v>
      </c>
      <c r="G374" s="204"/>
      <c r="H374" s="212">
        <v>-7.246</v>
      </c>
      <c r="I374" s="332" t="s">
        <v>34</v>
      </c>
      <c r="J374" s="204"/>
      <c r="K374" s="204"/>
      <c r="L374" s="333"/>
    </row>
    <row r="375" spans="2:12" s="14" customFormat="1" ht="13.5" hidden="1" outlineLevel="3">
      <c r="B375" s="335"/>
      <c r="C375" s="205"/>
      <c r="D375" s="206" t="s">
        <v>348</v>
      </c>
      <c r="E375" s="207" t="s">
        <v>3111</v>
      </c>
      <c r="F375" s="208" t="s">
        <v>352</v>
      </c>
      <c r="G375" s="205"/>
      <c r="H375" s="209">
        <v>174.094</v>
      </c>
      <c r="I375" s="336" t="s">
        <v>34</v>
      </c>
      <c r="J375" s="205"/>
      <c r="K375" s="205"/>
      <c r="L375" s="337"/>
    </row>
    <row r="376" spans="2:12" s="12" customFormat="1" ht="13.5" hidden="1" outlineLevel="3">
      <c r="B376" s="342"/>
      <c r="C376" s="203"/>
      <c r="D376" s="206" t="s">
        <v>348</v>
      </c>
      <c r="E376" s="343" t="s">
        <v>34</v>
      </c>
      <c r="F376" s="344" t="s">
        <v>371</v>
      </c>
      <c r="G376" s="203"/>
      <c r="H376" s="345" t="s">
        <v>34</v>
      </c>
      <c r="I376" s="346" t="s">
        <v>34</v>
      </c>
      <c r="J376" s="203"/>
      <c r="K376" s="203"/>
      <c r="L376" s="347"/>
    </row>
    <row r="377" spans="2:12" s="13" customFormat="1" ht="13.5" hidden="1" outlineLevel="3">
      <c r="B377" s="331"/>
      <c r="C377" s="204"/>
      <c r="D377" s="206" t="s">
        <v>348</v>
      </c>
      <c r="E377" s="210" t="s">
        <v>34</v>
      </c>
      <c r="F377" s="211" t="s">
        <v>4000</v>
      </c>
      <c r="G377" s="204"/>
      <c r="H377" s="212">
        <v>87.047</v>
      </c>
      <c r="I377" s="332" t="s">
        <v>34</v>
      </c>
      <c r="J377" s="204"/>
      <c r="K377" s="204"/>
      <c r="L377" s="333"/>
    </row>
    <row r="378" spans="2:12" s="1" customFormat="1" ht="22.5" customHeight="1" outlineLevel="2" collapsed="1">
      <c r="B378" s="302"/>
      <c r="C378" s="191" t="s">
        <v>652</v>
      </c>
      <c r="D378" s="191" t="s">
        <v>342</v>
      </c>
      <c r="E378" s="192" t="s">
        <v>369</v>
      </c>
      <c r="F378" s="193" t="s">
        <v>370</v>
      </c>
      <c r="G378" s="194" t="s">
        <v>345</v>
      </c>
      <c r="H378" s="195">
        <v>17.409</v>
      </c>
      <c r="I378" s="269">
        <v>5.6</v>
      </c>
      <c r="J378" s="197">
        <f>ROUND(I378*H378,2)</f>
        <v>97.49</v>
      </c>
      <c r="K378" s="193" t="s">
        <v>346</v>
      </c>
      <c r="L378" s="322"/>
    </row>
    <row r="379" spans="2:12" s="12" customFormat="1" ht="13.5" hidden="1" outlineLevel="3">
      <c r="B379" s="342"/>
      <c r="C379" s="203"/>
      <c r="D379" s="206" t="s">
        <v>348</v>
      </c>
      <c r="E379" s="343" t="s">
        <v>34</v>
      </c>
      <c r="F379" s="344" t="s">
        <v>3885</v>
      </c>
      <c r="G379" s="203"/>
      <c r="H379" s="345" t="s">
        <v>34</v>
      </c>
      <c r="I379" s="346" t="s">
        <v>34</v>
      </c>
      <c r="J379" s="203"/>
      <c r="K379" s="203"/>
      <c r="L379" s="347"/>
    </row>
    <row r="380" spans="2:12" s="13" customFormat="1" ht="13.5" hidden="1" outlineLevel="3">
      <c r="B380" s="331"/>
      <c r="C380" s="204"/>
      <c r="D380" s="206" t="s">
        <v>348</v>
      </c>
      <c r="E380" s="210" t="s">
        <v>34</v>
      </c>
      <c r="F380" s="211" t="s">
        <v>4001</v>
      </c>
      <c r="G380" s="204"/>
      <c r="H380" s="212">
        <v>17.409</v>
      </c>
      <c r="I380" s="332" t="s">
        <v>34</v>
      </c>
      <c r="J380" s="204"/>
      <c r="K380" s="204"/>
      <c r="L380" s="333"/>
    </row>
    <row r="381" spans="2:12" s="1" customFormat="1" ht="22.5" customHeight="1" outlineLevel="2" collapsed="1">
      <c r="B381" s="302"/>
      <c r="C381" s="191" t="s">
        <v>655</v>
      </c>
      <c r="D381" s="191" t="s">
        <v>342</v>
      </c>
      <c r="E381" s="192" t="s">
        <v>374</v>
      </c>
      <c r="F381" s="193" t="s">
        <v>375</v>
      </c>
      <c r="G381" s="194" t="s">
        <v>345</v>
      </c>
      <c r="H381" s="195">
        <v>69.638</v>
      </c>
      <c r="I381" s="269">
        <v>250.8</v>
      </c>
      <c r="J381" s="197">
        <f>ROUND(I381*H381,2)</f>
        <v>17465.21</v>
      </c>
      <c r="K381" s="193" t="s">
        <v>346</v>
      </c>
      <c r="L381" s="322"/>
    </row>
    <row r="382" spans="2:12" s="12" customFormat="1" ht="13.5" hidden="1" outlineLevel="3">
      <c r="B382" s="342"/>
      <c r="C382" s="203"/>
      <c r="D382" s="206" t="s">
        <v>348</v>
      </c>
      <c r="E382" s="343" t="s">
        <v>34</v>
      </c>
      <c r="F382" s="344" t="s">
        <v>3259</v>
      </c>
      <c r="G382" s="203"/>
      <c r="H382" s="345" t="s">
        <v>34</v>
      </c>
      <c r="I382" s="346" t="s">
        <v>34</v>
      </c>
      <c r="J382" s="203"/>
      <c r="K382" s="203"/>
      <c r="L382" s="347"/>
    </row>
    <row r="383" spans="2:12" s="13" customFormat="1" ht="13.5" hidden="1" outlineLevel="3">
      <c r="B383" s="331"/>
      <c r="C383" s="204"/>
      <c r="D383" s="206" t="s">
        <v>348</v>
      </c>
      <c r="E383" s="210" t="s">
        <v>34</v>
      </c>
      <c r="F383" s="211" t="s">
        <v>4002</v>
      </c>
      <c r="G383" s="204"/>
      <c r="H383" s="212">
        <v>69.638</v>
      </c>
      <c r="I383" s="332" t="s">
        <v>34</v>
      </c>
      <c r="J383" s="204"/>
      <c r="K383" s="204"/>
      <c r="L383" s="333"/>
    </row>
    <row r="384" spans="2:12" s="1" customFormat="1" ht="22.5" customHeight="1" outlineLevel="2" collapsed="1">
      <c r="B384" s="302"/>
      <c r="C384" s="191" t="s">
        <v>659</v>
      </c>
      <c r="D384" s="191" t="s">
        <v>342</v>
      </c>
      <c r="E384" s="192" t="s">
        <v>379</v>
      </c>
      <c r="F384" s="193" t="s">
        <v>380</v>
      </c>
      <c r="G384" s="194" t="s">
        <v>345</v>
      </c>
      <c r="H384" s="195">
        <v>13.928</v>
      </c>
      <c r="I384" s="269">
        <v>5.6</v>
      </c>
      <c r="J384" s="197">
        <f>ROUND(I384*H384,2)</f>
        <v>78</v>
      </c>
      <c r="K384" s="193" t="s">
        <v>346</v>
      </c>
      <c r="L384" s="322"/>
    </row>
    <row r="385" spans="2:12" s="12" customFormat="1" ht="13.5" hidden="1" outlineLevel="3">
      <c r="B385" s="342"/>
      <c r="C385" s="203"/>
      <c r="D385" s="206" t="s">
        <v>348</v>
      </c>
      <c r="E385" s="343" t="s">
        <v>34</v>
      </c>
      <c r="F385" s="344" t="s">
        <v>3885</v>
      </c>
      <c r="G385" s="203"/>
      <c r="H385" s="345" t="s">
        <v>34</v>
      </c>
      <c r="I385" s="346" t="s">
        <v>34</v>
      </c>
      <c r="J385" s="203"/>
      <c r="K385" s="203"/>
      <c r="L385" s="347"/>
    </row>
    <row r="386" spans="2:12" s="13" customFormat="1" ht="13.5" hidden="1" outlineLevel="3">
      <c r="B386" s="331"/>
      <c r="C386" s="204"/>
      <c r="D386" s="206" t="s">
        <v>348</v>
      </c>
      <c r="E386" s="210" t="s">
        <v>34</v>
      </c>
      <c r="F386" s="211" t="s">
        <v>4003</v>
      </c>
      <c r="G386" s="204"/>
      <c r="H386" s="212">
        <v>13.928</v>
      </c>
      <c r="I386" s="332" t="s">
        <v>34</v>
      </c>
      <c r="J386" s="204"/>
      <c r="K386" s="204"/>
      <c r="L386" s="333"/>
    </row>
    <row r="387" spans="2:12" s="1" customFormat="1" ht="22.5" customHeight="1" outlineLevel="2" collapsed="1">
      <c r="B387" s="302"/>
      <c r="C387" s="191" t="s">
        <v>663</v>
      </c>
      <c r="D387" s="191" t="s">
        <v>342</v>
      </c>
      <c r="E387" s="192" t="s">
        <v>383</v>
      </c>
      <c r="F387" s="193" t="s">
        <v>384</v>
      </c>
      <c r="G387" s="194" t="s">
        <v>345</v>
      </c>
      <c r="H387" s="195">
        <v>17.409</v>
      </c>
      <c r="I387" s="269">
        <v>585.1</v>
      </c>
      <c r="J387" s="197">
        <f>ROUND(I387*H387,2)</f>
        <v>10186.01</v>
      </c>
      <c r="K387" s="193" t="s">
        <v>346</v>
      </c>
      <c r="L387" s="322"/>
    </row>
    <row r="388" spans="2:12" s="12" customFormat="1" ht="13.5" hidden="1" outlineLevel="3">
      <c r="B388" s="342"/>
      <c r="C388" s="203"/>
      <c r="D388" s="206" t="s">
        <v>348</v>
      </c>
      <c r="E388" s="343" t="s">
        <v>34</v>
      </c>
      <c r="F388" s="344" t="s">
        <v>3889</v>
      </c>
      <c r="G388" s="203"/>
      <c r="H388" s="345" t="s">
        <v>34</v>
      </c>
      <c r="I388" s="346" t="s">
        <v>34</v>
      </c>
      <c r="J388" s="203"/>
      <c r="K388" s="203"/>
      <c r="L388" s="347"/>
    </row>
    <row r="389" spans="2:12" s="13" customFormat="1" ht="13.5" hidden="1" outlineLevel="3">
      <c r="B389" s="331"/>
      <c r="C389" s="204"/>
      <c r="D389" s="206" t="s">
        <v>348</v>
      </c>
      <c r="E389" s="210" t="s">
        <v>34</v>
      </c>
      <c r="F389" s="211" t="s">
        <v>4004</v>
      </c>
      <c r="G389" s="204"/>
      <c r="H389" s="212">
        <v>17.409</v>
      </c>
      <c r="I389" s="332" t="s">
        <v>34</v>
      </c>
      <c r="J389" s="204"/>
      <c r="K389" s="204"/>
      <c r="L389" s="333"/>
    </row>
    <row r="390" spans="2:12" s="1" customFormat="1" ht="22.5" customHeight="1" outlineLevel="2" collapsed="1">
      <c r="B390" s="302"/>
      <c r="C390" s="191" t="s">
        <v>710</v>
      </c>
      <c r="D390" s="191" t="s">
        <v>342</v>
      </c>
      <c r="E390" s="192" t="s">
        <v>646</v>
      </c>
      <c r="F390" s="193" t="s">
        <v>647</v>
      </c>
      <c r="G390" s="194" t="s">
        <v>390</v>
      </c>
      <c r="H390" s="195">
        <v>212.5</v>
      </c>
      <c r="I390" s="269">
        <v>390.1</v>
      </c>
      <c r="J390" s="197">
        <f>ROUND(I390*H390,2)</f>
        <v>82896.25</v>
      </c>
      <c r="K390" s="193" t="s">
        <v>346</v>
      </c>
      <c r="L390" s="322"/>
    </row>
    <row r="391" spans="2:12" s="12" customFormat="1" ht="13.5" hidden="1" outlineLevel="3">
      <c r="B391" s="342"/>
      <c r="C391" s="203"/>
      <c r="D391" s="206" t="s">
        <v>348</v>
      </c>
      <c r="E391" s="343" t="s">
        <v>34</v>
      </c>
      <c r="F391" s="344" t="s">
        <v>3980</v>
      </c>
      <c r="G391" s="203"/>
      <c r="H391" s="345" t="s">
        <v>34</v>
      </c>
      <c r="I391" s="346" t="s">
        <v>34</v>
      </c>
      <c r="J391" s="203"/>
      <c r="K391" s="203"/>
      <c r="L391" s="347"/>
    </row>
    <row r="392" spans="2:12" s="12" customFormat="1" ht="13.5" hidden="1" outlineLevel="3">
      <c r="B392" s="342"/>
      <c r="C392" s="203"/>
      <c r="D392" s="206" t="s">
        <v>348</v>
      </c>
      <c r="E392" s="343" t="s">
        <v>34</v>
      </c>
      <c r="F392" s="344" t="s">
        <v>3981</v>
      </c>
      <c r="G392" s="203"/>
      <c r="H392" s="345" t="s">
        <v>34</v>
      </c>
      <c r="I392" s="346" t="s">
        <v>34</v>
      </c>
      <c r="J392" s="203"/>
      <c r="K392" s="203"/>
      <c r="L392" s="347"/>
    </row>
    <row r="393" spans="2:12" s="13" customFormat="1" ht="13.5" hidden="1" outlineLevel="3">
      <c r="B393" s="331"/>
      <c r="C393" s="204"/>
      <c r="D393" s="206" t="s">
        <v>348</v>
      </c>
      <c r="E393" s="210" t="s">
        <v>34</v>
      </c>
      <c r="F393" s="211" t="s">
        <v>4005</v>
      </c>
      <c r="G393" s="204"/>
      <c r="H393" s="212">
        <v>81.007</v>
      </c>
      <c r="I393" s="332" t="s">
        <v>34</v>
      </c>
      <c r="J393" s="204"/>
      <c r="K393" s="204"/>
      <c r="L393" s="333"/>
    </row>
    <row r="394" spans="2:12" s="13" customFormat="1" ht="13.5" hidden="1" outlineLevel="3">
      <c r="B394" s="331"/>
      <c r="C394" s="204"/>
      <c r="D394" s="206" t="s">
        <v>348</v>
      </c>
      <c r="E394" s="210" t="s">
        <v>34</v>
      </c>
      <c r="F394" s="211" t="s">
        <v>4006</v>
      </c>
      <c r="G394" s="204"/>
      <c r="H394" s="212">
        <v>47.432</v>
      </c>
      <c r="I394" s="332" t="s">
        <v>34</v>
      </c>
      <c r="J394" s="204"/>
      <c r="K394" s="204"/>
      <c r="L394" s="333"/>
    </row>
    <row r="395" spans="2:12" s="13" customFormat="1" ht="13.5" hidden="1" outlineLevel="3">
      <c r="B395" s="331"/>
      <c r="C395" s="204"/>
      <c r="D395" s="206" t="s">
        <v>348</v>
      </c>
      <c r="E395" s="210" t="s">
        <v>34</v>
      </c>
      <c r="F395" s="211" t="s">
        <v>4007</v>
      </c>
      <c r="G395" s="204"/>
      <c r="H395" s="212">
        <v>37.844</v>
      </c>
      <c r="I395" s="332" t="s">
        <v>34</v>
      </c>
      <c r="J395" s="204"/>
      <c r="K395" s="204"/>
      <c r="L395" s="333"/>
    </row>
    <row r="396" spans="2:12" s="12" customFormat="1" ht="13.5" hidden="1" outlineLevel="3">
      <c r="B396" s="342"/>
      <c r="C396" s="203"/>
      <c r="D396" s="206" t="s">
        <v>348</v>
      </c>
      <c r="E396" s="343" t="s">
        <v>34</v>
      </c>
      <c r="F396" s="344" t="s">
        <v>3985</v>
      </c>
      <c r="G396" s="203"/>
      <c r="H396" s="345" t="s">
        <v>34</v>
      </c>
      <c r="I396" s="346" t="s">
        <v>34</v>
      </c>
      <c r="J396" s="203"/>
      <c r="K396" s="203"/>
      <c r="L396" s="347"/>
    </row>
    <row r="397" spans="2:12" s="13" customFormat="1" ht="13.5" hidden="1" outlineLevel="3">
      <c r="B397" s="331"/>
      <c r="C397" s="204"/>
      <c r="D397" s="206" t="s">
        <v>348</v>
      </c>
      <c r="E397" s="210" t="s">
        <v>34</v>
      </c>
      <c r="F397" s="211" t="s">
        <v>4008</v>
      </c>
      <c r="G397" s="204"/>
      <c r="H397" s="212">
        <v>23.817</v>
      </c>
      <c r="I397" s="332" t="s">
        <v>34</v>
      </c>
      <c r="J397" s="204"/>
      <c r="K397" s="204"/>
      <c r="L397" s="333"/>
    </row>
    <row r="398" spans="2:12" s="12" customFormat="1" ht="13.5" hidden="1" outlineLevel="3">
      <c r="B398" s="342"/>
      <c r="C398" s="203"/>
      <c r="D398" s="206" t="s">
        <v>348</v>
      </c>
      <c r="E398" s="343" t="s">
        <v>34</v>
      </c>
      <c r="F398" s="344" t="s">
        <v>3987</v>
      </c>
      <c r="G398" s="203"/>
      <c r="H398" s="345" t="s">
        <v>34</v>
      </c>
      <c r="I398" s="346" t="s">
        <v>34</v>
      </c>
      <c r="J398" s="203"/>
      <c r="K398" s="203"/>
      <c r="L398" s="347"/>
    </row>
    <row r="399" spans="2:12" s="13" customFormat="1" ht="13.5" hidden="1" outlineLevel="3">
      <c r="B399" s="331"/>
      <c r="C399" s="204"/>
      <c r="D399" s="206" t="s">
        <v>348</v>
      </c>
      <c r="E399" s="210" t="s">
        <v>34</v>
      </c>
      <c r="F399" s="211" t="s">
        <v>4009</v>
      </c>
      <c r="G399" s="204"/>
      <c r="H399" s="212">
        <v>15.116</v>
      </c>
      <c r="I399" s="332" t="s">
        <v>34</v>
      </c>
      <c r="J399" s="204"/>
      <c r="K399" s="204"/>
      <c r="L399" s="333"/>
    </row>
    <row r="400" spans="2:12" s="12" customFormat="1" ht="13.5" hidden="1" outlineLevel="3">
      <c r="B400" s="342"/>
      <c r="C400" s="203"/>
      <c r="D400" s="206" t="s">
        <v>348</v>
      </c>
      <c r="E400" s="343" t="s">
        <v>34</v>
      </c>
      <c r="F400" s="344" t="s">
        <v>3993</v>
      </c>
      <c r="G400" s="203"/>
      <c r="H400" s="345" t="s">
        <v>34</v>
      </c>
      <c r="I400" s="346" t="s">
        <v>34</v>
      </c>
      <c r="J400" s="203"/>
      <c r="K400" s="203"/>
      <c r="L400" s="347"/>
    </row>
    <row r="401" spans="2:12" s="13" customFormat="1" ht="13.5" hidden="1" outlineLevel="3">
      <c r="B401" s="331"/>
      <c r="C401" s="204"/>
      <c r="D401" s="206" t="s">
        <v>348</v>
      </c>
      <c r="E401" s="210" t="s">
        <v>34</v>
      </c>
      <c r="F401" s="211" t="s">
        <v>4010</v>
      </c>
      <c r="G401" s="204"/>
      <c r="H401" s="212">
        <v>7.284</v>
      </c>
      <c r="I401" s="332" t="s">
        <v>34</v>
      </c>
      <c r="J401" s="204"/>
      <c r="K401" s="204"/>
      <c r="L401" s="333"/>
    </row>
    <row r="402" spans="2:12" s="14" customFormat="1" ht="13.5" hidden="1" outlineLevel="3">
      <c r="B402" s="335"/>
      <c r="C402" s="205"/>
      <c r="D402" s="206" t="s">
        <v>348</v>
      </c>
      <c r="E402" s="207" t="s">
        <v>34</v>
      </c>
      <c r="F402" s="208" t="s">
        <v>352</v>
      </c>
      <c r="G402" s="205"/>
      <c r="H402" s="209">
        <v>212.5</v>
      </c>
      <c r="I402" s="336" t="s">
        <v>34</v>
      </c>
      <c r="J402" s="205"/>
      <c r="K402" s="205"/>
      <c r="L402" s="337"/>
    </row>
    <row r="403" spans="2:12" s="1" customFormat="1" ht="22.5" customHeight="1" outlineLevel="2">
      <c r="B403" s="302"/>
      <c r="C403" s="191" t="s">
        <v>714</v>
      </c>
      <c r="D403" s="191" t="s">
        <v>342</v>
      </c>
      <c r="E403" s="192" t="s">
        <v>653</v>
      </c>
      <c r="F403" s="193" t="s">
        <v>654</v>
      </c>
      <c r="G403" s="194" t="s">
        <v>390</v>
      </c>
      <c r="H403" s="195">
        <v>212.5</v>
      </c>
      <c r="I403" s="269">
        <v>83.6</v>
      </c>
      <c r="J403" s="197">
        <f>ROUND(I403*H403,2)</f>
        <v>17765</v>
      </c>
      <c r="K403" s="193" t="s">
        <v>346</v>
      </c>
      <c r="L403" s="322"/>
    </row>
    <row r="404" spans="2:12" s="1" customFormat="1" ht="22.5" customHeight="1" outlineLevel="2" collapsed="1">
      <c r="B404" s="302"/>
      <c r="C404" s="191" t="s">
        <v>718</v>
      </c>
      <c r="D404" s="191" t="s">
        <v>342</v>
      </c>
      <c r="E404" s="192" t="s">
        <v>773</v>
      </c>
      <c r="F404" s="193" t="s">
        <v>774</v>
      </c>
      <c r="G404" s="194" t="s">
        <v>390</v>
      </c>
      <c r="H404" s="195">
        <v>48.651</v>
      </c>
      <c r="I404" s="269">
        <v>1003.1</v>
      </c>
      <c r="J404" s="197">
        <f>ROUND(I404*H404,2)</f>
        <v>48801.82</v>
      </c>
      <c r="K404" s="193" t="s">
        <v>346</v>
      </c>
      <c r="L404" s="322"/>
    </row>
    <row r="405" spans="2:12" s="12" customFormat="1" ht="13.5" hidden="1" outlineLevel="3">
      <c r="B405" s="342"/>
      <c r="C405" s="203"/>
      <c r="D405" s="206" t="s">
        <v>348</v>
      </c>
      <c r="E405" s="343" t="s">
        <v>34</v>
      </c>
      <c r="F405" s="344" t="s">
        <v>625</v>
      </c>
      <c r="G405" s="203"/>
      <c r="H405" s="345" t="s">
        <v>34</v>
      </c>
      <c r="I405" s="346" t="s">
        <v>34</v>
      </c>
      <c r="J405" s="203"/>
      <c r="K405" s="203"/>
      <c r="L405" s="347"/>
    </row>
    <row r="406" spans="2:12" s="13" customFormat="1" ht="13.5" hidden="1" outlineLevel="3">
      <c r="B406" s="331"/>
      <c r="C406" s="204"/>
      <c r="D406" s="206" t="s">
        <v>348</v>
      </c>
      <c r="E406" s="210" t="s">
        <v>34</v>
      </c>
      <c r="F406" s="211" t="s">
        <v>4011</v>
      </c>
      <c r="G406" s="204"/>
      <c r="H406" s="212">
        <v>10.95</v>
      </c>
      <c r="I406" s="332" t="s">
        <v>34</v>
      </c>
      <c r="J406" s="204"/>
      <c r="K406" s="204"/>
      <c r="L406" s="333"/>
    </row>
    <row r="407" spans="2:12" s="13" customFormat="1" ht="13.5" hidden="1" outlineLevel="3">
      <c r="B407" s="331"/>
      <c r="C407" s="204"/>
      <c r="D407" s="206" t="s">
        <v>348</v>
      </c>
      <c r="E407" s="210" t="s">
        <v>34</v>
      </c>
      <c r="F407" s="211" t="s">
        <v>4012</v>
      </c>
      <c r="G407" s="204"/>
      <c r="H407" s="212">
        <v>15.029</v>
      </c>
      <c r="I407" s="332" t="s">
        <v>34</v>
      </c>
      <c r="J407" s="204"/>
      <c r="K407" s="204"/>
      <c r="L407" s="333"/>
    </row>
    <row r="408" spans="2:12" s="13" customFormat="1" ht="13.5" hidden="1" outlineLevel="3">
      <c r="B408" s="331"/>
      <c r="C408" s="204"/>
      <c r="D408" s="206" t="s">
        <v>348</v>
      </c>
      <c r="E408" s="210" t="s">
        <v>34</v>
      </c>
      <c r="F408" s="211" t="s">
        <v>4013</v>
      </c>
      <c r="G408" s="204"/>
      <c r="H408" s="212">
        <v>22.672</v>
      </c>
      <c r="I408" s="332" t="s">
        <v>34</v>
      </c>
      <c r="J408" s="204"/>
      <c r="K408" s="204"/>
      <c r="L408" s="333"/>
    </row>
    <row r="409" spans="2:12" s="14" customFormat="1" ht="13.5" hidden="1" outlineLevel="3">
      <c r="B409" s="335"/>
      <c r="C409" s="205"/>
      <c r="D409" s="206" t="s">
        <v>348</v>
      </c>
      <c r="E409" s="207" t="s">
        <v>34</v>
      </c>
      <c r="F409" s="208" t="s">
        <v>352</v>
      </c>
      <c r="G409" s="205"/>
      <c r="H409" s="209">
        <v>48.651</v>
      </c>
      <c r="I409" s="336" t="s">
        <v>34</v>
      </c>
      <c r="J409" s="205"/>
      <c r="K409" s="205"/>
      <c r="L409" s="337"/>
    </row>
    <row r="410" spans="2:12" s="1" customFormat="1" ht="22.5" customHeight="1" outlineLevel="2">
      <c r="B410" s="302"/>
      <c r="C410" s="191" t="s">
        <v>722</v>
      </c>
      <c r="D410" s="191" t="s">
        <v>342</v>
      </c>
      <c r="E410" s="192" t="s">
        <v>780</v>
      </c>
      <c r="F410" s="193" t="s">
        <v>781</v>
      </c>
      <c r="G410" s="194" t="s">
        <v>390</v>
      </c>
      <c r="H410" s="195">
        <v>48.651</v>
      </c>
      <c r="I410" s="269">
        <v>501.6</v>
      </c>
      <c r="J410" s="197">
        <f>ROUND(I410*H410,2)</f>
        <v>24403.34</v>
      </c>
      <c r="K410" s="193" t="s">
        <v>346</v>
      </c>
      <c r="L410" s="322"/>
    </row>
    <row r="411" spans="2:12" s="1" customFormat="1" ht="22.5" customHeight="1" outlineLevel="2" collapsed="1">
      <c r="B411" s="302"/>
      <c r="C411" s="191" t="s">
        <v>726</v>
      </c>
      <c r="D411" s="191" t="s">
        <v>342</v>
      </c>
      <c r="E411" s="192" t="s">
        <v>783</v>
      </c>
      <c r="F411" s="193" t="s">
        <v>784</v>
      </c>
      <c r="G411" s="194" t="s">
        <v>390</v>
      </c>
      <c r="H411" s="195">
        <v>84.044</v>
      </c>
      <c r="I411" s="269">
        <v>1003.1</v>
      </c>
      <c r="J411" s="197">
        <f>ROUND(I411*H411,2)</f>
        <v>84304.54</v>
      </c>
      <c r="K411" s="193" t="s">
        <v>346</v>
      </c>
      <c r="L411" s="322"/>
    </row>
    <row r="412" spans="2:12" s="12" customFormat="1" ht="13.5" hidden="1" outlineLevel="3">
      <c r="B412" s="342"/>
      <c r="C412" s="203"/>
      <c r="D412" s="206" t="s">
        <v>348</v>
      </c>
      <c r="E412" s="343" t="s">
        <v>34</v>
      </c>
      <c r="F412" s="344" t="s">
        <v>625</v>
      </c>
      <c r="G412" s="203"/>
      <c r="H412" s="345" t="s">
        <v>34</v>
      </c>
      <c r="I412" s="346" t="s">
        <v>34</v>
      </c>
      <c r="J412" s="203"/>
      <c r="K412" s="203"/>
      <c r="L412" s="347"/>
    </row>
    <row r="413" spans="2:12" s="13" customFormat="1" ht="13.5" hidden="1" outlineLevel="3">
      <c r="B413" s="331"/>
      <c r="C413" s="204"/>
      <c r="D413" s="206" t="s">
        <v>348</v>
      </c>
      <c r="E413" s="210" t="s">
        <v>34</v>
      </c>
      <c r="F413" s="211" t="s">
        <v>4014</v>
      </c>
      <c r="G413" s="204"/>
      <c r="H413" s="212">
        <v>43.5</v>
      </c>
      <c r="I413" s="332" t="s">
        <v>34</v>
      </c>
      <c r="J413" s="204"/>
      <c r="K413" s="204"/>
      <c r="L413" s="333"/>
    </row>
    <row r="414" spans="2:12" s="13" customFormat="1" ht="13.5" hidden="1" outlineLevel="3">
      <c r="B414" s="331"/>
      <c r="C414" s="204"/>
      <c r="D414" s="206" t="s">
        <v>348</v>
      </c>
      <c r="E414" s="210" t="s">
        <v>34</v>
      </c>
      <c r="F414" s="211" t="s">
        <v>4015</v>
      </c>
      <c r="G414" s="204"/>
      <c r="H414" s="212">
        <v>14.544</v>
      </c>
      <c r="I414" s="332" t="s">
        <v>34</v>
      </c>
      <c r="J414" s="204"/>
      <c r="K414" s="204"/>
      <c r="L414" s="333"/>
    </row>
    <row r="415" spans="2:12" s="13" customFormat="1" ht="13.5" hidden="1" outlineLevel="3">
      <c r="B415" s="331"/>
      <c r="C415" s="204"/>
      <c r="D415" s="206" t="s">
        <v>348</v>
      </c>
      <c r="E415" s="210" t="s">
        <v>34</v>
      </c>
      <c r="F415" s="211" t="s">
        <v>4016</v>
      </c>
      <c r="G415" s="204"/>
      <c r="H415" s="212">
        <v>26</v>
      </c>
      <c r="I415" s="332" t="s">
        <v>34</v>
      </c>
      <c r="J415" s="204"/>
      <c r="K415" s="204"/>
      <c r="L415" s="333"/>
    </row>
    <row r="416" spans="2:12" s="14" customFormat="1" ht="13.5" hidden="1" outlineLevel="3">
      <c r="B416" s="335"/>
      <c r="C416" s="205"/>
      <c r="D416" s="206" t="s">
        <v>348</v>
      </c>
      <c r="E416" s="207" t="s">
        <v>34</v>
      </c>
      <c r="F416" s="208" t="s">
        <v>352</v>
      </c>
      <c r="G416" s="205"/>
      <c r="H416" s="209">
        <v>84.044</v>
      </c>
      <c r="I416" s="336" t="s">
        <v>34</v>
      </c>
      <c r="J416" s="205"/>
      <c r="K416" s="205"/>
      <c r="L416" s="337"/>
    </row>
    <row r="417" spans="2:12" s="1" customFormat="1" ht="22.5" customHeight="1" outlineLevel="2" collapsed="1">
      <c r="B417" s="302"/>
      <c r="C417" s="191" t="s">
        <v>731</v>
      </c>
      <c r="D417" s="191" t="s">
        <v>342</v>
      </c>
      <c r="E417" s="192" t="s">
        <v>790</v>
      </c>
      <c r="F417" s="193" t="s">
        <v>791</v>
      </c>
      <c r="G417" s="194" t="s">
        <v>444</v>
      </c>
      <c r="H417" s="195">
        <v>4226.1</v>
      </c>
      <c r="I417" s="269">
        <v>20.9</v>
      </c>
      <c r="J417" s="197">
        <f>ROUND(I417*H417,2)</f>
        <v>88325.49</v>
      </c>
      <c r="K417" s="193" t="s">
        <v>346</v>
      </c>
      <c r="L417" s="322"/>
    </row>
    <row r="418" spans="2:12" s="13" customFormat="1" ht="13.5" hidden="1" outlineLevel="3">
      <c r="B418" s="331"/>
      <c r="C418" s="204"/>
      <c r="D418" s="206" t="s">
        <v>348</v>
      </c>
      <c r="E418" s="210" t="s">
        <v>3816</v>
      </c>
      <c r="F418" s="211" t="s">
        <v>4017</v>
      </c>
      <c r="G418" s="204"/>
      <c r="H418" s="212">
        <v>605.44</v>
      </c>
      <c r="I418" s="332" t="s">
        <v>34</v>
      </c>
      <c r="J418" s="204"/>
      <c r="K418" s="204"/>
      <c r="L418" s="333"/>
    </row>
    <row r="419" spans="2:12" s="13" customFormat="1" ht="13.5" hidden="1" outlineLevel="3">
      <c r="B419" s="331"/>
      <c r="C419" s="204"/>
      <c r="D419" s="206" t="s">
        <v>348</v>
      </c>
      <c r="E419" s="210" t="s">
        <v>3818</v>
      </c>
      <c r="F419" s="211" t="s">
        <v>4018</v>
      </c>
      <c r="G419" s="204"/>
      <c r="H419" s="212">
        <v>1867.3</v>
      </c>
      <c r="I419" s="332" t="s">
        <v>34</v>
      </c>
      <c r="J419" s="204"/>
      <c r="K419" s="204"/>
      <c r="L419" s="333"/>
    </row>
    <row r="420" spans="2:12" s="13" customFormat="1" ht="13.5" hidden="1" outlineLevel="3">
      <c r="B420" s="331"/>
      <c r="C420" s="204"/>
      <c r="D420" s="206" t="s">
        <v>348</v>
      </c>
      <c r="E420" s="210" t="s">
        <v>3819</v>
      </c>
      <c r="F420" s="211" t="s">
        <v>4019</v>
      </c>
      <c r="G420" s="204"/>
      <c r="H420" s="212">
        <v>1451.76</v>
      </c>
      <c r="I420" s="332" t="s">
        <v>34</v>
      </c>
      <c r="J420" s="204"/>
      <c r="K420" s="204"/>
      <c r="L420" s="333"/>
    </row>
    <row r="421" spans="2:12" s="13" customFormat="1" ht="13.5" hidden="1" outlineLevel="3">
      <c r="B421" s="331"/>
      <c r="C421" s="204"/>
      <c r="D421" s="206" t="s">
        <v>348</v>
      </c>
      <c r="E421" s="210" t="s">
        <v>796</v>
      </c>
      <c r="F421" s="211" t="s">
        <v>4020</v>
      </c>
      <c r="G421" s="204"/>
      <c r="H421" s="212">
        <v>301.6</v>
      </c>
      <c r="I421" s="332" t="s">
        <v>34</v>
      </c>
      <c r="J421" s="204"/>
      <c r="K421" s="204"/>
      <c r="L421" s="333"/>
    </row>
    <row r="422" spans="2:12" s="14" customFormat="1" ht="13.5" hidden="1" outlineLevel="3">
      <c r="B422" s="335"/>
      <c r="C422" s="205"/>
      <c r="D422" s="206" t="s">
        <v>348</v>
      </c>
      <c r="E422" s="207" t="s">
        <v>798</v>
      </c>
      <c r="F422" s="208" t="s">
        <v>352</v>
      </c>
      <c r="G422" s="205"/>
      <c r="H422" s="209">
        <v>4226.1</v>
      </c>
      <c r="I422" s="336" t="s">
        <v>34</v>
      </c>
      <c r="J422" s="205"/>
      <c r="K422" s="205"/>
      <c r="L422" s="337"/>
    </row>
    <row r="423" spans="2:12" s="1" customFormat="1" ht="22.5" customHeight="1" outlineLevel="2" collapsed="1">
      <c r="B423" s="302"/>
      <c r="C423" s="217" t="s">
        <v>734</v>
      </c>
      <c r="D423" s="217" t="s">
        <v>441</v>
      </c>
      <c r="E423" s="218" t="s">
        <v>2565</v>
      </c>
      <c r="F423" s="219" t="s">
        <v>2566</v>
      </c>
      <c r="G423" s="220" t="s">
        <v>417</v>
      </c>
      <c r="H423" s="221">
        <v>0.374</v>
      </c>
      <c r="I423" s="270">
        <v>24000</v>
      </c>
      <c r="J423" s="222">
        <f>ROUND(I423*H423,2)</f>
        <v>8976</v>
      </c>
      <c r="K423" s="219" t="s">
        <v>346</v>
      </c>
      <c r="L423" s="334"/>
    </row>
    <row r="424" spans="2:12" s="12" customFormat="1" ht="13.5" hidden="1" outlineLevel="3">
      <c r="B424" s="342"/>
      <c r="C424" s="203"/>
      <c r="D424" s="206" t="s">
        <v>348</v>
      </c>
      <c r="E424" s="343" t="s">
        <v>34</v>
      </c>
      <c r="F424" s="344" t="s">
        <v>4021</v>
      </c>
      <c r="G424" s="203"/>
      <c r="H424" s="345" t="s">
        <v>34</v>
      </c>
      <c r="I424" s="346" t="s">
        <v>34</v>
      </c>
      <c r="J424" s="203"/>
      <c r="K424" s="203"/>
      <c r="L424" s="347"/>
    </row>
    <row r="425" spans="2:12" s="13" customFormat="1" ht="13.5" hidden="1" outlineLevel="3">
      <c r="B425" s="331"/>
      <c r="C425" s="204"/>
      <c r="D425" s="206" t="s">
        <v>348</v>
      </c>
      <c r="E425" s="210" t="s">
        <v>34</v>
      </c>
      <c r="F425" s="211" t="s">
        <v>4022</v>
      </c>
      <c r="G425" s="204"/>
      <c r="H425" s="212">
        <v>0.374</v>
      </c>
      <c r="I425" s="332" t="s">
        <v>34</v>
      </c>
      <c r="J425" s="204"/>
      <c r="K425" s="204"/>
      <c r="L425" s="333"/>
    </row>
    <row r="426" spans="2:12" s="1" customFormat="1" ht="22.5" customHeight="1" outlineLevel="2" collapsed="1">
      <c r="B426" s="302"/>
      <c r="C426" s="217" t="s">
        <v>737</v>
      </c>
      <c r="D426" s="217" t="s">
        <v>441</v>
      </c>
      <c r="E426" s="218" t="s">
        <v>2568</v>
      </c>
      <c r="F426" s="219" t="s">
        <v>2569</v>
      </c>
      <c r="G426" s="220" t="s">
        <v>417</v>
      </c>
      <c r="H426" s="221">
        <v>0.249</v>
      </c>
      <c r="I426" s="270">
        <v>8000</v>
      </c>
      <c r="J426" s="222">
        <f>ROUND(I426*H426,2)</f>
        <v>1992</v>
      </c>
      <c r="K426" s="219" t="s">
        <v>34</v>
      </c>
      <c r="L426" s="334"/>
    </row>
    <row r="427" spans="2:12" s="12" customFormat="1" ht="13.5" hidden="1" outlineLevel="3">
      <c r="B427" s="342"/>
      <c r="C427" s="203"/>
      <c r="D427" s="206" t="s">
        <v>348</v>
      </c>
      <c r="E427" s="343" t="s">
        <v>34</v>
      </c>
      <c r="F427" s="344" t="s">
        <v>4021</v>
      </c>
      <c r="G427" s="203"/>
      <c r="H427" s="345" t="s">
        <v>34</v>
      </c>
      <c r="I427" s="346" t="s">
        <v>34</v>
      </c>
      <c r="J427" s="203"/>
      <c r="K427" s="203"/>
      <c r="L427" s="347"/>
    </row>
    <row r="428" spans="2:12" s="13" customFormat="1" ht="13.5" hidden="1" outlineLevel="3">
      <c r="B428" s="331"/>
      <c r="C428" s="204"/>
      <c r="D428" s="206" t="s">
        <v>348</v>
      </c>
      <c r="E428" s="210" t="s">
        <v>34</v>
      </c>
      <c r="F428" s="211" t="s">
        <v>4023</v>
      </c>
      <c r="G428" s="204"/>
      <c r="H428" s="212">
        <v>0.249</v>
      </c>
      <c r="I428" s="332" t="s">
        <v>34</v>
      </c>
      <c r="J428" s="204"/>
      <c r="K428" s="204"/>
      <c r="L428" s="333"/>
    </row>
    <row r="429" spans="2:12" s="14" customFormat="1" ht="13.5" hidden="1" outlineLevel="3">
      <c r="B429" s="335"/>
      <c r="C429" s="205"/>
      <c r="D429" s="206" t="s">
        <v>348</v>
      </c>
      <c r="E429" s="207" t="s">
        <v>241</v>
      </c>
      <c r="F429" s="208" t="s">
        <v>352</v>
      </c>
      <c r="G429" s="205"/>
      <c r="H429" s="209">
        <v>0.249</v>
      </c>
      <c r="I429" s="336" t="s">
        <v>34</v>
      </c>
      <c r="J429" s="205"/>
      <c r="K429" s="205"/>
      <c r="L429" s="337"/>
    </row>
    <row r="430" spans="2:12" s="1" customFormat="1" ht="22.5" customHeight="1" outlineLevel="2" collapsed="1">
      <c r="B430" s="302"/>
      <c r="C430" s="217" t="s">
        <v>741</v>
      </c>
      <c r="D430" s="217" t="s">
        <v>441</v>
      </c>
      <c r="E430" s="218" t="s">
        <v>2571</v>
      </c>
      <c r="F430" s="219" t="s">
        <v>2572</v>
      </c>
      <c r="G430" s="220" t="s">
        <v>417</v>
      </c>
      <c r="H430" s="221">
        <v>2.287</v>
      </c>
      <c r="I430" s="270">
        <v>24000</v>
      </c>
      <c r="J430" s="222">
        <f>ROUND(I430*H430,2)</f>
        <v>54888</v>
      </c>
      <c r="K430" s="219" t="s">
        <v>346</v>
      </c>
      <c r="L430" s="334"/>
    </row>
    <row r="431" spans="2:12" s="12" customFormat="1" ht="13.5" hidden="1" outlineLevel="3">
      <c r="B431" s="342"/>
      <c r="C431" s="203"/>
      <c r="D431" s="206" t="s">
        <v>348</v>
      </c>
      <c r="E431" s="343" t="s">
        <v>34</v>
      </c>
      <c r="F431" s="344" t="s">
        <v>811</v>
      </c>
      <c r="G431" s="203"/>
      <c r="H431" s="345" t="s">
        <v>34</v>
      </c>
      <c r="I431" s="346" t="s">
        <v>34</v>
      </c>
      <c r="J431" s="203"/>
      <c r="K431" s="203"/>
      <c r="L431" s="347"/>
    </row>
    <row r="432" spans="2:12" s="13" customFormat="1" ht="13.5" hidden="1" outlineLevel="3">
      <c r="B432" s="331"/>
      <c r="C432" s="204"/>
      <c r="D432" s="206" t="s">
        <v>348</v>
      </c>
      <c r="E432" s="210" t="s">
        <v>34</v>
      </c>
      <c r="F432" s="211" t="s">
        <v>4024</v>
      </c>
      <c r="G432" s="204"/>
      <c r="H432" s="212">
        <v>1.539</v>
      </c>
      <c r="I432" s="332" t="s">
        <v>34</v>
      </c>
      <c r="J432" s="204"/>
      <c r="K432" s="204"/>
      <c r="L432" s="333"/>
    </row>
    <row r="433" spans="2:12" s="13" customFormat="1" ht="13.5" hidden="1" outlineLevel="3">
      <c r="B433" s="331"/>
      <c r="C433" s="204"/>
      <c r="D433" s="206" t="s">
        <v>348</v>
      </c>
      <c r="E433" s="210" t="s">
        <v>34</v>
      </c>
      <c r="F433" s="211" t="s">
        <v>4025</v>
      </c>
      <c r="G433" s="204"/>
      <c r="H433" s="212">
        <v>0.748</v>
      </c>
      <c r="I433" s="332" t="s">
        <v>34</v>
      </c>
      <c r="J433" s="204"/>
      <c r="K433" s="204"/>
      <c r="L433" s="333"/>
    </row>
    <row r="434" spans="2:12" s="14" customFormat="1" ht="13.5" hidden="1" outlineLevel="3">
      <c r="B434" s="335"/>
      <c r="C434" s="205"/>
      <c r="D434" s="206" t="s">
        <v>348</v>
      </c>
      <c r="E434" s="207" t="s">
        <v>34</v>
      </c>
      <c r="F434" s="208" t="s">
        <v>352</v>
      </c>
      <c r="G434" s="205"/>
      <c r="H434" s="209">
        <v>2.287</v>
      </c>
      <c r="I434" s="336" t="s">
        <v>34</v>
      </c>
      <c r="J434" s="205"/>
      <c r="K434" s="205"/>
      <c r="L434" s="337"/>
    </row>
    <row r="435" spans="2:12" s="1" customFormat="1" ht="22.5" customHeight="1" outlineLevel="2" collapsed="1">
      <c r="B435" s="302"/>
      <c r="C435" s="217" t="s">
        <v>743</v>
      </c>
      <c r="D435" s="217" t="s">
        <v>441</v>
      </c>
      <c r="E435" s="218" t="s">
        <v>2574</v>
      </c>
      <c r="F435" s="219" t="s">
        <v>2575</v>
      </c>
      <c r="G435" s="220" t="s">
        <v>417</v>
      </c>
      <c r="H435" s="221">
        <v>1.133</v>
      </c>
      <c r="I435" s="270">
        <v>8000</v>
      </c>
      <c r="J435" s="222">
        <f>ROUND(I435*H435,2)</f>
        <v>9064</v>
      </c>
      <c r="K435" s="219" t="s">
        <v>34</v>
      </c>
      <c r="L435" s="334"/>
    </row>
    <row r="436" spans="2:12" s="12" customFormat="1" ht="13.5" hidden="1" outlineLevel="3">
      <c r="B436" s="342"/>
      <c r="C436" s="203"/>
      <c r="D436" s="206" t="s">
        <v>348</v>
      </c>
      <c r="E436" s="343" t="s">
        <v>34</v>
      </c>
      <c r="F436" s="344" t="s">
        <v>4026</v>
      </c>
      <c r="G436" s="203"/>
      <c r="H436" s="345" t="s">
        <v>34</v>
      </c>
      <c r="I436" s="346" t="s">
        <v>34</v>
      </c>
      <c r="J436" s="203"/>
      <c r="K436" s="203"/>
      <c r="L436" s="347"/>
    </row>
    <row r="437" spans="2:12" s="13" customFormat="1" ht="13.5" hidden="1" outlineLevel="3">
      <c r="B437" s="331"/>
      <c r="C437" s="204"/>
      <c r="D437" s="206" t="s">
        <v>348</v>
      </c>
      <c r="E437" s="210" t="s">
        <v>34</v>
      </c>
      <c r="F437" s="211" t="s">
        <v>4027</v>
      </c>
      <c r="G437" s="204"/>
      <c r="H437" s="212">
        <v>0.385</v>
      </c>
      <c r="I437" s="332" t="s">
        <v>34</v>
      </c>
      <c r="J437" s="204"/>
      <c r="K437" s="204"/>
      <c r="L437" s="333"/>
    </row>
    <row r="438" spans="2:12" s="13" customFormat="1" ht="13.5" hidden="1" outlineLevel="3">
      <c r="B438" s="331"/>
      <c r="C438" s="204"/>
      <c r="D438" s="206" t="s">
        <v>348</v>
      </c>
      <c r="E438" s="210" t="s">
        <v>34</v>
      </c>
      <c r="F438" s="211" t="s">
        <v>4025</v>
      </c>
      <c r="G438" s="204"/>
      <c r="H438" s="212">
        <v>0.748</v>
      </c>
      <c r="I438" s="332" t="s">
        <v>34</v>
      </c>
      <c r="J438" s="204"/>
      <c r="K438" s="204"/>
      <c r="L438" s="333"/>
    </row>
    <row r="439" spans="2:12" s="14" customFormat="1" ht="13.5" hidden="1" outlineLevel="3">
      <c r="B439" s="335"/>
      <c r="C439" s="205"/>
      <c r="D439" s="206" t="s">
        <v>348</v>
      </c>
      <c r="E439" s="207" t="s">
        <v>242</v>
      </c>
      <c r="F439" s="208" t="s">
        <v>352</v>
      </c>
      <c r="G439" s="205"/>
      <c r="H439" s="209">
        <v>1.133</v>
      </c>
      <c r="I439" s="336" t="s">
        <v>34</v>
      </c>
      <c r="J439" s="205"/>
      <c r="K439" s="205"/>
      <c r="L439" s="337"/>
    </row>
    <row r="440" spans="2:12" s="1" customFormat="1" ht="22.5" customHeight="1" outlineLevel="2" collapsed="1">
      <c r="B440" s="302"/>
      <c r="C440" s="217" t="s">
        <v>763</v>
      </c>
      <c r="D440" s="217" t="s">
        <v>441</v>
      </c>
      <c r="E440" s="218" t="s">
        <v>821</v>
      </c>
      <c r="F440" s="219" t="s">
        <v>822</v>
      </c>
      <c r="G440" s="220" t="s">
        <v>417</v>
      </c>
      <c r="H440" s="221">
        <v>0.202</v>
      </c>
      <c r="I440" s="270">
        <v>24000</v>
      </c>
      <c r="J440" s="222">
        <f>ROUND(I440*H440,2)</f>
        <v>4848</v>
      </c>
      <c r="K440" s="219" t="s">
        <v>346</v>
      </c>
      <c r="L440" s="334"/>
    </row>
    <row r="441" spans="2:12" s="12" customFormat="1" ht="13.5" hidden="1" outlineLevel="3">
      <c r="B441" s="342"/>
      <c r="C441" s="203"/>
      <c r="D441" s="206" t="s">
        <v>348</v>
      </c>
      <c r="E441" s="343" t="s">
        <v>34</v>
      </c>
      <c r="F441" s="344" t="s">
        <v>823</v>
      </c>
      <c r="G441" s="203"/>
      <c r="H441" s="345" t="s">
        <v>34</v>
      </c>
      <c r="I441" s="346" t="s">
        <v>34</v>
      </c>
      <c r="J441" s="203"/>
      <c r="K441" s="203"/>
      <c r="L441" s="347"/>
    </row>
    <row r="442" spans="2:12" s="12" customFormat="1" ht="13.5" hidden="1" outlineLevel="3">
      <c r="B442" s="342"/>
      <c r="C442" s="203"/>
      <c r="D442" s="206" t="s">
        <v>348</v>
      </c>
      <c r="E442" s="343" t="s">
        <v>34</v>
      </c>
      <c r="F442" s="344" t="s">
        <v>824</v>
      </c>
      <c r="G442" s="203"/>
      <c r="H442" s="345" t="s">
        <v>34</v>
      </c>
      <c r="I442" s="346" t="s">
        <v>34</v>
      </c>
      <c r="J442" s="203"/>
      <c r="K442" s="203"/>
      <c r="L442" s="347"/>
    </row>
    <row r="443" spans="2:12" s="13" customFormat="1" ht="13.5" hidden="1" outlineLevel="3">
      <c r="B443" s="331"/>
      <c r="C443" s="204"/>
      <c r="D443" s="206" t="s">
        <v>348</v>
      </c>
      <c r="E443" s="210" t="s">
        <v>34</v>
      </c>
      <c r="F443" s="211" t="s">
        <v>4028</v>
      </c>
      <c r="G443" s="204"/>
      <c r="H443" s="212">
        <v>0.081</v>
      </c>
      <c r="I443" s="332" t="s">
        <v>34</v>
      </c>
      <c r="J443" s="204"/>
      <c r="K443" s="204"/>
      <c r="L443" s="333"/>
    </row>
    <row r="444" spans="2:12" s="13" customFormat="1" ht="13.5" hidden="1" outlineLevel="3">
      <c r="B444" s="331"/>
      <c r="C444" s="204"/>
      <c r="D444" s="206" t="s">
        <v>348</v>
      </c>
      <c r="E444" s="210" t="s">
        <v>34</v>
      </c>
      <c r="F444" s="211" t="s">
        <v>4029</v>
      </c>
      <c r="G444" s="204"/>
      <c r="H444" s="212">
        <v>0.05</v>
      </c>
      <c r="I444" s="332" t="s">
        <v>34</v>
      </c>
      <c r="J444" s="204"/>
      <c r="K444" s="204"/>
      <c r="L444" s="333"/>
    </row>
    <row r="445" spans="2:12" s="13" customFormat="1" ht="13.5" hidden="1" outlineLevel="3">
      <c r="B445" s="331"/>
      <c r="C445" s="204"/>
      <c r="D445" s="206" t="s">
        <v>348</v>
      </c>
      <c r="E445" s="210" t="s">
        <v>34</v>
      </c>
      <c r="F445" s="211" t="s">
        <v>4030</v>
      </c>
      <c r="G445" s="204"/>
      <c r="H445" s="212">
        <v>0.071</v>
      </c>
      <c r="I445" s="332" t="s">
        <v>34</v>
      </c>
      <c r="J445" s="204"/>
      <c r="K445" s="204"/>
      <c r="L445" s="333"/>
    </row>
    <row r="446" spans="2:12" s="14" customFormat="1" ht="13.5" hidden="1" outlineLevel="3">
      <c r="B446" s="335"/>
      <c r="C446" s="205"/>
      <c r="D446" s="206" t="s">
        <v>348</v>
      </c>
      <c r="E446" s="207" t="s">
        <v>34</v>
      </c>
      <c r="F446" s="208" t="s">
        <v>352</v>
      </c>
      <c r="G446" s="205"/>
      <c r="H446" s="209">
        <v>0.202</v>
      </c>
      <c r="I446" s="336" t="s">
        <v>34</v>
      </c>
      <c r="J446" s="205"/>
      <c r="K446" s="205"/>
      <c r="L446" s="337"/>
    </row>
    <row r="447" spans="2:12" s="1" customFormat="1" ht="22.5" customHeight="1" outlineLevel="2" collapsed="1">
      <c r="B447" s="302"/>
      <c r="C447" s="217" t="s">
        <v>766</v>
      </c>
      <c r="D447" s="217" t="s">
        <v>441</v>
      </c>
      <c r="E447" s="218" t="s">
        <v>830</v>
      </c>
      <c r="F447" s="219" t="s">
        <v>831</v>
      </c>
      <c r="G447" s="220" t="s">
        <v>417</v>
      </c>
      <c r="H447" s="221">
        <v>0.108</v>
      </c>
      <c r="I447" s="270">
        <v>8000</v>
      </c>
      <c r="J447" s="222">
        <f>ROUND(I447*H447,2)</f>
        <v>864</v>
      </c>
      <c r="K447" s="219" t="s">
        <v>34</v>
      </c>
      <c r="L447" s="334"/>
    </row>
    <row r="448" spans="2:12" s="12" customFormat="1" ht="13.5" hidden="1" outlineLevel="3">
      <c r="B448" s="342"/>
      <c r="C448" s="203"/>
      <c r="D448" s="206" t="s">
        <v>348</v>
      </c>
      <c r="E448" s="343" t="s">
        <v>34</v>
      </c>
      <c r="F448" s="344" t="s">
        <v>832</v>
      </c>
      <c r="G448" s="203"/>
      <c r="H448" s="345" t="s">
        <v>34</v>
      </c>
      <c r="I448" s="346" t="s">
        <v>34</v>
      </c>
      <c r="J448" s="203"/>
      <c r="K448" s="203"/>
      <c r="L448" s="347"/>
    </row>
    <row r="449" spans="2:12" s="12" customFormat="1" ht="13.5" hidden="1" outlineLevel="3">
      <c r="B449" s="342"/>
      <c r="C449" s="203"/>
      <c r="D449" s="206" t="s">
        <v>348</v>
      </c>
      <c r="E449" s="343" t="s">
        <v>34</v>
      </c>
      <c r="F449" s="344" t="s">
        <v>824</v>
      </c>
      <c r="G449" s="203"/>
      <c r="H449" s="345" t="s">
        <v>34</v>
      </c>
      <c r="I449" s="346" t="s">
        <v>34</v>
      </c>
      <c r="J449" s="203"/>
      <c r="K449" s="203"/>
      <c r="L449" s="347"/>
    </row>
    <row r="450" spans="2:12" s="13" customFormat="1" ht="13.5" hidden="1" outlineLevel="3">
      <c r="B450" s="331"/>
      <c r="C450" s="204"/>
      <c r="D450" s="206" t="s">
        <v>348</v>
      </c>
      <c r="E450" s="210" t="s">
        <v>34</v>
      </c>
      <c r="F450" s="211" t="s">
        <v>4031</v>
      </c>
      <c r="G450" s="204"/>
      <c r="H450" s="212">
        <v>0.012</v>
      </c>
      <c r="I450" s="332" t="s">
        <v>34</v>
      </c>
      <c r="J450" s="204"/>
      <c r="K450" s="204"/>
      <c r="L450" s="333"/>
    </row>
    <row r="451" spans="2:12" s="13" customFormat="1" ht="13.5" hidden="1" outlineLevel="3">
      <c r="B451" s="331"/>
      <c r="C451" s="204"/>
      <c r="D451" s="206" t="s">
        <v>348</v>
      </c>
      <c r="E451" s="210" t="s">
        <v>34</v>
      </c>
      <c r="F451" s="211" t="s">
        <v>4032</v>
      </c>
      <c r="G451" s="204"/>
      <c r="H451" s="212">
        <v>0.043</v>
      </c>
      <c r="I451" s="332" t="s">
        <v>34</v>
      </c>
      <c r="J451" s="204"/>
      <c r="K451" s="204"/>
      <c r="L451" s="333"/>
    </row>
    <row r="452" spans="2:12" s="13" customFormat="1" ht="13.5" hidden="1" outlineLevel="3">
      <c r="B452" s="331"/>
      <c r="C452" s="204"/>
      <c r="D452" s="206" t="s">
        <v>348</v>
      </c>
      <c r="E452" s="210" t="s">
        <v>34</v>
      </c>
      <c r="F452" s="211" t="s">
        <v>4033</v>
      </c>
      <c r="G452" s="204"/>
      <c r="H452" s="212">
        <v>0.053</v>
      </c>
      <c r="I452" s="332" t="s">
        <v>34</v>
      </c>
      <c r="J452" s="204"/>
      <c r="K452" s="204"/>
      <c r="L452" s="333"/>
    </row>
    <row r="453" spans="2:12" s="14" customFormat="1" ht="13.5" hidden="1" outlineLevel="3">
      <c r="B453" s="335"/>
      <c r="C453" s="205"/>
      <c r="D453" s="206" t="s">
        <v>348</v>
      </c>
      <c r="E453" s="207" t="s">
        <v>243</v>
      </c>
      <c r="F453" s="208" t="s">
        <v>352</v>
      </c>
      <c r="G453" s="205"/>
      <c r="H453" s="209">
        <v>0.108</v>
      </c>
      <c r="I453" s="336" t="s">
        <v>34</v>
      </c>
      <c r="J453" s="205"/>
      <c r="K453" s="205"/>
      <c r="L453" s="337"/>
    </row>
    <row r="454" spans="2:12" s="1" customFormat="1" ht="22.5" customHeight="1" outlineLevel="2" collapsed="1">
      <c r="B454" s="302"/>
      <c r="C454" s="191" t="s">
        <v>769</v>
      </c>
      <c r="D454" s="191" t="s">
        <v>342</v>
      </c>
      <c r="E454" s="192" t="s">
        <v>838</v>
      </c>
      <c r="F454" s="193" t="s">
        <v>839</v>
      </c>
      <c r="G454" s="194" t="s">
        <v>444</v>
      </c>
      <c r="H454" s="195">
        <v>1446.602</v>
      </c>
      <c r="I454" s="269">
        <v>20.9</v>
      </c>
      <c r="J454" s="197">
        <f>ROUND(I454*H454,2)</f>
        <v>30233.98</v>
      </c>
      <c r="K454" s="193" t="s">
        <v>346</v>
      </c>
      <c r="L454" s="322"/>
    </row>
    <row r="455" spans="2:12" s="12" customFormat="1" ht="13.5" hidden="1" outlineLevel="3">
      <c r="B455" s="342"/>
      <c r="C455" s="203"/>
      <c r="D455" s="206" t="s">
        <v>348</v>
      </c>
      <c r="E455" s="343" t="s">
        <v>34</v>
      </c>
      <c r="F455" s="344" t="s">
        <v>840</v>
      </c>
      <c r="G455" s="203"/>
      <c r="H455" s="345" t="s">
        <v>34</v>
      </c>
      <c r="I455" s="346" t="s">
        <v>34</v>
      </c>
      <c r="J455" s="203"/>
      <c r="K455" s="203"/>
      <c r="L455" s="347"/>
    </row>
    <row r="456" spans="2:12" s="13" customFormat="1" ht="13.5" hidden="1" outlineLevel="3">
      <c r="B456" s="331"/>
      <c r="C456" s="204"/>
      <c r="D456" s="206" t="s">
        <v>348</v>
      </c>
      <c r="E456" s="210" t="s">
        <v>34</v>
      </c>
      <c r="F456" s="211" t="s">
        <v>841</v>
      </c>
      <c r="G456" s="204"/>
      <c r="H456" s="212">
        <v>241.748</v>
      </c>
      <c r="I456" s="332" t="s">
        <v>34</v>
      </c>
      <c r="J456" s="204"/>
      <c r="K456" s="204"/>
      <c r="L456" s="333"/>
    </row>
    <row r="457" spans="2:12" s="13" customFormat="1" ht="13.5" hidden="1" outlineLevel="3">
      <c r="B457" s="331"/>
      <c r="C457" s="204"/>
      <c r="D457" s="206" t="s">
        <v>348</v>
      </c>
      <c r="E457" s="210" t="s">
        <v>34</v>
      </c>
      <c r="F457" s="211" t="s">
        <v>842</v>
      </c>
      <c r="G457" s="204"/>
      <c r="H457" s="212">
        <v>1100</v>
      </c>
      <c r="I457" s="332" t="s">
        <v>34</v>
      </c>
      <c r="J457" s="204"/>
      <c r="K457" s="204"/>
      <c r="L457" s="333"/>
    </row>
    <row r="458" spans="2:12" s="13" customFormat="1" ht="13.5" hidden="1" outlineLevel="3">
      <c r="B458" s="331"/>
      <c r="C458" s="204"/>
      <c r="D458" s="206" t="s">
        <v>348</v>
      </c>
      <c r="E458" s="210" t="s">
        <v>34</v>
      </c>
      <c r="F458" s="211" t="s">
        <v>843</v>
      </c>
      <c r="G458" s="204"/>
      <c r="H458" s="212">
        <v>104.854</v>
      </c>
      <c r="I458" s="332" t="s">
        <v>34</v>
      </c>
      <c r="J458" s="204"/>
      <c r="K458" s="204"/>
      <c r="L458" s="333"/>
    </row>
    <row r="459" spans="2:12" s="14" customFormat="1" ht="13.5" hidden="1" outlineLevel="3">
      <c r="B459" s="335"/>
      <c r="C459" s="205"/>
      <c r="D459" s="206" t="s">
        <v>348</v>
      </c>
      <c r="E459" s="207" t="s">
        <v>34</v>
      </c>
      <c r="F459" s="208" t="s">
        <v>352</v>
      </c>
      <c r="G459" s="205"/>
      <c r="H459" s="209">
        <v>1446.602</v>
      </c>
      <c r="I459" s="336" t="s">
        <v>34</v>
      </c>
      <c r="J459" s="205"/>
      <c r="K459" s="205"/>
      <c r="L459" s="337"/>
    </row>
    <row r="460" spans="2:12" s="1" customFormat="1" ht="22.5" customHeight="1" outlineLevel="2" collapsed="1">
      <c r="B460" s="302"/>
      <c r="C460" s="191" t="s">
        <v>772</v>
      </c>
      <c r="D460" s="191" t="s">
        <v>342</v>
      </c>
      <c r="E460" s="192" t="s">
        <v>656</v>
      </c>
      <c r="F460" s="193" t="s">
        <v>657</v>
      </c>
      <c r="G460" s="194" t="s">
        <v>345</v>
      </c>
      <c r="H460" s="195">
        <v>86.177</v>
      </c>
      <c r="I460" s="269">
        <v>25.8</v>
      </c>
      <c r="J460" s="197">
        <f>ROUND(I460*H460,2)</f>
        <v>2223.37</v>
      </c>
      <c r="K460" s="193" t="s">
        <v>346</v>
      </c>
      <c r="L460" s="322"/>
    </row>
    <row r="461" spans="2:12" s="12" customFormat="1" ht="13.5" hidden="1" outlineLevel="3">
      <c r="B461" s="342"/>
      <c r="C461" s="203"/>
      <c r="D461" s="206" t="s">
        <v>348</v>
      </c>
      <c r="E461" s="343" t="s">
        <v>34</v>
      </c>
      <c r="F461" s="344" t="s">
        <v>4034</v>
      </c>
      <c r="G461" s="203"/>
      <c r="H461" s="345" t="s">
        <v>34</v>
      </c>
      <c r="I461" s="346" t="s">
        <v>34</v>
      </c>
      <c r="J461" s="203"/>
      <c r="K461" s="203"/>
      <c r="L461" s="347"/>
    </row>
    <row r="462" spans="2:12" s="13" customFormat="1" ht="13.5" hidden="1" outlineLevel="3">
      <c r="B462" s="331"/>
      <c r="C462" s="204"/>
      <c r="D462" s="206" t="s">
        <v>348</v>
      </c>
      <c r="E462" s="210" t="s">
        <v>34</v>
      </c>
      <c r="F462" s="211" t="s">
        <v>4035</v>
      </c>
      <c r="G462" s="204"/>
      <c r="H462" s="212">
        <v>86.177</v>
      </c>
      <c r="I462" s="332" t="s">
        <v>34</v>
      </c>
      <c r="J462" s="204"/>
      <c r="K462" s="204"/>
      <c r="L462" s="333"/>
    </row>
    <row r="463" spans="2:12" s="1" customFormat="1" ht="22.5" customHeight="1" outlineLevel="2" collapsed="1">
      <c r="B463" s="302"/>
      <c r="C463" s="191" t="s">
        <v>779</v>
      </c>
      <c r="D463" s="191" t="s">
        <v>342</v>
      </c>
      <c r="E463" s="192" t="s">
        <v>660</v>
      </c>
      <c r="F463" s="193" t="s">
        <v>661</v>
      </c>
      <c r="G463" s="194" t="s">
        <v>345</v>
      </c>
      <c r="H463" s="195">
        <v>9.575</v>
      </c>
      <c r="I463" s="269">
        <v>51.6</v>
      </c>
      <c r="J463" s="197">
        <f>ROUND(I463*H463,2)</f>
        <v>494.07</v>
      </c>
      <c r="K463" s="193" t="s">
        <v>346</v>
      </c>
      <c r="L463" s="322"/>
    </row>
    <row r="464" spans="2:12" s="13" customFormat="1" ht="13.5" hidden="1" outlineLevel="3">
      <c r="B464" s="331"/>
      <c r="C464" s="204"/>
      <c r="D464" s="206" t="s">
        <v>348</v>
      </c>
      <c r="E464" s="210" t="s">
        <v>34</v>
      </c>
      <c r="F464" s="211" t="s">
        <v>4036</v>
      </c>
      <c r="G464" s="204"/>
      <c r="H464" s="212">
        <v>9.575</v>
      </c>
      <c r="I464" s="332" t="s">
        <v>34</v>
      </c>
      <c r="J464" s="204"/>
      <c r="K464" s="204"/>
      <c r="L464" s="333"/>
    </row>
    <row r="465" spans="2:12" s="1" customFormat="1" ht="22.5" customHeight="1" outlineLevel="2" collapsed="1">
      <c r="B465" s="302"/>
      <c r="C465" s="191" t="s">
        <v>782</v>
      </c>
      <c r="D465" s="191" t="s">
        <v>342</v>
      </c>
      <c r="E465" s="192" t="s">
        <v>3974</v>
      </c>
      <c r="F465" s="193" t="s">
        <v>3975</v>
      </c>
      <c r="G465" s="194" t="s">
        <v>345</v>
      </c>
      <c r="H465" s="195">
        <v>51.229</v>
      </c>
      <c r="I465" s="269">
        <v>56.8</v>
      </c>
      <c r="J465" s="197">
        <f>ROUND(I465*H465,2)</f>
        <v>2909.81</v>
      </c>
      <c r="K465" s="193" t="s">
        <v>346</v>
      </c>
      <c r="L465" s="322"/>
    </row>
    <row r="466" spans="2:12" s="12" customFormat="1" ht="13.5" hidden="1" outlineLevel="3">
      <c r="B466" s="342"/>
      <c r="C466" s="203"/>
      <c r="D466" s="206" t="s">
        <v>348</v>
      </c>
      <c r="E466" s="343" t="s">
        <v>34</v>
      </c>
      <c r="F466" s="344" t="s">
        <v>599</v>
      </c>
      <c r="G466" s="203"/>
      <c r="H466" s="345" t="s">
        <v>34</v>
      </c>
      <c r="I466" s="346" t="s">
        <v>34</v>
      </c>
      <c r="J466" s="203"/>
      <c r="K466" s="203"/>
      <c r="L466" s="347"/>
    </row>
    <row r="467" spans="2:12" s="13" customFormat="1" ht="13.5" hidden="1" outlineLevel="3">
      <c r="B467" s="331"/>
      <c r="C467" s="204"/>
      <c r="D467" s="206" t="s">
        <v>348</v>
      </c>
      <c r="E467" s="210" t="s">
        <v>34</v>
      </c>
      <c r="F467" s="211" t="s">
        <v>4037</v>
      </c>
      <c r="G467" s="204"/>
      <c r="H467" s="212">
        <v>51.229</v>
      </c>
      <c r="I467" s="332" t="s">
        <v>34</v>
      </c>
      <c r="J467" s="204"/>
      <c r="K467" s="204"/>
      <c r="L467" s="333"/>
    </row>
    <row r="468" spans="2:12" s="1" customFormat="1" ht="22.5" customHeight="1" outlineLevel="2" collapsed="1">
      <c r="B468" s="302"/>
      <c r="C468" s="191" t="s">
        <v>789</v>
      </c>
      <c r="D468" s="191" t="s">
        <v>342</v>
      </c>
      <c r="E468" s="192" t="s">
        <v>452</v>
      </c>
      <c r="F468" s="193" t="s">
        <v>453</v>
      </c>
      <c r="G468" s="194" t="s">
        <v>345</v>
      </c>
      <c r="H468" s="195">
        <v>107.689</v>
      </c>
      <c r="I468" s="269">
        <v>181.1</v>
      </c>
      <c r="J468" s="197">
        <f>ROUND(I468*H468,2)</f>
        <v>19502.48</v>
      </c>
      <c r="K468" s="193" t="s">
        <v>346</v>
      </c>
      <c r="L468" s="322"/>
    </row>
    <row r="469" spans="2:12" s="12" customFormat="1" ht="13.5" hidden="1" outlineLevel="3">
      <c r="B469" s="342"/>
      <c r="C469" s="203"/>
      <c r="D469" s="206" t="s">
        <v>348</v>
      </c>
      <c r="E469" s="343" t="s">
        <v>34</v>
      </c>
      <c r="F469" s="344" t="s">
        <v>4038</v>
      </c>
      <c r="G469" s="203"/>
      <c r="H469" s="345" t="s">
        <v>34</v>
      </c>
      <c r="I469" s="346" t="s">
        <v>34</v>
      </c>
      <c r="J469" s="203"/>
      <c r="K469" s="203"/>
      <c r="L469" s="347"/>
    </row>
    <row r="470" spans="2:12" s="13" customFormat="1" ht="13.5" hidden="1" outlineLevel="3">
      <c r="B470" s="331"/>
      <c r="C470" s="204"/>
      <c r="D470" s="206" t="s">
        <v>348</v>
      </c>
      <c r="E470" s="210" t="s">
        <v>34</v>
      </c>
      <c r="F470" s="211" t="s">
        <v>3192</v>
      </c>
      <c r="G470" s="204"/>
      <c r="H470" s="212">
        <v>174.094</v>
      </c>
      <c r="I470" s="332" t="s">
        <v>34</v>
      </c>
      <c r="J470" s="204"/>
      <c r="K470" s="204"/>
      <c r="L470" s="333"/>
    </row>
    <row r="471" spans="2:12" s="13" customFormat="1" ht="13.5" hidden="1" outlineLevel="3">
      <c r="B471" s="331"/>
      <c r="C471" s="204"/>
      <c r="D471" s="206" t="s">
        <v>348</v>
      </c>
      <c r="E471" s="210" t="s">
        <v>34</v>
      </c>
      <c r="F471" s="211" t="s">
        <v>3193</v>
      </c>
      <c r="G471" s="204"/>
      <c r="H471" s="212">
        <v>3.939</v>
      </c>
      <c r="I471" s="332" t="s">
        <v>34</v>
      </c>
      <c r="J471" s="204"/>
      <c r="K471" s="204"/>
      <c r="L471" s="333"/>
    </row>
    <row r="472" spans="2:12" s="12" customFormat="1" ht="13.5" hidden="1" outlineLevel="3">
      <c r="B472" s="342"/>
      <c r="C472" s="203"/>
      <c r="D472" s="206" t="s">
        <v>348</v>
      </c>
      <c r="E472" s="343" t="s">
        <v>34</v>
      </c>
      <c r="F472" s="344" t="s">
        <v>4039</v>
      </c>
      <c r="G472" s="203"/>
      <c r="H472" s="345" t="s">
        <v>34</v>
      </c>
      <c r="I472" s="346" t="s">
        <v>34</v>
      </c>
      <c r="J472" s="203"/>
      <c r="K472" s="203"/>
      <c r="L472" s="347"/>
    </row>
    <row r="473" spans="2:12" s="13" customFormat="1" ht="13.5" hidden="1" outlineLevel="3">
      <c r="B473" s="331"/>
      <c r="C473" s="204"/>
      <c r="D473" s="206" t="s">
        <v>348</v>
      </c>
      <c r="E473" s="210" t="s">
        <v>34</v>
      </c>
      <c r="F473" s="211" t="s">
        <v>4040</v>
      </c>
      <c r="G473" s="204"/>
      <c r="H473" s="212">
        <v>-51.229</v>
      </c>
      <c r="I473" s="332" t="s">
        <v>34</v>
      </c>
      <c r="J473" s="204"/>
      <c r="K473" s="204"/>
      <c r="L473" s="333"/>
    </row>
    <row r="474" spans="2:12" s="12" customFormat="1" ht="13.5" hidden="1" outlineLevel="3">
      <c r="B474" s="342"/>
      <c r="C474" s="203"/>
      <c r="D474" s="206" t="s">
        <v>348</v>
      </c>
      <c r="E474" s="343" t="s">
        <v>34</v>
      </c>
      <c r="F474" s="344" t="s">
        <v>4041</v>
      </c>
      <c r="G474" s="203"/>
      <c r="H474" s="345" t="s">
        <v>34</v>
      </c>
      <c r="I474" s="346" t="s">
        <v>34</v>
      </c>
      <c r="J474" s="203"/>
      <c r="K474" s="203"/>
      <c r="L474" s="347"/>
    </row>
    <row r="475" spans="2:12" s="13" customFormat="1" ht="13.5" hidden="1" outlineLevel="3">
      <c r="B475" s="331"/>
      <c r="C475" s="204"/>
      <c r="D475" s="206" t="s">
        <v>348</v>
      </c>
      <c r="E475" s="210" t="s">
        <v>34</v>
      </c>
      <c r="F475" s="211" t="s">
        <v>4042</v>
      </c>
      <c r="G475" s="204"/>
      <c r="H475" s="212">
        <v>-159.978</v>
      </c>
      <c r="I475" s="332" t="s">
        <v>34</v>
      </c>
      <c r="J475" s="204"/>
      <c r="K475" s="204"/>
      <c r="L475" s="333"/>
    </row>
    <row r="476" spans="2:12" s="13" customFormat="1" ht="13.5" hidden="1" outlineLevel="3">
      <c r="B476" s="331"/>
      <c r="C476" s="204"/>
      <c r="D476" s="206" t="s">
        <v>348</v>
      </c>
      <c r="E476" s="210" t="s">
        <v>34</v>
      </c>
      <c r="F476" s="211" t="s">
        <v>4043</v>
      </c>
      <c r="G476" s="204"/>
      <c r="H476" s="212">
        <v>152.828</v>
      </c>
      <c r="I476" s="332" t="s">
        <v>34</v>
      </c>
      <c r="J476" s="204"/>
      <c r="K476" s="204"/>
      <c r="L476" s="333"/>
    </row>
    <row r="477" spans="2:12" s="14" customFormat="1" ht="13.5" hidden="1" outlineLevel="3">
      <c r="B477" s="335"/>
      <c r="C477" s="205"/>
      <c r="D477" s="206" t="s">
        <v>348</v>
      </c>
      <c r="E477" s="207" t="s">
        <v>3102</v>
      </c>
      <c r="F477" s="208" t="s">
        <v>352</v>
      </c>
      <c r="G477" s="205"/>
      <c r="H477" s="209">
        <v>119.654</v>
      </c>
      <c r="I477" s="336" t="s">
        <v>34</v>
      </c>
      <c r="J477" s="205"/>
      <c r="K477" s="205"/>
      <c r="L477" s="337"/>
    </row>
    <row r="478" spans="2:12" s="13" customFormat="1" ht="13.5" hidden="1" outlineLevel="3">
      <c r="B478" s="331"/>
      <c r="C478" s="204"/>
      <c r="D478" s="206" t="s">
        <v>348</v>
      </c>
      <c r="E478" s="210" t="s">
        <v>34</v>
      </c>
      <c r="F478" s="211" t="s">
        <v>4044</v>
      </c>
      <c r="G478" s="204"/>
      <c r="H478" s="212">
        <v>107.689</v>
      </c>
      <c r="I478" s="332" t="s">
        <v>34</v>
      </c>
      <c r="J478" s="204"/>
      <c r="K478" s="204"/>
      <c r="L478" s="333"/>
    </row>
    <row r="479" spans="2:12" s="1" customFormat="1" ht="31.5" customHeight="1" outlineLevel="2" collapsed="1">
      <c r="B479" s="302"/>
      <c r="C479" s="191" t="s">
        <v>799</v>
      </c>
      <c r="D479" s="191" t="s">
        <v>342</v>
      </c>
      <c r="E479" s="192" t="s">
        <v>455</v>
      </c>
      <c r="F479" s="193" t="s">
        <v>456</v>
      </c>
      <c r="G479" s="194" t="s">
        <v>345</v>
      </c>
      <c r="H479" s="195">
        <v>1399.957</v>
      </c>
      <c r="I479" s="269">
        <v>6.2</v>
      </c>
      <c r="J479" s="197">
        <f>ROUND(I479*H479,2)</f>
        <v>8679.73</v>
      </c>
      <c r="K479" s="193" t="s">
        <v>346</v>
      </c>
      <c r="L479" s="322"/>
    </row>
    <row r="480" spans="2:12" s="13" customFormat="1" ht="13.5" hidden="1" outlineLevel="3">
      <c r="B480" s="331"/>
      <c r="C480" s="204"/>
      <c r="D480" s="206" t="s">
        <v>348</v>
      </c>
      <c r="E480" s="204"/>
      <c r="F480" s="211" t="s">
        <v>4045</v>
      </c>
      <c r="G480" s="204"/>
      <c r="H480" s="212">
        <v>1399.957</v>
      </c>
      <c r="I480" s="332" t="s">
        <v>34</v>
      </c>
      <c r="J480" s="204"/>
      <c r="K480" s="204"/>
      <c r="L480" s="333"/>
    </row>
    <row r="481" spans="2:12" s="1" customFormat="1" ht="22.5" customHeight="1" outlineLevel="2" collapsed="1">
      <c r="B481" s="302"/>
      <c r="C481" s="191" t="s">
        <v>804</v>
      </c>
      <c r="D481" s="191" t="s">
        <v>342</v>
      </c>
      <c r="E481" s="192" t="s">
        <v>476</v>
      </c>
      <c r="F481" s="193" t="s">
        <v>477</v>
      </c>
      <c r="G481" s="194" t="s">
        <v>345</v>
      </c>
      <c r="H481" s="195">
        <v>11.965</v>
      </c>
      <c r="I481" s="269">
        <v>181.1</v>
      </c>
      <c r="J481" s="197">
        <f>ROUND(I481*H481,2)</f>
        <v>2166.86</v>
      </c>
      <c r="K481" s="193" t="s">
        <v>346</v>
      </c>
      <c r="L481" s="322"/>
    </row>
    <row r="482" spans="2:12" s="13" customFormat="1" ht="13.5" hidden="1" outlineLevel="3">
      <c r="B482" s="331"/>
      <c r="C482" s="204"/>
      <c r="D482" s="206" t="s">
        <v>348</v>
      </c>
      <c r="E482" s="210" t="s">
        <v>34</v>
      </c>
      <c r="F482" s="211" t="s">
        <v>4046</v>
      </c>
      <c r="G482" s="204"/>
      <c r="H482" s="212">
        <v>11.965</v>
      </c>
      <c r="I482" s="332" t="s">
        <v>34</v>
      </c>
      <c r="J482" s="204"/>
      <c r="K482" s="204"/>
      <c r="L482" s="333"/>
    </row>
    <row r="483" spans="2:12" s="1" customFormat="1" ht="31.5" customHeight="1" outlineLevel="2" collapsed="1">
      <c r="B483" s="302"/>
      <c r="C483" s="191" t="s">
        <v>808</v>
      </c>
      <c r="D483" s="191" t="s">
        <v>342</v>
      </c>
      <c r="E483" s="192" t="s">
        <v>479</v>
      </c>
      <c r="F483" s="193" t="s">
        <v>480</v>
      </c>
      <c r="G483" s="194" t="s">
        <v>345</v>
      </c>
      <c r="H483" s="195">
        <v>155.545</v>
      </c>
      <c r="I483" s="269">
        <v>6.2</v>
      </c>
      <c r="J483" s="197">
        <f>ROUND(I483*H483,2)</f>
        <v>964.38</v>
      </c>
      <c r="K483" s="193" t="s">
        <v>346</v>
      </c>
      <c r="L483" s="322"/>
    </row>
    <row r="484" spans="2:12" s="13" customFormat="1" ht="13.5" hidden="1" outlineLevel="3">
      <c r="B484" s="331"/>
      <c r="C484" s="204"/>
      <c r="D484" s="206" t="s">
        <v>348</v>
      </c>
      <c r="E484" s="204"/>
      <c r="F484" s="211" t="s">
        <v>4047</v>
      </c>
      <c r="G484" s="204"/>
      <c r="H484" s="212">
        <v>155.545</v>
      </c>
      <c r="I484" s="332" t="s">
        <v>34</v>
      </c>
      <c r="J484" s="204"/>
      <c r="K484" s="204"/>
      <c r="L484" s="333"/>
    </row>
    <row r="485" spans="2:12" s="1" customFormat="1" ht="22.5" customHeight="1" outlineLevel="2" collapsed="1">
      <c r="B485" s="302"/>
      <c r="C485" s="191" t="s">
        <v>31</v>
      </c>
      <c r="D485" s="191" t="s">
        <v>342</v>
      </c>
      <c r="E485" s="192" t="s">
        <v>458</v>
      </c>
      <c r="F485" s="193" t="s">
        <v>459</v>
      </c>
      <c r="G485" s="194" t="s">
        <v>345</v>
      </c>
      <c r="H485" s="195">
        <v>119.654</v>
      </c>
      <c r="I485" s="269">
        <v>167.2</v>
      </c>
      <c r="J485" s="197">
        <f>ROUND(I485*H485,2)</f>
        <v>20006.15</v>
      </c>
      <c r="K485" s="193" t="s">
        <v>34</v>
      </c>
      <c r="L485" s="322"/>
    </row>
    <row r="486" spans="2:12" s="13" customFormat="1" ht="13.5" hidden="1" outlineLevel="3">
      <c r="B486" s="331"/>
      <c r="C486" s="204"/>
      <c r="D486" s="206" t="s">
        <v>348</v>
      </c>
      <c r="E486" s="210" t="s">
        <v>34</v>
      </c>
      <c r="F486" s="211" t="s">
        <v>3102</v>
      </c>
      <c r="G486" s="204"/>
      <c r="H486" s="212">
        <v>119.654</v>
      </c>
      <c r="I486" s="332" t="s">
        <v>34</v>
      </c>
      <c r="J486" s="204"/>
      <c r="K486" s="204"/>
      <c r="L486" s="333"/>
    </row>
    <row r="487" spans="2:12" s="1" customFormat="1" ht="22.5" customHeight="1" outlineLevel="2" collapsed="1">
      <c r="B487" s="302"/>
      <c r="C487" s="191" t="s">
        <v>820</v>
      </c>
      <c r="D487" s="191" t="s">
        <v>342</v>
      </c>
      <c r="E487" s="192" t="s">
        <v>400</v>
      </c>
      <c r="F487" s="193" t="s">
        <v>401</v>
      </c>
      <c r="G487" s="194" t="s">
        <v>345</v>
      </c>
      <c r="H487" s="195">
        <v>77.57</v>
      </c>
      <c r="I487" s="269">
        <v>75.2</v>
      </c>
      <c r="J487" s="197">
        <f>ROUND(I487*H487,2)</f>
        <v>5833.26</v>
      </c>
      <c r="K487" s="193" t="s">
        <v>346</v>
      </c>
      <c r="L487" s="322"/>
    </row>
    <row r="488" spans="2:12" s="12" customFormat="1" ht="13.5" hidden="1" outlineLevel="3">
      <c r="B488" s="342"/>
      <c r="C488" s="203"/>
      <c r="D488" s="206" t="s">
        <v>348</v>
      </c>
      <c r="E488" s="343" t="s">
        <v>34</v>
      </c>
      <c r="F488" s="344" t="s">
        <v>871</v>
      </c>
      <c r="G488" s="203"/>
      <c r="H488" s="345" t="s">
        <v>34</v>
      </c>
      <c r="I488" s="346" t="s">
        <v>34</v>
      </c>
      <c r="J488" s="203"/>
      <c r="K488" s="203"/>
      <c r="L488" s="347"/>
    </row>
    <row r="489" spans="2:12" s="12" customFormat="1" ht="13.5" hidden="1" outlineLevel="3">
      <c r="B489" s="342"/>
      <c r="C489" s="203"/>
      <c r="D489" s="206" t="s">
        <v>348</v>
      </c>
      <c r="E489" s="343" t="s">
        <v>34</v>
      </c>
      <c r="F489" s="344" t="s">
        <v>872</v>
      </c>
      <c r="G489" s="203"/>
      <c r="H489" s="345" t="s">
        <v>34</v>
      </c>
      <c r="I489" s="346" t="s">
        <v>34</v>
      </c>
      <c r="J489" s="203"/>
      <c r="K489" s="203"/>
      <c r="L489" s="347"/>
    </row>
    <row r="490" spans="2:12" s="13" customFormat="1" ht="13.5" hidden="1" outlineLevel="3">
      <c r="B490" s="331"/>
      <c r="C490" s="204"/>
      <c r="D490" s="206" t="s">
        <v>348</v>
      </c>
      <c r="E490" s="210" t="s">
        <v>34</v>
      </c>
      <c r="F490" s="211" t="s">
        <v>3112</v>
      </c>
      <c r="G490" s="204"/>
      <c r="H490" s="212">
        <v>228.591</v>
      </c>
      <c r="I490" s="332" t="s">
        <v>34</v>
      </c>
      <c r="J490" s="204"/>
      <c r="K490" s="204"/>
      <c r="L490" s="333"/>
    </row>
    <row r="491" spans="2:12" s="12" customFormat="1" ht="13.5" hidden="1" outlineLevel="3">
      <c r="B491" s="342"/>
      <c r="C491" s="203"/>
      <c r="D491" s="206" t="s">
        <v>348</v>
      </c>
      <c r="E491" s="343" t="s">
        <v>34</v>
      </c>
      <c r="F491" s="344" t="s">
        <v>874</v>
      </c>
      <c r="G491" s="203"/>
      <c r="H491" s="345" t="s">
        <v>34</v>
      </c>
      <c r="I491" s="346" t="s">
        <v>34</v>
      </c>
      <c r="J491" s="203"/>
      <c r="K491" s="203"/>
      <c r="L491" s="347"/>
    </row>
    <row r="492" spans="2:12" s="12" customFormat="1" ht="13.5" hidden="1" outlineLevel="3">
      <c r="B492" s="342"/>
      <c r="C492" s="203"/>
      <c r="D492" s="206" t="s">
        <v>348</v>
      </c>
      <c r="E492" s="343" t="s">
        <v>34</v>
      </c>
      <c r="F492" s="344" t="s">
        <v>875</v>
      </c>
      <c r="G492" s="203"/>
      <c r="H492" s="345" t="s">
        <v>34</v>
      </c>
      <c r="I492" s="346" t="s">
        <v>34</v>
      </c>
      <c r="J492" s="203"/>
      <c r="K492" s="203"/>
      <c r="L492" s="347"/>
    </row>
    <row r="493" spans="2:12" s="13" customFormat="1" ht="13.5" hidden="1" outlineLevel="3">
      <c r="B493" s="331"/>
      <c r="C493" s="204"/>
      <c r="D493" s="206" t="s">
        <v>348</v>
      </c>
      <c r="E493" s="210" t="s">
        <v>34</v>
      </c>
      <c r="F493" s="211" t="s">
        <v>4048</v>
      </c>
      <c r="G493" s="204"/>
      <c r="H493" s="212">
        <v>-38.92</v>
      </c>
      <c r="I493" s="332" t="s">
        <v>34</v>
      </c>
      <c r="J493" s="204"/>
      <c r="K493" s="204"/>
      <c r="L493" s="333"/>
    </row>
    <row r="494" spans="2:12" s="12" customFormat="1" ht="13.5" hidden="1" outlineLevel="3">
      <c r="B494" s="342"/>
      <c r="C494" s="203"/>
      <c r="D494" s="206" t="s">
        <v>348</v>
      </c>
      <c r="E494" s="343" t="s">
        <v>34</v>
      </c>
      <c r="F494" s="344" t="s">
        <v>4049</v>
      </c>
      <c r="G494" s="203"/>
      <c r="H494" s="345" t="s">
        <v>34</v>
      </c>
      <c r="I494" s="346" t="s">
        <v>34</v>
      </c>
      <c r="J494" s="203"/>
      <c r="K494" s="203"/>
      <c r="L494" s="347"/>
    </row>
    <row r="495" spans="2:12" s="13" customFormat="1" ht="13.5" hidden="1" outlineLevel="3">
      <c r="B495" s="331"/>
      <c r="C495" s="204"/>
      <c r="D495" s="206" t="s">
        <v>348</v>
      </c>
      <c r="E495" s="210" t="s">
        <v>34</v>
      </c>
      <c r="F495" s="211" t="s">
        <v>4050</v>
      </c>
      <c r="G495" s="204"/>
      <c r="H495" s="212">
        <v>-21.4</v>
      </c>
      <c r="I495" s="332" t="s">
        <v>34</v>
      </c>
      <c r="J495" s="204"/>
      <c r="K495" s="204"/>
      <c r="L495" s="333"/>
    </row>
    <row r="496" spans="2:12" s="12" customFormat="1" ht="13.5" hidden="1" outlineLevel="3">
      <c r="B496" s="342"/>
      <c r="C496" s="203"/>
      <c r="D496" s="206" t="s">
        <v>348</v>
      </c>
      <c r="E496" s="343" t="s">
        <v>34</v>
      </c>
      <c r="F496" s="344" t="s">
        <v>4051</v>
      </c>
      <c r="G496" s="203"/>
      <c r="H496" s="345" t="s">
        <v>34</v>
      </c>
      <c r="I496" s="346" t="s">
        <v>34</v>
      </c>
      <c r="J496" s="203"/>
      <c r="K496" s="203"/>
      <c r="L496" s="347"/>
    </row>
    <row r="497" spans="2:12" s="13" customFormat="1" ht="13.5" hidden="1" outlineLevel="3">
      <c r="B497" s="331"/>
      <c r="C497" s="204"/>
      <c r="D497" s="206" t="s">
        <v>348</v>
      </c>
      <c r="E497" s="210" t="s">
        <v>34</v>
      </c>
      <c r="F497" s="211" t="s">
        <v>4052</v>
      </c>
      <c r="G497" s="204"/>
      <c r="H497" s="212">
        <v>-1.059</v>
      </c>
      <c r="I497" s="332" t="s">
        <v>34</v>
      </c>
      <c r="J497" s="204"/>
      <c r="K497" s="204"/>
      <c r="L497" s="333"/>
    </row>
    <row r="498" spans="2:12" s="12" customFormat="1" ht="13.5" hidden="1" outlineLevel="3">
      <c r="B498" s="342"/>
      <c r="C498" s="203"/>
      <c r="D498" s="206" t="s">
        <v>348</v>
      </c>
      <c r="E498" s="343" t="s">
        <v>34</v>
      </c>
      <c r="F498" s="344" t="s">
        <v>625</v>
      </c>
      <c r="G498" s="203"/>
      <c r="H498" s="345" t="s">
        <v>34</v>
      </c>
      <c r="I498" s="346" t="s">
        <v>34</v>
      </c>
      <c r="J498" s="203"/>
      <c r="K498" s="203"/>
      <c r="L498" s="347"/>
    </row>
    <row r="499" spans="2:12" s="12" customFormat="1" ht="13.5" hidden="1" outlineLevel="3">
      <c r="B499" s="342"/>
      <c r="C499" s="203"/>
      <c r="D499" s="206" t="s">
        <v>348</v>
      </c>
      <c r="E499" s="343" t="s">
        <v>34</v>
      </c>
      <c r="F499" s="344" t="s">
        <v>4053</v>
      </c>
      <c r="G499" s="203"/>
      <c r="H499" s="345" t="s">
        <v>34</v>
      </c>
      <c r="I499" s="346" t="s">
        <v>34</v>
      </c>
      <c r="J499" s="203"/>
      <c r="K499" s="203"/>
      <c r="L499" s="347"/>
    </row>
    <row r="500" spans="2:12" s="13" customFormat="1" ht="13.5" hidden="1" outlineLevel="3">
      <c r="B500" s="331"/>
      <c r="C500" s="204"/>
      <c r="D500" s="206" t="s">
        <v>348</v>
      </c>
      <c r="E500" s="210" t="s">
        <v>34</v>
      </c>
      <c r="F500" s="211" t="s">
        <v>4054</v>
      </c>
      <c r="G500" s="204"/>
      <c r="H500" s="212">
        <v>-32.832</v>
      </c>
      <c r="I500" s="332" t="s">
        <v>34</v>
      </c>
      <c r="J500" s="204"/>
      <c r="K500" s="204"/>
      <c r="L500" s="333"/>
    </row>
    <row r="501" spans="2:12" s="12" customFormat="1" ht="13.5" hidden="1" outlineLevel="3">
      <c r="B501" s="342"/>
      <c r="C501" s="203"/>
      <c r="D501" s="206" t="s">
        <v>348</v>
      </c>
      <c r="E501" s="343" t="s">
        <v>34</v>
      </c>
      <c r="F501" s="344" t="s">
        <v>4021</v>
      </c>
      <c r="G501" s="203"/>
      <c r="H501" s="345" t="s">
        <v>34</v>
      </c>
      <c r="I501" s="346" t="s">
        <v>34</v>
      </c>
      <c r="J501" s="203"/>
      <c r="K501" s="203"/>
      <c r="L501" s="347"/>
    </row>
    <row r="502" spans="2:12" s="13" customFormat="1" ht="13.5" hidden="1" outlineLevel="3">
      <c r="B502" s="331"/>
      <c r="C502" s="204"/>
      <c r="D502" s="206" t="s">
        <v>348</v>
      </c>
      <c r="E502" s="210" t="s">
        <v>34</v>
      </c>
      <c r="F502" s="211" t="s">
        <v>4055</v>
      </c>
      <c r="G502" s="204"/>
      <c r="H502" s="212">
        <v>-7.345</v>
      </c>
      <c r="I502" s="332" t="s">
        <v>34</v>
      </c>
      <c r="J502" s="204"/>
      <c r="K502" s="204"/>
      <c r="L502" s="333"/>
    </row>
    <row r="503" spans="2:12" s="13" customFormat="1" ht="13.5" hidden="1" outlineLevel="3">
      <c r="B503" s="331"/>
      <c r="C503" s="204"/>
      <c r="D503" s="206" t="s">
        <v>348</v>
      </c>
      <c r="E503" s="210" t="s">
        <v>34</v>
      </c>
      <c r="F503" s="211" t="s">
        <v>4056</v>
      </c>
      <c r="G503" s="204"/>
      <c r="H503" s="212">
        <v>-0.906</v>
      </c>
      <c r="I503" s="332" t="s">
        <v>34</v>
      </c>
      <c r="J503" s="204"/>
      <c r="K503" s="204"/>
      <c r="L503" s="333"/>
    </row>
    <row r="504" spans="2:12" s="13" customFormat="1" ht="13.5" hidden="1" outlineLevel="3">
      <c r="B504" s="331"/>
      <c r="C504" s="204"/>
      <c r="D504" s="206" t="s">
        <v>348</v>
      </c>
      <c r="E504" s="210" t="s">
        <v>34</v>
      </c>
      <c r="F504" s="211" t="s">
        <v>4057</v>
      </c>
      <c r="G504" s="204"/>
      <c r="H504" s="212">
        <v>-1.428</v>
      </c>
      <c r="I504" s="332" t="s">
        <v>34</v>
      </c>
      <c r="J504" s="204"/>
      <c r="K504" s="204"/>
      <c r="L504" s="333"/>
    </row>
    <row r="505" spans="2:12" s="13" customFormat="1" ht="13.5" hidden="1" outlineLevel="3">
      <c r="B505" s="331"/>
      <c r="C505" s="204"/>
      <c r="D505" s="206" t="s">
        <v>348</v>
      </c>
      <c r="E505" s="210" t="s">
        <v>34</v>
      </c>
      <c r="F505" s="211" t="s">
        <v>4058</v>
      </c>
      <c r="G505" s="204"/>
      <c r="H505" s="212">
        <v>-0.512</v>
      </c>
      <c r="I505" s="332" t="s">
        <v>34</v>
      </c>
      <c r="J505" s="204"/>
      <c r="K505" s="204"/>
      <c r="L505" s="333"/>
    </row>
    <row r="506" spans="2:12" s="12" customFormat="1" ht="13.5" hidden="1" outlineLevel="3">
      <c r="B506" s="342"/>
      <c r="C506" s="203"/>
      <c r="D506" s="206" t="s">
        <v>348</v>
      </c>
      <c r="E506" s="343" t="s">
        <v>34</v>
      </c>
      <c r="F506" s="344" t="s">
        <v>4059</v>
      </c>
      <c r="G506" s="203"/>
      <c r="H506" s="345" t="s">
        <v>34</v>
      </c>
      <c r="I506" s="346" t="s">
        <v>34</v>
      </c>
      <c r="J506" s="203"/>
      <c r="K506" s="203"/>
      <c r="L506" s="347"/>
    </row>
    <row r="507" spans="2:12" s="13" customFormat="1" ht="13.5" hidden="1" outlineLevel="3">
      <c r="B507" s="331"/>
      <c r="C507" s="204"/>
      <c r="D507" s="206" t="s">
        <v>348</v>
      </c>
      <c r="E507" s="210" t="s">
        <v>34</v>
      </c>
      <c r="F507" s="211" t="s">
        <v>3209</v>
      </c>
      <c r="G507" s="204"/>
      <c r="H507" s="212">
        <v>-16.9</v>
      </c>
      <c r="I507" s="332" t="s">
        <v>34</v>
      </c>
      <c r="J507" s="204"/>
      <c r="K507" s="204"/>
      <c r="L507" s="333"/>
    </row>
    <row r="508" spans="2:12" s="13" customFormat="1" ht="13.5" hidden="1" outlineLevel="3">
      <c r="B508" s="331"/>
      <c r="C508" s="204"/>
      <c r="D508" s="206" t="s">
        <v>348</v>
      </c>
      <c r="E508" s="210" t="s">
        <v>34</v>
      </c>
      <c r="F508" s="211" t="s">
        <v>4060</v>
      </c>
      <c r="G508" s="204"/>
      <c r="H508" s="212">
        <v>-1.304</v>
      </c>
      <c r="I508" s="332" t="s">
        <v>34</v>
      </c>
      <c r="J508" s="204"/>
      <c r="K508" s="204"/>
      <c r="L508" s="333"/>
    </row>
    <row r="509" spans="2:12" s="13" customFormat="1" ht="13.5" hidden="1" outlineLevel="3">
      <c r="B509" s="331"/>
      <c r="C509" s="204"/>
      <c r="D509" s="206" t="s">
        <v>348</v>
      </c>
      <c r="E509" s="210" t="s">
        <v>34</v>
      </c>
      <c r="F509" s="211" t="s">
        <v>4061</v>
      </c>
      <c r="G509" s="204"/>
      <c r="H509" s="212">
        <v>-2.366</v>
      </c>
      <c r="I509" s="332" t="s">
        <v>34</v>
      </c>
      <c r="J509" s="204"/>
      <c r="K509" s="204"/>
      <c r="L509" s="333"/>
    </row>
    <row r="510" spans="2:12" s="13" customFormat="1" ht="13.5" hidden="1" outlineLevel="3">
      <c r="B510" s="331"/>
      <c r="C510" s="204"/>
      <c r="D510" s="206" t="s">
        <v>348</v>
      </c>
      <c r="E510" s="210" t="s">
        <v>34</v>
      </c>
      <c r="F510" s="211" t="s">
        <v>4058</v>
      </c>
      <c r="G510" s="204"/>
      <c r="H510" s="212">
        <v>-0.512</v>
      </c>
      <c r="I510" s="332" t="s">
        <v>34</v>
      </c>
      <c r="J510" s="204"/>
      <c r="K510" s="204"/>
      <c r="L510" s="333"/>
    </row>
    <row r="511" spans="2:12" s="12" customFormat="1" ht="13.5" hidden="1" outlineLevel="3">
      <c r="B511" s="342"/>
      <c r="C511" s="203"/>
      <c r="D511" s="206" t="s">
        <v>348</v>
      </c>
      <c r="E511" s="343" t="s">
        <v>34</v>
      </c>
      <c r="F511" s="344" t="s">
        <v>627</v>
      </c>
      <c r="G511" s="203"/>
      <c r="H511" s="345" t="s">
        <v>34</v>
      </c>
      <c r="I511" s="346" t="s">
        <v>34</v>
      </c>
      <c r="J511" s="203"/>
      <c r="K511" s="203"/>
      <c r="L511" s="347"/>
    </row>
    <row r="512" spans="2:12" s="13" customFormat="1" ht="13.5" hidden="1" outlineLevel="3">
      <c r="B512" s="331"/>
      <c r="C512" s="204"/>
      <c r="D512" s="206" t="s">
        <v>348</v>
      </c>
      <c r="E512" s="210" t="s">
        <v>34</v>
      </c>
      <c r="F512" s="211" t="s">
        <v>4062</v>
      </c>
      <c r="G512" s="204"/>
      <c r="H512" s="212">
        <v>-13.72</v>
      </c>
      <c r="I512" s="332" t="s">
        <v>34</v>
      </c>
      <c r="J512" s="204"/>
      <c r="K512" s="204"/>
      <c r="L512" s="333"/>
    </row>
    <row r="513" spans="2:12" s="13" customFormat="1" ht="13.5" hidden="1" outlineLevel="3">
      <c r="B513" s="331"/>
      <c r="C513" s="204"/>
      <c r="D513" s="206" t="s">
        <v>348</v>
      </c>
      <c r="E513" s="210" t="s">
        <v>34</v>
      </c>
      <c r="F513" s="211" t="s">
        <v>3168</v>
      </c>
      <c r="G513" s="204"/>
      <c r="H513" s="212">
        <v>-11.817</v>
      </c>
      <c r="I513" s="332" t="s">
        <v>34</v>
      </c>
      <c r="J513" s="204"/>
      <c r="K513" s="204"/>
      <c r="L513" s="333"/>
    </row>
    <row r="514" spans="2:12" s="14" customFormat="1" ht="13.5" hidden="1" outlineLevel="3">
      <c r="B514" s="335"/>
      <c r="C514" s="205"/>
      <c r="D514" s="206" t="s">
        <v>348</v>
      </c>
      <c r="E514" s="207" t="s">
        <v>3116</v>
      </c>
      <c r="F514" s="208" t="s">
        <v>352</v>
      </c>
      <c r="G514" s="205"/>
      <c r="H514" s="209">
        <v>77.57</v>
      </c>
      <c r="I514" s="336" t="s">
        <v>34</v>
      </c>
      <c r="J514" s="205"/>
      <c r="K514" s="205"/>
      <c r="L514" s="337"/>
    </row>
    <row r="515" spans="2:12" s="1" customFormat="1" ht="22.5" customHeight="1" outlineLevel="2" collapsed="1">
      <c r="B515" s="302"/>
      <c r="C515" s="191" t="s">
        <v>829</v>
      </c>
      <c r="D515" s="191" t="s">
        <v>342</v>
      </c>
      <c r="E515" s="192" t="s">
        <v>2401</v>
      </c>
      <c r="F515" s="193" t="s">
        <v>1123</v>
      </c>
      <c r="G515" s="194" t="s">
        <v>345</v>
      </c>
      <c r="H515" s="195">
        <v>51.229</v>
      </c>
      <c r="I515" s="269">
        <v>76.7</v>
      </c>
      <c r="J515" s="197">
        <f>ROUND(I515*H515,2)</f>
        <v>3929.26</v>
      </c>
      <c r="K515" s="193" t="s">
        <v>34</v>
      </c>
      <c r="L515" s="322"/>
    </row>
    <row r="516" spans="2:12" s="13" customFormat="1" ht="13.5" hidden="1" outlineLevel="3">
      <c r="B516" s="331"/>
      <c r="C516" s="204"/>
      <c r="D516" s="206" t="s">
        <v>348</v>
      </c>
      <c r="E516" s="210" t="s">
        <v>34</v>
      </c>
      <c r="F516" s="211" t="s">
        <v>4037</v>
      </c>
      <c r="G516" s="204"/>
      <c r="H516" s="212">
        <v>51.229</v>
      </c>
      <c r="I516" s="332" t="s">
        <v>34</v>
      </c>
      <c r="J516" s="204"/>
      <c r="K516" s="204"/>
      <c r="L516" s="333"/>
    </row>
    <row r="517" spans="2:12" s="1" customFormat="1" ht="22.5" customHeight="1" outlineLevel="2" collapsed="1">
      <c r="B517" s="302"/>
      <c r="C517" s="191" t="s">
        <v>837</v>
      </c>
      <c r="D517" s="191" t="s">
        <v>342</v>
      </c>
      <c r="E517" s="192" t="s">
        <v>941</v>
      </c>
      <c r="F517" s="193" t="s">
        <v>942</v>
      </c>
      <c r="G517" s="194" t="s">
        <v>345</v>
      </c>
      <c r="H517" s="195">
        <v>51.229</v>
      </c>
      <c r="I517" s="269">
        <v>36.1</v>
      </c>
      <c r="J517" s="197">
        <f>ROUND(I517*H517,2)</f>
        <v>1849.37</v>
      </c>
      <c r="K517" s="193" t="s">
        <v>346</v>
      </c>
      <c r="L517" s="322"/>
    </row>
    <row r="518" spans="2:12" s="13" customFormat="1" ht="13.5" hidden="1" outlineLevel="3">
      <c r="B518" s="331"/>
      <c r="C518" s="204"/>
      <c r="D518" s="206" t="s">
        <v>348</v>
      </c>
      <c r="E518" s="210" t="s">
        <v>34</v>
      </c>
      <c r="F518" s="211" t="s">
        <v>4063</v>
      </c>
      <c r="G518" s="204"/>
      <c r="H518" s="212">
        <v>51.229</v>
      </c>
      <c r="I518" s="332" t="s">
        <v>34</v>
      </c>
      <c r="J518" s="204"/>
      <c r="K518" s="204"/>
      <c r="L518" s="333"/>
    </row>
    <row r="519" spans="2:12" s="1" customFormat="1" ht="22.5" customHeight="1" outlineLevel="2">
      <c r="B519" s="302"/>
      <c r="C519" s="191" t="s">
        <v>844</v>
      </c>
      <c r="D519" s="191" t="s">
        <v>342</v>
      </c>
      <c r="E519" s="192" t="s">
        <v>933</v>
      </c>
      <c r="F519" s="193" t="s">
        <v>934</v>
      </c>
      <c r="G519" s="194" t="s">
        <v>345</v>
      </c>
      <c r="H519" s="195">
        <v>51.229</v>
      </c>
      <c r="I519" s="269">
        <v>10.3</v>
      </c>
      <c r="J519" s="197">
        <f>ROUND(I519*H519,2)</f>
        <v>527.66</v>
      </c>
      <c r="K519" s="193" t="s">
        <v>346</v>
      </c>
      <c r="L519" s="322"/>
    </row>
    <row r="520" spans="2:12" s="1" customFormat="1" ht="22.5" customHeight="1" outlineLevel="2" collapsed="1">
      <c r="B520" s="302"/>
      <c r="C520" s="217" t="s">
        <v>847</v>
      </c>
      <c r="D520" s="217" t="s">
        <v>441</v>
      </c>
      <c r="E520" s="218" t="s">
        <v>903</v>
      </c>
      <c r="F520" s="219" t="s">
        <v>904</v>
      </c>
      <c r="G520" s="220" t="s">
        <v>345</v>
      </c>
      <c r="H520" s="221">
        <v>26.341</v>
      </c>
      <c r="I520" s="270">
        <v>473.7</v>
      </c>
      <c r="J520" s="222">
        <f>ROUND(I520*H520,2)</f>
        <v>12477.73</v>
      </c>
      <c r="K520" s="219" t="s">
        <v>34</v>
      </c>
      <c r="L520" s="334"/>
    </row>
    <row r="521" spans="2:12" s="12" customFormat="1" ht="13.5" hidden="1" outlineLevel="3">
      <c r="B521" s="342"/>
      <c r="C521" s="203"/>
      <c r="D521" s="206" t="s">
        <v>348</v>
      </c>
      <c r="E521" s="343" t="s">
        <v>34</v>
      </c>
      <c r="F521" s="344" t="s">
        <v>4064</v>
      </c>
      <c r="G521" s="203"/>
      <c r="H521" s="345" t="s">
        <v>34</v>
      </c>
      <c r="I521" s="346" t="s">
        <v>34</v>
      </c>
      <c r="J521" s="203"/>
      <c r="K521" s="203"/>
      <c r="L521" s="347"/>
    </row>
    <row r="522" spans="2:12" s="13" customFormat="1" ht="13.5" hidden="1" outlineLevel="3">
      <c r="B522" s="331"/>
      <c r="C522" s="204"/>
      <c r="D522" s="206" t="s">
        <v>348</v>
      </c>
      <c r="E522" s="210" t="s">
        <v>34</v>
      </c>
      <c r="F522" s="211" t="s">
        <v>4065</v>
      </c>
      <c r="G522" s="204"/>
      <c r="H522" s="212">
        <v>26.341</v>
      </c>
      <c r="I522" s="332" t="s">
        <v>34</v>
      </c>
      <c r="J522" s="204"/>
      <c r="K522" s="204"/>
      <c r="L522" s="333"/>
    </row>
    <row r="523" spans="2:12" s="14" customFormat="1" ht="13.5" hidden="1" outlineLevel="3">
      <c r="B523" s="335"/>
      <c r="C523" s="205"/>
      <c r="D523" s="206" t="s">
        <v>348</v>
      </c>
      <c r="E523" s="207" t="s">
        <v>3823</v>
      </c>
      <c r="F523" s="208" t="s">
        <v>352</v>
      </c>
      <c r="G523" s="205"/>
      <c r="H523" s="209">
        <v>26.341</v>
      </c>
      <c r="I523" s="336" t="s">
        <v>34</v>
      </c>
      <c r="J523" s="205"/>
      <c r="K523" s="205"/>
      <c r="L523" s="337"/>
    </row>
    <row r="524" spans="2:12" s="1" customFormat="1" ht="22.5" customHeight="1" outlineLevel="2" collapsed="1">
      <c r="B524" s="302"/>
      <c r="C524" s="191" t="s">
        <v>849</v>
      </c>
      <c r="D524" s="191" t="s">
        <v>342</v>
      </c>
      <c r="E524" s="192" t="s">
        <v>941</v>
      </c>
      <c r="F524" s="193" t="s">
        <v>942</v>
      </c>
      <c r="G524" s="194" t="s">
        <v>345</v>
      </c>
      <c r="H524" s="195">
        <v>26.341</v>
      </c>
      <c r="I524" s="269">
        <v>36.1</v>
      </c>
      <c r="J524" s="197">
        <f>ROUND(I524*H524,2)</f>
        <v>950.91</v>
      </c>
      <c r="K524" s="193" t="s">
        <v>346</v>
      </c>
      <c r="L524" s="322"/>
    </row>
    <row r="525" spans="2:12" s="13" customFormat="1" ht="13.5" hidden="1" outlineLevel="3">
      <c r="B525" s="331"/>
      <c r="C525" s="204"/>
      <c r="D525" s="206" t="s">
        <v>348</v>
      </c>
      <c r="E525" s="210" t="s">
        <v>34</v>
      </c>
      <c r="F525" s="211" t="s">
        <v>4066</v>
      </c>
      <c r="G525" s="204"/>
      <c r="H525" s="212">
        <v>26.341</v>
      </c>
      <c r="I525" s="332" t="s">
        <v>34</v>
      </c>
      <c r="J525" s="204"/>
      <c r="K525" s="204"/>
      <c r="L525" s="333"/>
    </row>
    <row r="526" spans="2:12" s="1" customFormat="1" ht="22.5" customHeight="1" outlineLevel="2">
      <c r="B526" s="302"/>
      <c r="C526" s="191" t="s">
        <v>852</v>
      </c>
      <c r="D526" s="191" t="s">
        <v>342</v>
      </c>
      <c r="E526" s="192" t="s">
        <v>933</v>
      </c>
      <c r="F526" s="193" t="s">
        <v>934</v>
      </c>
      <c r="G526" s="194" t="s">
        <v>345</v>
      </c>
      <c r="H526" s="195">
        <v>26.341</v>
      </c>
      <c r="I526" s="269">
        <v>10.3</v>
      </c>
      <c r="J526" s="197">
        <f>ROUND(I526*H526,2)</f>
        <v>271.31</v>
      </c>
      <c r="K526" s="193" t="s">
        <v>346</v>
      </c>
      <c r="L526" s="322"/>
    </row>
    <row r="527" spans="2:12" s="1" customFormat="1" ht="22.5" customHeight="1" outlineLevel="2" collapsed="1">
      <c r="B527" s="302"/>
      <c r="C527" s="191" t="s">
        <v>854</v>
      </c>
      <c r="D527" s="191" t="s">
        <v>342</v>
      </c>
      <c r="E527" s="192" t="s">
        <v>919</v>
      </c>
      <c r="F527" s="193" t="s">
        <v>920</v>
      </c>
      <c r="G527" s="194" t="s">
        <v>345</v>
      </c>
      <c r="H527" s="195">
        <v>30.376</v>
      </c>
      <c r="I527" s="269">
        <v>250.8</v>
      </c>
      <c r="J527" s="197">
        <f>ROUND(I527*H527,2)</f>
        <v>7618.3</v>
      </c>
      <c r="K527" s="193" t="s">
        <v>346</v>
      </c>
      <c r="L527" s="322"/>
    </row>
    <row r="528" spans="2:12" s="12" customFormat="1" ht="13.5" hidden="1" outlineLevel="3">
      <c r="B528" s="342"/>
      <c r="C528" s="203"/>
      <c r="D528" s="206" t="s">
        <v>348</v>
      </c>
      <c r="E528" s="343" t="s">
        <v>34</v>
      </c>
      <c r="F528" s="344" t="s">
        <v>924</v>
      </c>
      <c r="G528" s="203"/>
      <c r="H528" s="345" t="s">
        <v>34</v>
      </c>
      <c r="I528" s="346" t="s">
        <v>34</v>
      </c>
      <c r="J528" s="203"/>
      <c r="K528" s="203"/>
      <c r="L528" s="347"/>
    </row>
    <row r="529" spans="2:12" s="13" customFormat="1" ht="13.5" hidden="1" outlineLevel="3">
      <c r="B529" s="331"/>
      <c r="C529" s="204"/>
      <c r="D529" s="206" t="s">
        <v>348</v>
      </c>
      <c r="E529" s="210" t="s">
        <v>34</v>
      </c>
      <c r="F529" s="211" t="s">
        <v>4067</v>
      </c>
      <c r="G529" s="204"/>
      <c r="H529" s="212">
        <v>0.648</v>
      </c>
      <c r="I529" s="332" t="s">
        <v>34</v>
      </c>
      <c r="J529" s="204"/>
      <c r="K529" s="204"/>
      <c r="L529" s="333"/>
    </row>
    <row r="530" spans="2:12" s="13" customFormat="1" ht="13.5" hidden="1" outlineLevel="3">
      <c r="B530" s="331"/>
      <c r="C530" s="204"/>
      <c r="D530" s="206" t="s">
        <v>348</v>
      </c>
      <c r="E530" s="210" t="s">
        <v>34</v>
      </c>
      <c r="F530" s="211" t="s">
        <v>925</v>
      </c>
      <c r="G530" s="204"/>
      <c r="H530" s="212">
        <v>20.075</v>
      </c>
      <c r="I530" s="332" t="s">
        <v>34</v>
      </c>
      <c r="J530" s="204"/>
      <c r="K530" s="204"/>
      <c r="L530" s="333"/>
    </row>
    <row r="531" spans="2:12" s="13" customFormat="1" ht="13.5" hidden="1" outlineLevel="3">
      <c r="B531" s="331"/>
      <c r="C531" s="204"/>
      <c r="D531" s="206" t="s">
        <v>348</v>
      </c>
      <c r="E531" s="210" t="s">
        <v>34</v>
      </c>
      <c r="F531" s="211" t="s">
        <v>4068</v>
      </c>
      <c r="G531" s="204"/>
      <c r="H531" s="212">
        <v>9.653</v>
      </c>
      <c r="I531" s="332" t="s">
        <v>34</v>
      </c>
      <c r="J531" s="204"/>
      <c r="K531" s="204"/>
      <c r="L531" s="333"/>
    </row>
    <row r="532" spans="2:12" s="14" customFormat="1" ht="13.5" hidden="1" outlineLevel="3">
      <c r="B532" s="335"/>
      <c r="C532" s="205"/>
      <c r="D532" s="206" t="s">
        <v>348</v>
      </c>
      <c r="E532" s="207" t="s">
        <v>3804</v>
      </c>
      <c r="F532" s="208" t="s">
        <v>352</v>
      </c>
      <c r="G532" s="205"/>
      <c r="H532" s="209">
        <v>30.376</v>
      </c>
      <c r="I532" s="336" t="s">
        <v>34</v>
      </c>
      <c r="J532" s="205"/>
      <c r="K532" s="205"/>
      <c r="L532" s="337"/>
    </row>
    <row r="533" spans="2:12" s="1" customFormat="1" ht="22.5" customHeight="1" outlineLevel="2" collapsed="1">
      <c r="B533" s="302"/>
      <c r="C533" s="217" t="s">
        <v>863</v>
      </c>
      <c r="D533" s="217" t="s">
        <v>441</v>
      </c>
      <c r="E533" s="218" t="s">
        <v>927</v>
      </c>
      <c r="F533" s="219" t="s">
        <v>928</v>
      </c>
      <c r="G533" s="220" t="s">
        <v>417</v>
      </c>
      <c r="H533" s="221">
        <v>57.432</v>
      </c>
      <c r="I533" s="270">
        <v>278.6</v>
      </c>
      <c r="J533" s="222">
        <f>ROUND(I533*H533,2)</f>
        <v>16000.56</v>
      </c>
      <c r="K533" s="219" t="s">
        <v>34</v>
      </c>
      <c r="L533" s="334"/>
    </row>
    <row r="534" spans="2:12" s="13" customFormat="1" ht="13.5" hidden="1" outlineLevel="3">
      <c r="B534" s="331"/>
      <c r="C534" s="204"/>
      <c r="D534" s="206" t="s">
        <v>348</v>
      </c>
      <c r="E534" s="210" t="s">
        <v>34</v>
      </c>
      <c r="F534" s="211" t="s">
        <v>4069</v>
      </c>
      <c r="G534" s="204"/>
      <c r="H534" s="212">
        <v>57.432</v>
      </c>
      <c r="I534" s="332" t="s">
        <v>34</v>
      </c>
      <c r="J534" s="204"/>
      <c r="K534" s="204"/>
      <c r="L534" s="333"/>
    </row>
    <row r="535" spans="2:12" s="1" customFormat="1" ht="22.5" customHeight="1" outlineLevel="2" collapsed="1">
      <c r="B535" s="302"/>
      <c r="C535" s="191" t="s">
        <v>865</v>
      </c>
      <c r="D535" s="191" t="s">
        <v>342</v>
      </c>
      <c r="E535" s="192" t="s">
        <v>941</v>
      </c>
      <c r="F535" s="193" t="s">
        <v>942</v>
      </c>
      <c r="G535" s="194" t="s">
        <v>345</v>
      </c>
      <c r="H535" s="195">
        <v>30.376</v>
      </c>
      <c r="I535" s="269">
        <v>36.1</v>
      </c>
      <c r="J535" s="197">
        <f>ROUND(I535*H535,2)</f>
        <v>1096.57</v>
      </c>
      <c r="K535" s="193" t="s">
        <v>346</v>
      </c>
      <c r="L535" s="322"/>
    </row>
    <row r="536" spans="2:12" s="13" customFormat="1" ht="13.5" hidden="1" outlineLevel="3">
      <c r="B536" s="331"/>
      <c r="C536" s="204"/>
      <c r="D536" s="206" t="s">
        <v>348</v>
      </c>
      <c r="E536" s="210" t="s">
        <v>34</v>
      </c>
      <c r="F536" s="211" t="s">
        <v>4070</v>
      </c>
      <c r="G536" s="204"/>
      <c r="H536" s="212">
        <v>30.376</v>
      </c>
      <c r="I536" s="332" t="s">
        <v>34</v>
      </c>
      <c r="J536" s="204"/>
      <c r="K536" s="204"/>
      <c r="L536" s="333"/>
    </row>
    <row r="537" spans="2:12" s="1" customFormat="1" ht="22.5" customHeight="1" outlineLevel="2">
      <c r="B537" s="302"/>
      <c r="C537" s="191" t="s">
        <v>867</v>
      </c>
      <c r="D537" s="191" t="s">
        <v>342</v>
      </c>
      <c r="E537" s="192" t="s">
        <v>933</v>
      </c>
      <c r="F537" s="193" t="s">
        <v>934</v>
      </c>
      <c r="G537" s="194" t="s">
        <v>345</v>
      </c>
      <c r="H537" s="195">
        <v>30.376</v>
      </c>
      <c r="I537" s="269">
        <v>10.3</v>
      </c>
      <c r="J537" s="197">
        <f>ROUND(I537*H537,2)</f>
        <v>312.87</v>
      </c>
      <c r="K537" s="193" t="s">
        <v>346</v>
      </c>
      <c r="L537" s="322"/>
    </row>
    <row r="538" spans="2:12" s="1" customFormat="1" ht="22.5" customHeight="1" outlineLevel="2" collapsed="1">
      <c r="B538" s="302"/>
      <c r="C538" s="191" t="s">
        <v>869</v>
      </c>
      <c r="D538" s="191" t="s">
        <v>342</v>
      </c>
      <c r="E538" s="192" t="s">
        <v>936</v>
      </c>
      <c r="F538" s="193" t="s">
        <v>937</v>
      </c>
      <c r="G538" s="194" t="s">
        <v>390</v>
      </c>
      <c r="H538" s="195">
        <v>39.391</v>
      </c>
      <c r="I538" s="269">
        <v>34.9</v>
      </c>
      <c r="J538" s="197">
        <f>ROUND(I538*H538,2)</f>
        <v>1374.75</v>
      </c>
      <c r="K538" s="193" t="s">
        <v>346</v>
      </c>
      <c r="L538" s="322"/>
    </row>
    <row r="539" spans="2:12" s="13" customFormat="1" ht="13.5" hidden="1" outlineLevel="3">
      <c r="B539" s="331"/>
      <c r="C539" s="204"/>
      <c r="D539" s="206" t="s">
        <v>348</v>
      </c>
      <c r="E539" s="210" t="s">
        <v>34</v>
      </c>
      <c r="F539" s="211" t="s">
        <v>4071</v>
      </c>
      <c r="G539" s="204"/>
      <c r="H539" s="212">
        <v>39.391</v>
      </c>
      <c r="I539" s="332" t="s">
        <v>34</v>
      </c>
      <c r="J539" s="204"/>
      <c r="K539" s="204"/>
      <c r="L539" s="333"/>
    </row>
    <row r="540" spans="2:12" s="1" customFormat="1" ht="22.5" customHeight="1" outlineLevel="2" collapsed="1">
      <c r="B540" s="302"/>
      <c r="C540" s="191" t="s">
        <v>870</v>
      </c>
      <c r="D540" s="191" t="s">
        <v>342</v>
      </c>
      <c r="E540" s="192" t="s">
        <v>941</v>
      </c>
      <c r="F540" s="193" t="s">
        <v>942</v>
      </c>
      <c r="G540" s="194" t="s">
        <v>345</v>
      </c>
      <c r="H540" s="195">
        <v>7.878</v>
      </c>
      <c r="I540" s="269">
        <v>36.1</v>
      </c>
      <c r="J540" s="197">
        <f>ROUND(I540*H540,2)</f>
        <v>284.4</v>
      </c>
      <c r="K540" s="193" t="s">
        <v>346</v>
      </c>
      <c r="L540" s="322"/>
    </row>
    <row r="541" spans="2:12" s="13" customFormat="1" ht="13.5" hidden="1" outlineLevel="3">
      <c r="B541" s="331"/>
      <c r="C541" s="204"/>
      <c r="D541" s="206" t="s">
        <v>348</v>
      </c>
      <c r="E541" s="210" t="s">
        <v>34</v>
      </c>
      <c r="F541" s="211" t="s">
        <v>4072</v>
      </c>
      <c r="G541" s="204"/>
      <c r="H541" s="212">
        <v>7.878</v>
      </c>
      <c r="I541" s="332" t="s">
        <v>34</v>
      </c>
      <c r="J541" s="204"/>
      <c r="K541" s="204"/>
      <c r="L541" s="333"/>
    </row>
    <row r="542" spans="2:12" s="1" customFormat="1" ht="22.5" customHeight="1" outlineLevel="2">
      <c r="B542" s="302"/>
      <c r="C542" s="191" t="s">
        <v>902</v>
      </c>
      <c r="D542" s="191" t="s">
        <v>342</v>
      </c>
      <c r="E542" s="192" t="s">
        <v>933</v>
      </c>
      <c r="F542" s="193" t="s">
        <v>934</v>
      </c>
      <c r="G542" s="194" t="s">
        <v>345</v>
      </c>
      <c r="H542" s="195">
        <v>7.878</v>
      </c>
      <c r="I542" s="269">
        <v>10.3</v>
      </c>
      <c r="J542" s="197">
        <f>ROUND(I542*H542,2)</f>
        <v>81.14</v>
      </c>
      <c r="K542" s="193" t="s">
        <v>346</v>
      </c>
      <c r="L542" s="322"/>
    </row>
    <row r="543" spans="2:12" s="1" customFormat="1" ht="22.5" customHeight="1" outlineLevel="2" collapsed="1">
      <c r="B543" s="302"/>
      <c r="C543" s="191" t="s">
        <v>912</v>
      </c>
      <c r="D543" s="191" t="s">
        <v>342</v>
      </c>
      <c r="E543" s="192" t="s">
        <v>946</v>
      </c>
      <c r="F543" s="193" t="s">
        <v>947</v>
      </c>
      <c r="G543" s="194" t="s">
        <v>390</v>
      </c>
      <c r="H543" s="195">
        <v>39.391</v>
      </c>
      <c r="I543" s="269">
        <v>27.9</v>
      </c>
      <c r="J543" s="197">
        <f>ROUND(I543*H543,2)</f>
        <v>1099.01</v>
      </c>
      <c r="K543" s="193" t="s">
        <v>346</v>
      </c>
      <c r="L543" s="322"/>
    </row>
    <row r="544" spans="2:12" s="12" customFormat="1" ht="13.5" hidden="1" outlineLevel="3">
      <c r="B544" s="342"/>
      <c r="C544" s="203"/>
      <c r="D544" s="206" t="s">
        <v>348</v>
      </c>
      <c r="E544" s="343" t="s">
        <v>34</v>
      </c>
      <c r="F544" s="344" t="s">
        <v>3226</v>
      </c>
      <c r="G544" s="203"/>
      <c r="H544" s="345" t="s">
        <v>34</v>
      </c>
      <c r="I544" s="346" t="s">
        <v>34</v>
      </c>
      <c r="J544" s="203"/>
      <c r="K544" s="203"/>
      <c r="L544" s="347"/>
    </row>
    <row r="545" spans="2:12" s="13" customFormat="1" ht="13.5" hidden="1" outlineLevel="3">
      <c r="B545" s="331"/>
      <c r="C545" s="204"/>
      <c r="D545" s="206" t="s">
        <v>348</v>
      </c>
      <c r="E545" s="210" t="s">
        <v>34</v>
      </c>
      <c r="F545" s="211" t="s">
        <v>251</v>
      </c>
      <c r="G545" s="204"/>
      <c r="H545" s="212">
        <v>39.391</v>
      </c>
      <c r="I545" s="332" t="s">
        <v>34</v>
      </c>
      <c r="J545" s="204"/>
      <c r="K545" s="204"/>
      <c r="L545" s="333"/>
    </row>
    <row r="546" spans="2:12" s="1" customFormat="1" ht="22.5" customHeight="1" outlineLevel="2" collapsed="1">
      <c r="B546" s="302"/>
      <c r="C546" s="217" t="s">
        <v>915</v>
      </c>
      <c r="D546" s="217" t="s">
        <v>441</v>
      </c>
      <c r="E546" s="218" t="s">
        <v>3227</v>
      </c>
      <c r="F546" s="219" t="s">
        <v>3228</v>
      </c>
      <c r="G546" s="220" t="s">
        <v>345</v>
      </c>
      <c r="H546" s="221">
        <v>4.136</v>
      </c>
      <c r="I546" s="270">
        <v>668.7</v>
      </c>
      <c r="J546" s="222">
        <f>ROUND(I546*H546,2)</f>
        <v>2765.74</v>
      </c>
      <c r="K546" s="219" t="s">
        <v>34</v>
      </c>
      <c r="L546" s="334"/>
    </row>
    <row r="547" spans="2:12" s="13" customFormat="1" ht="13.5" hidden="1" outlineLevel="3">
      <c r="B547" s="331"/>
      <c r="C547" s="204"/>
      <c r="D547" s="206" t="s">
        <v>348</v>
      </c>
      <c r="E547" s="210" t="s">
        <v>34</v>
      </c>
      <c r="F547" s="211" t="s">
        <v>4073</v>
      </c>
      <c r="G547" s="204"/>
      <c r="H547" s="212">
        <v>4.136</v>
      </c>
      <c r="I547" s="332" t="s">
        <v>34</v>
      </c>
      <c r="J547" s="204"/>
      <c r="K547" s="204"/>
      <c r="L547" s="333"/>
    </row>
    <row r="548" spans="2:12" s="1" customFormat="1" ht="22.5" customHeight="1" outlineLevel="2" collapsed="1">
      <c r="B548" s="302"/>
      <c r="C548" s="191" t="s">
        <v>917</v>
      </c>
      <c r="D548" s="191" t="s">
        <v>342</v>
      </c>
      <c r="E548" s="192" t="s">
        <v>941</v>
      </c>
      <c r="F548" s="193" t="s">
        <v>942</v>
      </c>
      <c r="G548" s="194" t="s">
        <v>345</v>
      </c>
      <c r="H548" s="195">
        <v>4.136</v>
      </c>
      <c r="I548" s="269">
        <v>36.1</v>
      </c>
      <c r="J548" s="197">
        <f>ROUND(I548*H548,2)</f>
        <v>149.31</v>
      </c>
      <c r="K548" s="193" t="s">
        <v>346</v>
      </c>
      <c r="L548" s="322"/>
    </row>
    <row r="549" spans="2:12" s="13" customFormat="1" ht="13.5" hidden="1" outlineLevel="3">
      <c r="B549" s="331"/>
      <c r="C549" s="204"/>
      <c r="D549" s="206" t="s">
        <v>348</v>
      </c>
      <c r="E549" s="210" t="s">
        <v>34</v>
      </c>
      <c r="F549" s="211" t="s">
        <v>4074</v>
      </c>
      <c r="G549" s="204"/>
      <c r="H549" s="212">
        <v>4.136</v>
      </c>
      <c r="I549" s="332" t="s">
        <v>34</v>
      </c>
      <c r="J549" s="204"/>
      <c r="K549" s="204"/>
      <c r="L549" s="333"/>
    </row>
    <row r="550" spans="2:12" s="1" customFormat="1" ht="22.5" customHeight="1" outlineLevel="2">
      <c r="B550" s="302"/>
      <c r="C550" s="191" t="s">
        <v>918</v>
      </c>
      <c r="D550" s="191" t="s">
        <v>342</v>
      </c>
      <c r="E550" s="192" t="s">
        <v>933</v>
      </c>
      <c r="F550" s="193" t="s">
        <v>934</v>
      </c>
      <c r="G550" s="194" t="s">
        <v>345</v>
      </c>
      <c r="H550" s="195">
        <v>4.136</v>
      </c>
      <c r="I550" s="269">
        <v>10.3</v>
      </c>
      <c r="J550" s="197">
        <f>ROUND(I550*H550,2)</f>
        <v>42.6</v>
      </c>
      <c r="K550" s="193" t="s">
        <v>346</v>
      </c>
      <c r="L550" s="322"/>
    </row>
    <row r="551" spans="2:12" s="1" customFormat="1" ht="31.5" customHeight="1" outlineLevel="2" collapsed="1">
      <c r="B551" s="302"/>
      <c r="C551" s="191" t="s">
        <v>926</v>
      </c>
      <c r="D551" s="191" t="s">
        <v>342</v>
      </c>
      <c r="E551" s="192" t="s">
        <v>437</v>
      </c>
      <c r="F551" s="193" t="s">
        <v>438</v>
      </c>
      <c r="G551" s="194" t="s">
        <v>390</v>
      </c>
      <c r="H551" s="195">
        <v>216.646</v>
      </c>
      <c r="I551" s="269">
        <v>13.9</v>
      </c>
      <c r="J551" s="197">
        <f>ROUND(I551*H551,2)</f>
        <v>3011.38</v>
      </c>
      <c r="K551" s="193" t="s">
        <v>34</v>
      </c>
      <c r="L551" s="322"/>
    </row>
    <row r="552" spans="2:12" s="12" customFormat="1" ht="13.5" hidden="1" outlineLevel="3">
      <c r="B552" s="342"/>
      <c r="C552" s="203"/>
      <c r="D552" s="206" t="s">
        <v>348</v>
      </c>
      <c r="E552" s="343" t="s">
        <v>34</v>
      </c>
      <c r="F552" s="344" t="s">
        <v>3131</v>
      </c>
      <c r="G552" s="203"/>
      <c r="H552" s="345" t="s">
        <v>34</v>
      </c>
      <c r="I552" s="346" t="s">
        <v>34</v>
      </c>
      <c r="J552" s="203"/>
      <c r="K552" s="203"/>
      <c r="L552" s="347"/>
    </row>
    <row r="553" spans="2:12" s="12" customFormat="1" ht="13.5" hidden="1" outlineLevel="3">
      <c r="B553" s="342"/>
      <c r="C553" s="203"/>
      <c r="D553" s="206" t="s">
        <v>348</v>
      </c>
      <c r="E553" s="343" t="s">
        <v>34</v>
      </c>
      <c r="F553" s="344" t="s">
        <v>1583</v>
      </c>
      <c r="G553" s="203"/>
      <c r="H553" s="345" t="s">
        <v>34</v>
      </c>
      <c r="I553" s="346" t="s">
        <v>34</v>
      </c>
      <c r="J553" s="203"/>
      <c r="K553" s="203"/>
      <c r="L553" s="347"/>
    </row>
    <row r="554" spans="2:12" s="13" customFormat="1" ht="13.5" hidden="1" outlineLevel="3">
      <c r="B554" s="331"/>
      <c r="C554" s="204"/>
      <c r="D554" s="206" t="s">
        <v>348</v>
      </c>
      <c r="E554" s="210" t="s">
        <v>34</v>
      </c>
      <c r="F554" s="211" t="s">
        <v>4075</v>
      </c>
      <c r="G554" s="204"/>
      <c r="H554" s="212">
        <v>5.04</v>
      </c>
      <c r="I554" s="332" t="s">
        <v>34</v>
      </c>
      <c r="J554" s="204"/>
      <c r="K554" s="204"/>
      <c r="L554" s="333"/>
    </row>
    <row r="555" spans="2:12" s="13" customFormat="1" ht="13.5" hidden="1" outlineLevel="3">
      <c r="B555" s="331"/>
      <c r="C555" s="204"/>
      <c r="D555" s="206" t="s">
        <v>348</v>
      </c>
      <c r="E555" s="210" t="s">
        <v>34</v>
      </c>
      <c r="F555" s="211" t="s">
        <v>4076</v>
      </c>
      <c r="G555" s="204"/>
      <c r="H555" s="212">
        <v>120.766</v>
      </c>
      <c r="I555" s="332" t="s">
        <v>34</v>
      </c>
      <c r="J555" s="204"/>
      <c r="K555" s="204"/>
      <c r="L555" s="333"/>
    </row>
    <row r="556" spans="2:12" s="13" customFormat="1" ht="13.5" hidden="1" outlineLevel="3">
      <c r="B556" s="331"/>
      <c r="C556" s="204"/>
      <c r="D556" s="206" t="s">
        <v>348</v>
      </c>
      <c r="E556" s="210" t="s">
        <v>34</v>
      </c>
      <c r="F556" s="211" t="s">
        <v>4077</v>
      </c>
      <c r="G556" s="204"/>
      <c r="H556" s="212">
        <v>37.032</v>
      </c>
      <c r="I556" s="332" t="s">
        <v>34</v>
      </c>
      <c r="J556" s="204"/>
      <c r="K556" s="204"/>
      <c r="L556" s="333"/>
    </row>
    <row r="557" spans="2:12" s="13" customFormat="1" ht="13.5" hidden="1" outlineLevel="3">
      <c r="B557" s="331"/>
      <c r="C557" s="204"/>
      <c r="D557" s="206" t="s">
        <v>348</v>
      </c>
      <c r="E557" s="210" t="s">
        <v>34</v>
      </c>
      <c r="F557" s="211" t="s">
        <v>4078</v>
      </c>
      <c r="G557" s="204"/>
      <c r="H557" s="212">
        <v>1.258</v>
      </c>
      <c r="I557" s="332" t="s">
        <v>34</v>
      </c>
      <c r="J557" s="204"/>
      <c r="K557" s="204"/>
      <c r="L557" s="333"/>
    </row>
    <row r="558" spans="2:12" s="12" customFormat="1" ht="13.5" hidden="1" outlineLevel="3">
      <c r="B558" s="342"/>
      <c r="C558" s="203"/>
      <c r="D558" s="206" t="s">
        <v>348</v>
      </c>
      <c r="E558" s="343" t="s">
        <v>34</v>
      </c>
      <c r="F558" s="344" t="s">
        <v>1588</v>
      </c>
      <c r="G558" s="203"/>
      <c r="H558" s="345" t="s">
        <v>34</v>
      </c>
      <c r="I558" s="346" t="s">
        <v>34</v>
      </c>
      <c r="J558" s="203"/>
      <c r="K558" s="203"/>
      <c r="L558" s="347"/>
    </row>
    <row r="559" spans="2:12" s="13" customFormat="1" ht="13.5" hidden="1" outlineLevel="3">
      <c r="B559" s="331"/>
      <c r="C559" s="204"/>
      <c r="D559" s="206" t="s">
        <v>348</v>
      </c>
      <c r="E559" s="210" t="s">
        <v>34</v>
      </c>
      <c r="F559" s="211" t="s">
        <v>4079</v>
      </c>
      <c r="G559" s="204"/>
      <c r="H559" s="212">
        <v>28.5</v>
      </c>
      <c r="I559" s="332" t="s">
        <v>34</v>
      </c>
      <c r="J559" s="204"/>
      <c r="K559" s="204"/>
      <c r="L559" s="333"/>
    </row>
    <row r="560" spans="2:12" s="13" customFormat="1" ht="13.5" hidden="1" outlineLevel="3">
      <c r="B560" s="331"/>
      <c r="C560" s="204"/>
      <c r="D560" s="206" t="s">
        <v>348</v>
      </c>
      <c r="E560" s="210" t="s">
        <v>34</v>
      </c>
      <c r="F560" s="211" t="s">
        <v>4080</v>
      </c>
      <c r="G560" s="204"/>
      <c r="H560" s="212">
        <v>10.14</v>
      </c>
      <c r="I560" s="332" t="s">
        <v>34</v>
      </c>
      <c r="J560" s="204"/>
      <c r="K560" s="204"/>
      <c r="L560" s="333"/>
    </row>
    <row r="561" spans="2:12" s="13" customFormat="1" ht="13.5" hidden="1" outlineLevel="3">
      <c r="B561" s="331"/>
      <c r="C561" s="204"/>
      <c r="D561" s="206" t="s">
        <v>348</v>
      </c>
      <c r="E561" s="210" t="s">
        <v>34</v>
      </c>
      <c r="F561" s="211" t="s">
        <v>4081</v>
      </c>
      <c r="G561" s="204"/>
      <c r="H561" s="212">
        <v>13.91</v>
      </c>
      <c r="I561" s="332" t="s">
        <v>34</v>
      </c>
      <c r="J561" s="204"/>
      <c r="K561" s="204"/>
      <c r="L561" s="333"/>
    </row>
    <row r="562" spans="2:12" s="14" customFormat="1" ht="13.5" hidden="1" outlineLevel="3">
      <c r="B562" s="335"/>
      <c r="C562" s="205"/>
      <c r="D562" s="206" t="s">
        <v>348</v>
      </c>
      <c r="E562" s="207" t="s">
        <v>3813</v>
      </c>
      <c r="F562" s="208" t="s">
        <v>352</v>
      </c>
      <c r="G562" s="205"/>
      <c r="H562" s="209">
        <v>216.646</v>
      </c>
      <c r="I562" s="336" t="s">
        <v>34</v>
      </c>
      <c r="J562" s="205"/>
      <c r="K562" s="205"/>
      <c r="L562" s="337"/>
    </row>
    <row r="563" spans="2:12" s="1" customFormat="1" ht="22.5" customHeight="1" outlineLevel="2" collapsed="1">
      <c r="B563" s="302"/>
      <c r="C563" s="217" t="s">
        <v>930</v>
      </c>
      <c r="D563" s="217" t="s">
        <v>441</v>
      </c>
      <c r="E563" s="218" t="s">
        <v>442</v>
      </c>
      <c r="F563" s="219" t="s">
        <v>443</v>
      </c>
      <c r="G563" s="220" t="s">
        <v>444</v>
      </c>
      <c r="H563" s="221">
        <v>7.81</v>
      </c>
      <c r="I563" s="270">
        <v>111.5</v>
      </c>
      <c r="J563" s="222">
        <f>ROUND(I563*H563,2)</f>
        <v>870.82</v>
      </c>
      <c r="K563" s="219" t="s">
        <v>34</v>
      </c>
      <c r="L563" s="334"/>
    </row>
    <row r="564" spans="2:12" s="13" customFormat="1" ht="13.5" hidden="1" outlineLevel="3">
      <c r="B564" s="331"/>
      <c r="C564" s="204"/>
      <c r="D564" s="206" t="s">
        <v>348</v>
      </c>
      <c r="E564" s="210" t="s">
        <v>34</v>
      </c>
      <c r="F564" s="211" t="s">
        <v>4082</v>
      </c>
      <c r="G564" s="204"/>
      <c r="H564" s="212">
        <v>7.81</v>
      </c>
      <c r="I564" s="332" t="s">
        <v>34</v>
      </c>
      <c r="J564" s="204"/>
      <c r="K564" s="204"/>
      <c r="L564" s="333"/>
    </row>
    <row r="565" spans="2:12" s="1" customFormat="1" ht="31.5" customHeight="1" outlineLevel="2" collapsed="1">
      <c r="B565" s="302"/>
      <c r="C565" s="191" t="s">
        <v>932</v>
      </c>
      <c r="D565" s="191" t="s">
        <v>342</v>
      </c>
      <c r="E565" s="192" t="s">
        <v>447</v>
      </c>
      <c r="F565" s="193" t="s">
        <v>448</v>
      </c>
      <c r="G565" s="194" t="s">
        <v>390</v>
      </c>
      <c r="H565" s="195">
        <v>216.646</v>
      </c>
      <c r="I565" s="269">
        <v>16.7</v>
      </c>
      <c r="J565" s="197">
        <f>ROUND(I565*H565,2)</f>
        <v>3617.99</v>
      </c>
      <c r="K565" s="193" t="s">
        <v>34</v>
      </c>
      <c r="L565" s="322"/>
    </row>
    <row r="566" spans="2:12" s="13" customFormat="1" ht="13.5" hidden="1" outlineLevel="3">
      <c r="B566" s="331"/>
      <c r="C566" s="204"/>
      <c r="D566" s="206" t="s">
        <v>348</v>
      </c>
      <c r="E566" s="210" t="s">
        <v>34</v>
      </c>
      <c r="F566" s="211" t="s">
        <v>3813</v>
      </c>
      <c r="G566" s="204"/>
      <c r="H566" s="212">
        <v>216.646</v>
      </c>
      <c r="I566" s="332" t="s">
        <v>34</v>
      </c>
      <c r="J566" s="204"/>
      <c r="K566" s="204"/>
      <c r="L566" s="333"/>
    </row>
    <row r="567" spans="2:12" s="11" customFormat="1" ht="29.85" customHeight="1" outlineLevel="1">
      <c r="B567" s="318"/>
      <c r="C567" s="182"/>
      <c r="D567" s="188" t="s">
        <v>74</v>
      </c>
      <c r="E567" s="189" t="s">
        <v>271</v>
      </c>
      <c r="F567" s="189" t="s">
        <v>968</v>
      </c>
      <c r="G567" s="182"/>
      <c r="H567" s="182"/>
      <c r="I567" s="321" t="s">
        <v>34</v>
      </c>
      <c r="J567" s="190">
        <f>SUM(J568:J776)</f>
        <v>6199298.130000002</v>
      </c>
      <c r="K567" s="182"/>
      <c r="L567" s="320"/>
    </row>
    <row r="568" spans="2:12" s="1" customFormat="1" ht="31.5" customHeight="1" outlineLevel="2" collapsed="1">
      <c r="B568" s="302"/>
      <c r="C568" s="191" t="s">
        <v>935</v>
      </c>
      <c r="D568" s="191" t="s">
        <v>342</v>
      </c>
      <c r="E568" s="192" t="s">
        <v>582</v>
      </c>
      <c r="F568" s="193" t="s">
        <v>583</v>
      </c>
      <c r="G568" s="194" t="s">
        <v>579</v>
      </c>
      <c r="H568" s="195">
        <v>5760</v>
      </c>
      <c r="I568" s="269">
        <v>16.7</v>
      </c>
      <c r="J568" s="197">
        <f>ROUND(I568*H568,2)</f>
        <v>96192</v>
      </c>
      <c r="K568" s="193" t="s">
        <v>34</v>
      </c>
      <c r="L568" s="322"/>
    </row>
    <row r="569" spans="2:12" s="13" customFormat="1" ht="13.5" hidden="1" outlineLevel="3">
      <c r="B569" s="331"/>
      <c r="C569" s="204"/>
      <c r="D569" s="206" t="s">
        <v>348</v>
      </c>
      <c r="E569" s="210" t="s">
        <v>34</v>
      </c>
      <c r="F569" s="211" t="s">
        <v>4083</v>
      </c>
      <c r="G569" s="204"/>
      <c r="H569" s="212">
        <v>5760</v>
      </c>
      <c r="I569" s="332" t="s">
        <v>34</v>
      </c>
      <c r="J569" s="204"/>
      <c r="K569" s="204"/>
      <c r="L569" s="333"/>
    </row>
    <row r="570" spans="2:12" s="1" customFormat="1" ht="31.5" customHeight="1" outlineLevel="2" collapsed="1">
      <c r="B570" s="302"/>
      <c r="C570" s="191" t="s">
        <v>940</v>
      </c>
      <c r="D570" s="191" t="s">
        <v>342</v>
      </c>
      <c r="E570" s="192" t="s">
        <v>577</v>
      </c>
      <c r="F570" s="193" t="s">
        <v>578</v>
      </c>
      <c r="G570" s="194" t="s">
        <v>579</v>
      </c>
      <c r="H570" s="195">
        <v>3360</v>
      </c>
      <c r="I570" s="269">
        <v>39</v>
      </c>
      <c r="J570" s="197">
        <f>ROUND(I570*H570,2)</f>
        <v>131040</v>
      </c>
      <c r="K570" s="193" t="s">
        <v>34</v>
      </c>
      <c r="L570" s="322"/>
    </row>
    <row r="571" spans="2:12" s="13" customFormat="1" ht="13.5" hidden="1" outlineLevel="3">
      <c r="B571" s="331"/>
      <c r="C571" s="204"/>
      <c r="D571" s="206" t="s">
        <v>348</v>
      </c>
      <c r="E571" s="210" t="s">
        <v>34</v>
      </c>
      <c r="F571" s="211" t="s">
        <v>4084</v>
      </c>
      <c r="G571" s="204"/>
      <c r="H571" s="212">
        <v>3360</v>
      </c>
      <c r="I571" s="332" t="s">
        <v>34</v>
      </c>
      <c r="J571" s="204"/>
      <c r="K571" s="204"/>
      <c r="L571" s="333"/>
    </row>
    <row r="572" spans="2:12" s="1" customFormat="1" ht="22.5" customHeight="1" outlineLevel="2" collapsed="1">
      <c r="B572" s="302"/>
      <c r="C572" s="191" t="s">
        <v>944</v>
      </c>
      <c r="D572" s="191" t="s">
        <v>342</v>
      </c>
      <c r="E572" s="192" t="s">
        <v>976</v>
      </c>
      <c r="F572" s="193" t="s">
        <v>977</v>
      </c>
      <c r="G572" s="194" t="s">
        <v>579</v>
      </c>
      <c r="H572" s="195">
        <v>90</v>
      </c>
      <c r="I572" s="269">
        <v>154.8</v>
      </c>
      <c r="J572" s="197">
        <f>ROUND(I572*H572,2)</f>
        <v>13932</v>
      </c>
      <c r="K572" s="193" t="s">
        <v>346</v>
      </c>
      <c r="L572" s="322"/>
    </row>
    <row r="573" spans="2:12" s="13" customFormat="1" ht="13.5" hidden="1" outlineLevel="3">
      <c r="B573" s="331"/>
      <c r="C573" s="204"/>
      <c r="D573" s="206" t="s">
        <v>348</v>
      </c>
      <c r="E573" s="210" t="s">
        <v>34</v>
      </c>
      <c r="F573" s="211" t="s">
        <v>4085</v>
      </c>
      <c r="G573" s="204"/>
      <c r="H573" s="212">
        <v>90</v>
      </c>
      <c r="I573" s="332" t="s">
        <v>34</v>
      </c>
      <c r="J573" s="204"/>
      <c r="K573" s="204"/>
      <c r="L573" s="333"/>
    </row>
    <row r="574" spans="2:12" s="1" customFormat="1" ht="22.5" customHeight="1" outlineLevel="2" collapsed="1">
      <c r="B574" s="302"/>
      <c r="C574" s="191" t="s">
        <v>945</v>
      </c>
      <c r="D574" s="191" t="s">
        <v>342</v>
      </c>
      <c r="E574" s="192" t="s">
        <v>980</v>
      </c>
      <c r="F574" s="193" t="s">
        <v>981</v>
      </c>
      <c r="G574" s="194" t="s">
        <v>579</v>
      </c>
      <c r="H574" s="195">
        <v>1440</v>
      </c>
      <c r="I574" s="269">
        <v>62.7</v>
      </c>
      <c r="J574" s="197">
        <f>ROUND(I574*H574,2)</f>
        <v>90288</v>
      </c>
      <c r="K574" s="193" t="s">
        <v>346</v>
      </c>
      <c r="L574" s="322"/>
    </row>
    <row r="575" spans="2:12" s="13" customFormat="1" ht="13.5" hidden="1" outlineLevel="3">
      <c r="B575" s="331"/>
      <c r="C575" s="204"/>
      <c r="D575" s="206" t="s">
        <v>348</v>
      </c>
      <c r="E575" s="210" t="s">
        <v>34</v>
      </c>
      <c r="F575" s="211" t="s">
        <v>4086</v>
      </c>
      <c r="G575" s="204"/>
      <c r="H575" s="212">
        <v>1440</v>
      </c>
      <c r="I575" s="332" t="s">
        <v>34</v>
      </c>
      <c r="J575" s="204"/>
      <c r="K575" s="204"/>
      <c r="L575" s="333"/>
    </row>
    <row r="576" spans="2:12" s="1" customFormat="1" ht="22.5" customHeight="1" outlineLevel="2">
      <c r="B576" s="302"/>
      <c r="C576" s="191" t="s">
        <v>949</v>
      </c>
      <c r="D576" s="191" t="s">
        <v>342</v>
      </c>
      <c r="E576" s="192" t="s">
        <v>984</v>
      </c>
      <c r="F576" s="193" t="s">
        <v>985</v>
      </c>
      <c r="G576" s="194" t="s">
        <v>986</v>
      </c>
      <c r="H576" s="195">
        <v>240</v>
      </c>
      <c r="I576" s="269">
        <v>83.6</v>
      </c>
      <c r="J576" s="197">
        <f>ROUND(I576*H576,2)</f>
        <v>20064</v>
      </c>
      <c r="K576" s="193" t="s">
        <v>346</v>
      </c>
      <c r="L576" s="322"/>
    </row>
    <row r="577" spans="2:12" s="1" customFormat="1" ht="22.5" customHeight="1" outlineLevel="2" collapsed="1">
      <c r="B577" s="302"/>
      <c r="C577" s="191" t="s">
        <v>953</v>
      </c>
      <c r="D577" s="191" t="s">
        <v>342</v>
      </c>
      <c r="E577" s="192" t="s">
        <v>988</v>
      </c>
      <c r="F577" s="193" t="s">
        <v>989</v>
      </c>
      <c r="G577" s="194" t="s">
        <v>986</v>
      </c>
      <c r="H577" s="195">
        <v>3840</v>
      </c>
      <c r="I577" s="269">
        <v>62.7</v>
      </c>
      <c r="J577" s="197">
        <f>ROUND(I577*H577,2)</f>
        <v>240768</v>
      </c>
      <c r="K577" s="193" t="s">
        <v>346</v>
      </c>
      <c r="L577" s="322"/>
    </row>
    <row r="578" spans="2:12" s="13" customFormat="1" ht="13.5" hidden="1" outlineLevel="3">
      <c r="B578" s="331"/>
      <c r="C578" s="204"/>
      <c r="D578" s="206" t="s">
        <v>348</v>
      </c>
      <c r="E578" s="204"/>
      <c r="F578" s="211" t="s">
        <v>4087</v>
      </c>
      <c r="G578" s="204"/>
      <c r="H578" s="212">
        <v>3840</v>
      </c>
      <c r="I578" s="332" t="s">
        <v>34</v>
      </c>
      <c r="J578" s="204"/>
      <c r="K578" s="204"/>
      <c r="L578" s="333"/>
    </row>
    <row r="579" spans="2:12" s="1" customFormat="1" ht="31.5" customHeight="1" outlineLevel="2" collapsed="1">
      <c r="B579" s="302"/>
      <c r="C579" s="191" t="s">
        <v>955</v>
      </c>
      <c r="D579" s="191" t="s">
        <v>342</v>
      </c>
      <c r="E579" s="192" t="s">
        <v>3137</v>
      </c>
      <c r="F579" s="193" t="s">
        <v>3965</v>
      </c>
      <c r="G579" s="194" t="s">
        <v>579</v>
      </c>
      <c r="H579" s="195">
        <v>5760</v>
      </c>
      <c r="I579" s="269">
        <v>41.8</v>
      </c>
      <c r="J579" s="197">
        <f>ROUND(I579*H579,2)</f>
        <v>240768</v>
      </c>
      <c r="K579" s="193" t="s">
        <v>34</v>
      </c>
      <c r="L579" s="322"/>
    </row>
    <row r="580" spans="2:12" s="13" customFormat="1" ht="13.5" hidden="1" outlineLevel="3">
      <c r="B580" s="331"/>
      <c r="C580" s="204"/>
      <c r="D580" s="206" t="s">
        <v>348</v>
      </c>
      <c r="E580" s="210" t="s">
        <v>34</v>
      </c>
      <c r="F580" s="211" t="s">
        <v>4088</v>
      </c>
      <c r="G580" s="204"/>
      <c r="H580" s="212">
        <v>5760</v>
      </c>
      <c r="I580" s="332" t="s">
        <v>34</v>
      </c>
      <c r="J580" s="204"/>
      <c r="K580" s="204"/>
      <c r="L580" s="333"/>
    </row>
    <row r="581" spans="2:12" s="1" customFormat="1" ht="22.5" customHeight="1" outlineLevel="2" collapsed="1">
      <c r="B581" s="302"/>
      <c r="C581" s="191" t="s">
        <v>956</v>
      </c>
      <c r="D581" s="191" t="s">
        <v>342</v>
      </c>
      <c r="E581" s="192" t="s">
        <v>590</v>
      </c>
      <c r="F581" s="193" t="s">
        <v>591</v>
      </c>
      <c r="G581" s="194" t="s">
        <v>390</v>
      </c>
      <c r="H581" s="195">
        <v>188.562</v>
      </c>
      <c r="I581" s="269">
        <v>25.1</v>
      </c>
      <c r="J581" s="197">
        <f>ROUND(I581*H581,2)</f>
        <v>4732.91</v>
      </c>
      <c r="K581" s="193" t="s">
        <v>34</v>
      </c>
      <c r="L581" s="322"/>
    </row>
    <row r="582" spans="2:12" s="12" customFormat="1" ht="13.5" hidden="1" outlineLevel="3">
      <c r="B582" s="342"/>
      <c r="C582" s="203"/>
      <c r="D582" s="206" t="s">
        <v>348</v>
      </c>
      <c r="E582" s="343" t="s">
        <v>34</v>
      </c>
      <c r="F582" s="344" t="s">
        <v>4089</v>
      </c>
      <c r="G582" s="203"/>
      <c r="H582" s="345" t="s">
        <v>34</v>
      </c>
      <c r="I582" s="346" t="s">
        <v>34</v>
      </c>
      <c r="J582" s="203"/>
      <c r="K582" s="203"/>
      <c r="L582" s="347"/>
    </row>
    <row r="583" spans="2:12" s="13" customFormat="1" ht="13.5" hidden="1" outlineLevel="3">
      <c r="B583" s="331"/>
      <c r="C583" s="204"/>
      <c r="D583" s="206" t="s">
        <v>348</v>
      </c>
      <c r="E583" s="210" t="s">
        <v>34</v>
      </c>
      <c r="F583" s="211" t="s">
        <v>3103</v>
      </c>
      <c r="G583" s="204"/>
      <c r="H583" s="212">
        <v>188.562</v>
      </c>
      <c r="I583" s="332" t="s">
        <v>34</v>
      </c>
      <c r="J583" s="204"/>
      <c r="K583" s="204"/>
      <c r="L583" s="333"/>
    </row>
    <row r="584" spans="2:12" s="1" customFormat="1" ht="22.5" customHeight="1" outlineLevel="2" collapsed="1">
      <c r="B584" s="302"/>
      <c r="C584" s="191" t="s">
        <v>962</v>
      </c>
      <c r="D584" s="191" t="s">
        <v>342</v>
      </c>
      <c r="E584" s="192" t="s">
        <v>343</v>
      </c>
      <c r="F584" s="193" t="s">
        <v>344</v>
      </c>
      <c r="G584" s="194" t="s">
        <v>345</v>
      </c>
      <c r="H584" s="195">
        <v>37.712</v>
      </c>
      <c r="I584" s="269">
        <v>64.1</v>
      </c>
      <c r="J584" s="197">
        <f>ROUND(I584*H584,2)</f>
        <v>2417.34</v>
      </c>
      <c r="K584" s="193" t="s">
        <v>346</v>
      </c>
      <c r="L584" s="322"/>
    </row>
    <row r="585" spans="2:12" s="12" customFormat="1" ht="13.5" hidden="1" outlineLevel="3">
      <c r="B585" s="342"/>
      <c r="C585" s="203"/>
      <c r="D585" s="206" t="s">
        <v>348</v>
      </c>
      <c r="E585" s="343" t="s">
        <v>34</v>
      </c>
      <c r="F585" s="344" t="s">
        <v>3140</v>
      </c>
      <c r="G585" s="203"/>
      <c r="H585" s="345" t="s">
        <v>34</v>
      </c>
      <c r="I585" s="346" t="s">
        <v>34</v>
      </c>
      <c r="J585" s="203"/>
      <c r="K585" s="203"/>
      <c r="L585" s="347"/>
    </row>
    <row r="586" spans="2:12" s="12" customFormat="1" ht="13.5" hidden="1" outlineLevel="3">
      <c r="B586" s="342"/>
      <c r="C586" s="203"/>
      <c r="D586" s="206" t="s">
        <v>348</v>
      </c>
      <c r="E586" s="343" t="s">
        <v>34</v>
      </c>
      <c r="F586" s="344" t="s">
        <v>4089</v>
      </c>
      <c r="G586" s="203"/>
      <c r="H586" s="345" t="s">
        <v>34</v>
      </c>
      <c r="I586" s="346" t="s">
        <v>34</v>
      </c>
      <c r="J586" s="203"/>
      <c r="K586" s="203"/>
      <c r="L586" s="347"/>
    </row>
    <row r="587" spans="2:12" s="13" customFormat="1" ht="13.5" hidden="1" outlineLevel="3">
      <c r="B587" s="331"/>
      <c r="C587" s="204"/>
      <c r="D587" s="206" t="s">
        <v>348</v>
      </c>
      <c r="E587" s="210" t="s">
        <v>34</v>
      </c>
      <c r="F587" s="211" t="s">
        <v>4090</v>
      </c>
      <c r="G587" s="204"/>
      <c r="H587" s="212">
        <v>188.562</v>
      </c>
      <c r="I587" s="332" t="s">
        <v>34</v>
      </c>
      <c r="J587" s="204"/>
      <c r="K587" s="204"/>
      <c r="L587" s="333"/>
    </row>
    <row r="588" spans="2:12" s="14" customFormat="1" ht="13.5" hidden="1" outlineLevel="3">
      <c r="B588" s="335"/>
      <c r="C588" s="205"/>
      <c r="D588" s="206" t="s">
        <v>348</v>
      </c>
      <c r="E588" s="207" t="s">
        <v>3103</v>
      </c>
      <c r="F588" s="208" t="s">
        <v>352</v>
      </c>
      <c r="G588" s="205"/>
      <c r="H588" s="209">
        <v>188.562</v>
      </c>
      <c r="I588" s="336" t="s">
        <v>34</v>
      </c>
      <c r="J588" s="205"/>
      <c r="K588" s="205"/>
      <c r="L588" s="337"/>
    </row>
    <row r="589" spans="2:12" s="12" customFormat="1" ht="13.5" hidden="1" outlineLevel="3">
      <c r="B589" s="342"/>
      <c r="C589" s="203"/>
      <c r="D589" s="206" t="s">
        <v>348</v>
      </c>
      <c r="E589" s="343" t="s">
        <v>34</v>
      </c>
      <c r="F589" s="344" t="s">
        <v>3149</v>
      </c>
      <c r="G589" s="203"/>
      <c r="H589" s="345" t="s">
        <v>34</v>
      </c>
      <c r="I589" s="346" t="s">
        <v>34</v>
      </c>
      <c r="J589" s="203"/>
      <c r="K589" s="203"/>
      <c r="L589" s="347"/>
    </row>
    <row r="590" spans="2:12" s="13" customFormat="1" ht="13.5" hidden="1" outlineLevel="3">
      <c r="B590" s="331"/>
      <c r="C590" s="204"/>
      <c r="D590" s="206" t="s">
        <v>348</v>
      </c>
      <c r="E590" s="210" t="s">
        <v>34</v>
      </c>
      <c r="F590" s="211" t="s">
        <v>3250</v>
      </c>
      <c r="G590" s="204"/>
      <c r="H590" s="212">
        <v>37.712</v>
      </c>
      <c r="I590" s="332" t="s">
        <v>34</v>
      </c>
      <c r="J590" s="204"/>
      <c r="K590" s="204"/>
      <c r="L590" s="333"/>
    </row>
    <row r="591" spans="2:12" s="14" customFormat="1" ht="13.5" hidden="1" outlineLevel="3">
      <c r="B591" s="335"/>
      <c r="C591" s="205"/>
      <c r="D591" s="206" t="s">
        <v>348</v>
      </c>
      <c r="E591" s="207" t="s">
        <v>34</v>
      </c>
      <c r="F591" s="208" t="s">
        <v>352</v>
      </c>
      <c r="G591" s="205"/>
      <c r="H591" s="209">
        <v>37.712</v>
      </c>
      <c r="I591" s="336" t="s">
        <v>34</v>
      </c>
      <c r="J591" s="205"/>
      <c r="K591" s="205"/>
      <c r="L591" s="337"/>
    </row>
    <row r="592" spans="2:12" s="1" customFormat="1" ht="22.5" customHeight="1" outlineLevel="2" collapsed="1">
      <c r="B592" s="302"/>
      <c r="C592" s="191" t="s">
        <v>964</v>
      </c>
      <c r="D592" s="191" t="s">
        <v>342</v>
      </c>
      <c r="E592" s="192" t="s">
        <v>3974</v>
      </c>
      <c r="F592" s="193" t="s">
        <v>3975</v>
      </c>
      <c r="G592" s="194" t="s">
        <v>345</v>
      </c>
      <c r="H592" s="195">
        <v>37.712</v>
      </c>
      <c r="I592" s="269">
        <v>56.8</v>
      </c>
      <c r="J592" s="197">
        <f>ROUND(I592*H592,2)</f>
        <v>2142.04</v>
      </c>
      <c r="K592" s="193" t="s">
        <v>346</v>
      </c>
      <c r="L592" s="322"/>
    </row>
    <row r="593" spans="2:12" s="12" customFormat="1" ht="13.5" hidden="1" outlineLevel="3">
      <c r="B593" s="342"/>
      <c r="C593" s="203"/>
      <c r="D593" s="206" t="s">
        <v>348</v>
      </c>
      <c r="E593" s="343" t="s">
        <v>34</v>
      </c>
      <c r="F593" s="344" t="s">
        <v>4091</v>
      </c>
      <c r="G593" s="203"/>
      <c r="H593" s="345" t="s">
        <v>34</v>
      </c>
      <c r="I593" s="346" t="s">
        <v>34</v>
      </c>
      <c r="J593" s="203"/>
      <c r="K593" s="203"/>
      <c r="L593" s="347"/>
    </row>
    <row r="594" spans="2:12" s="13" customFormat="1" ht="13.5" hidden="1" outlineLevel="3">
      <c r="B594" s="331"/>
      <c r="C594" s="204"/>
      <c r="D594" s="206" t="s">
        <v>348</v>
      </c>
      <c r="E594" s="210" t="s">
        <v>34</v>
      </c>
      <c r="F594" s="211" t="s">
        <v>3253</v>
      </c>
      <c r="G594" s="204"/>
      <c r="H594" s="212">
        <v>37.712</v>
      </c>
      <c r="I594" s="332" t="s">
        <v>34</v>
      </c>
      <c r="J594" s="204"/>
      <c r="K594" s="204"/>
      <c r="L594" s="333"/>
    </row>
    <row r="595" spans="2:12" s="1" customFormat="1" ht="22.5" customHeight="1" outlineLevel="2" collapsed="1">
      <c r="B595" s="302"/>
      <c r="C595" s="191" t="s">
        <v>969</v>
      </c>
      <c r="D595" s="191" t="s">
        <v>342</v>
      </c>
      <c r="E595" s="192" t="s">
        <v>4092</v>
      </c>
      <c r="F595" s="193" t="s">
        <v>4093</v>
      </c>
      <c r="G595" s="194" t="s">
        <v>345</v>
      </c>
      <c r="H595" s="195">
        <v>279.831</v>
      </c>
      <c r="I595" s="269">
        <v>292.6</v>
      </c>
      <c r="J595" s="197">
        <f>ROUND(I595*H595,2)</f>
        <v>81878.55</v>
      </c>
      <c r="K595" s="193" t="s">
        <v>346</v>
      </c>
      <c r="L595" s="322"/>
    </row>
    <row r="596" spans="2:12" s="12" customFormat="1" ht="13.5" hidden="1" outlineLevel="3">
      <c r="B596" s="342"/>
      <c r="C596" s="203"/>
      <c r="D596" s="206" t="s">
        <v>348</v>
      </c>
      <c r="E596" s="343" t="s">
        <v>34</v>
      </c>
      <c r="F596" s="344" t="s">
        <v>4089</v>
      </c>
      <c r="G596" s="203"/>
      <c r="H596" s="345" t="s">
        <v>34</v>
      </c>
      <c r="I596" s="346" t="s">
        <v>34</v>
      </c>
      <c r="J596" s="203"/>
      <c r="K596" s="203"/>
      <c r="L596" s="347"/>
    </row>
    <row r="597" spans="2:12" s="13" customFormat="1" ht="13.5" hidden="1" outlineLevel="3">
      <c r="B597" s="331"/>
      <c r="C597" s="204"/>
      <c r="D597" s="206" t="s">
        <v>348</v>
      </c>
      <c r="E597" s="210" t="s">
        <v>34</v>
      </c>
      <c r="F597" s="211" t="s">
        <v>4094</v>
      </c>
      <c r="G597" s="204"/>
      <c r="H597" s="212">
        <v>972.072</v>
      </c>
      <c r="I597" s="332" t="s">
        <v>34</v>
      </c>
      <c r="J597" s="204"/>
      <c r="K597" s="204"/>
      <c r="L597" s="333"/>
    </row>
    <row r="598" spans="2:12" s="13" customFormat="1" ht="13.5" hidden="1" outlineLevel="3">
      <c r="B598" s="331"/>
      <c r="C598" s="204"/>
      <c r="D598" s="206" t="s">
        <v>348</v>
      </c>
      <c r="E598" s="210" t="s">
        <v>34</v>
      </c>
      <c r="F598" s="211" t="s">
        <v>4095</v>
      </c>
      <c r="G598" s="204"/>
      <c r="H598" s="212">
        <v>17.267</v>
      </c>
      <c r="I598" s="332" t="s">
        <v>34</v>
      </c>
      <c r="J598" s="204"/>
      <c r="K598" s="204"/>
      <c r="L598" s="333"/>
    </row>
    <row r="599" spans="2:12" s="15" customFormat="1" ht="13.5" hidden="1" outlineLevel="3">
      <c r="B599" s="339"/>
      <c r="C599" s="213"/>
      <c r="D599" s="206" t="s">
        <v>348</v>
      </c>
      <c r="E599" s="214" t="s">
        <v>3115</v>
      </c>
      <c r="F599" s="215" t="s">
        <v>363</v>
      </c>
      <c r="G599" s="213"/>
      <c r="H599" s="216">
        <v>989.339</v>
      </c>
      <c r="I599" s="340" t="s">
        <v>34</v>
      </c>
      <c r="J599" s="213"/>
      <c r="K599" s="213"/>
      <c r="L599" s="341"/>
    </row>
    <row r="600" spans="2:12" s="12" customFormat="1" ht="13.5" hidden="1" outlineLevel="3">
      <c r="B600" s="342"/>
      <c r="C600" s="203"/>
      <c r="D600" s="206" t="s">
        <v>348</v>
      </c>
      <c r="E600" s="343" t="s">
        <v>34</v>
      </c>
      <c r="F600" s="344" t="s">
        <v>627</v>
      </c>
      <c r="G600" s="203"/>
      <c r="H600" s="345" t="s">
        <v>34</v>
      </c>
      <c r="I600" s="346" t="s">
        <v>34</v>
      </c>
      <c r="J600" s="203"/>
      <c r="K600" s="203"/>
      <c r="L600" s="347"/>
    </row>
    <row r="601" spans="2:12" s="13" customFormat="1" ht="13.5" hidden="1" outlineLevel="3">
      <c r="B601" s="331"/>
      <c r="C601" s="204"/>
      <c r="D601" s="206" t="s">
        <v>348</v>
      </c>
      <c r="E601" s="210" t="s">
        <v>34</v>
      </c>
      <c r="F601" s="211" t="s">
        <v>4096</v>
      </c>
      <c r="G601" s="204"/>
      <c r="H601" s="212">
        <v>-56.569</v>
      </c>
      <c r="I601" s="332" t="s">
        <v>34</v>
      </c>
      <c r="J601" s="204"/>
      <c r="K601" s="204"/>
      <c r="L601" s="333"/>
    </row>
    <row r="602" spans="2:12" s="14" customFormat="1" ht="13.5" hidden="1" outlineLevel="3">
      <c r="B602" s="335"/>
      <c r="C602" s="205"/>
      <c r="D602" s="206" t="s">
        <v>348</v>
      </c>
      <c r="E602" s="207" t="s">
        <v>303</v>
      </c>
      <c r="F602" s="208" t="s">
        <v>352</v>
      </c>
      <c r="G602" s="205"/>
      <c r="H602" s="209">
        <v>932.77</v>
      </c>
      <c r="I602" s="336" t="s">
        <v>34</v>
      </c>
      <c r="J602" s="205"/>
      <c r="K602" s="205"/>
      <c r="L602" s="337"/>
    </row>
    <row r="603" spans="2:12" s="12" customFormat="1" ht="13.5" hidden="1" outlineLevel="3">
      <c r="B603" s="342"/>
      <c r="C603" s="203"/>
      <c r="D603" s="206" t="s">
        <v>348</v>
      </c>
      <c r="E603" s="343" t="s">
        <v>34</v>
      </c>
      <c r="F603" s="344" t="s">
        <v>376</v>
      </c>
      <c r="G603" s="203"/>
      <c r="H603" s="345" t="s">
        <v>34</v>
      </c>
      <c r="I603" s="346" t="s">
        <v>34</v>
      </c>
      <c r="J603" s="203"/>
      <c r="K603" s="203"/>
      <c r="L603" s="347"/>
    </row>
    <row r="604" spans="2:12" s="13" customFormat="1" ht="13.5" hidden="1" outlineLevel="3">
      <c r="B604" s="331"/>
      <c r="C604" s="204"/>
      <c r="D604" s="206" t="s">
        <v>348</v>
      </c>
      <c r="E604" s="210" t="s">
        <v>34</v>
      </c>
      <c r="F604" s="211" t="s">
        <v>4097</v>
      </c>
      <c r="G604" s="204"/>
      <c r="H604" s="212">
        <v>279.831</v>
      </c>
      <c r="I604" s="332" t="s">
        <v>34</v>
      </c>
      <c r="J604" s="204"/>
      <c r="K604" s="204"/>
      <c r="L604" s="333"/>
    </row>
    <row r="605" spans="2:12" s="1" customFormat="1" ht="22.5" customHeight="1" outlineLevel="2" collapsed="1">
      <c r="B605" s="302"/>
      <c r="C605" s="191" t="s">
        <v>971</v>
      </c>
      <c r="D605" s="191" t="s">
        <v>342</v>
      </c>
      <c r="E605" s="192" t="s">
        <v>711</v>
      </c>
      <c r="F605" s="193" t="s">
        <v>712</v>
      </c>
      <c r="G605" s="194" t="s">
        <v>345</v>
      </c>
      <c r="H605" s="195">
        <v>55.966</v>
      </c>
      <c r="I605" s="269">
        <v>12.4</v>
      </c>
      <c r="J605" s="197">
        <f>ROUND(I605*H605,2)</f>
        <v>693.98</v>
      </c>
      <c r="K605" s="193" t="s">
        <v>346</v>
      </c>
      <c r="L605" s="322"/>
    </row>
    <row r="606" spans="2:12" s="13" customFormat="1" ht="13.5" hidden="1" outlineLevel="3">
      <c r="B606" s="331"/>
      <c r="C606" s="204"/>
      <c r="D606" s="206" t="s">
        <v>348</v>
      </c>
      <c r="E606" s="210" t="s">
        <v>34</v>
      </c>
      <c r="F606" s="211" t="s">
        <v>4098</v>
      </c>
      <c r="G606" s="204"/>
      <c r="H606" s="212">
        <v>55.966</v>
      </c>
      <c r="I606" s="332" t="s">
        <v>34</v>
      </c>
      <c r="J606" s="204"/>
      <c r="K606" s="204"/>
      <c r="L606" s="333"/>
    </row>
    <row r="607" spans="2:12" s="1" customFormat="1" ht="22.5" customHeight="1" outlineLevel="2" collapsed="1">
      <c r="B607" s="302"/>
      <c r="C607" s="191" t="s">
        <v>975</v>
      </c>
      <c r="D607" s="191" t="s">
        <v>342</v>
      </c>
      <c r="E607" s="192" t="s">
        <v>4099</v>
      </c>
      <c r="F607" s="193" t="s">
        <v>4100</v>
      </c>
      <c r="G607" s="194" t="s">
        <v>345</v>
      </c>
      <c r="H607" s="195">
        <v>606.301</v>
      </c>
      <c r="I607" s="269">
        <v>390.1</v>
      </c>
      <c r="J607" s="197">
        <f>ROUND(I607*H607,2)</f>
        <v>236518.02</v>
      </c>
      <c r="K607" s="193" t="s">
        <v>346</v>
      </c>
      <c r="L607" s="322"/>
    </row>
    <row r="608" spans="2:12" s="13" customFormat="1" ht="13.5" hidden="1" outlineLevel="3">
      <c r="B608" s="331"/>
      <c r="C608" s="204"/>
      <c r="D608" s="206" t="s">
        <v>348</v>
      </c>
      <c r="E608" s="210" t="s">
        <v>34</v>
      </c>
      <c r="F608" s="211" t="s">
        <v>4101</v>
      </c>
      <c r="G608" s="204"/>
      <c r="H608" s="212">
        <v>606.301</v>
      </c>
      <c r="I608" s="332" t="s">
        <v>34</v>
      </c>
      <c r="J608" s="204"/>
      <c r="K608" s="204"/>
      <c r="L608" s="333"/>
    </row>
    <row r="609" spans="2:12" s="1" customFormat="1" ht="22.5" customHeight="1" outlineLevel="2" collapsed="1">
      <c r="B609" s="302"/>
      <c r="C609" s="191" t="s">
        <v>979</v>
      </c>
      <c r="D609" s="191" t="s">
        <v>342</v>
      </c>
      <c r="E609" s="192" t="s">
        <v>719</v>
      </c>
      <c r="F609" s="193" t="s">
        <v>720</v>
      </c>
      <c r="G609" s="194" t="s">
        <v>345</v>
      </c>
      <c r="H609" s="195">
        <v>121.26</v>
      </c>
      <c r="I609" s="269">
        <v>12.4</v>
      </c>
      <c r="J609" s="197">
        <f>ROUND(I609*H609,2)</f>
        <v>1503.62</v>
      </c>
      <c r="K609" s="193" t="s">
        <v>346</v>
      </c>
      <c r="L609" s="322"/>
    </row>
    <row r="610" spans="2:12" s="13" customFormat="1" ht="13.5" hidden="1" outlineLevel="3">
      <c r="B610" s="331"/>
      <c r="C610" s="204"/>
      <c r="D610" s="206" t="s">
        <v>348</v>
      </c>
      <c r="E610" s="210" t="s">
        <v>34</v>
      </c>
      <c r="F610" s="211" t="s">
        <v>4102</v>
      </c>
      <c r="G610" s="204"/>
      <c r="H610" s="212">
        <v>121.26</v>
      </c>
      <c r="I610" s="332" t="s">
        <v>34</v>
      </c>
      <c r="J610" s="204"/>
      <c r="K610" s="204"/>
      <c r="L610" s="333"/>
    </row>
    <row r="611" spans="2:12" s="1" customFormat="1" ht="22.5" customHeight="1" outlineLevel="2" collapsed="1">
      <c r="B611" s="302"/>
      <c r="C611" s="191" t="s">
        <v>983</v>
      </c>
      <c r="D611" s="191" t="s">
        <v>342</v>
      </c>
      <c r="E611" s="192" t="s">
        <v>4103</v>
      </c>
      <c r="F611" s="193" t="s">
        <v>4104</v>
      </c>
      <c r="G611" s="194" t="s">
        <v>345</v>
      </c>
      <c r="H611" s="195">
        <v>46.639</v>
      </c>
      <c r="I611" s="269">
        <v>696.6</v>
      </c>
      <c r="J611" s="197">
        <f>ROUND(I611*H611,2)</f>
        <v>32488.73</v>
      </c>
      <c r="K611" s="193" t="s">
        <v>346</v>
      </c>
      <c r="L611" s="322"/>
    </row>
    <row r="612" spans="2:12" s="13" customFormat="1" ht="13.5" hidden="1" outlineLevel="3">
      <c r="B612" s="331"/>
      <c r="C612" s="204"/>
      <c r="D612" s="206" t="s">
        <v>348</v>
      </c>
      <c r="E612" s="210" t="s">
        <v>34</v>
      </c>
      <c r="F612" s="211" t="s">
        <v>4105</v>
      </c>
      <c r="G612" s="204"/>
      <c r="H612" s="212">
        <v>46.639</v>
      </c>
      <c r="I612" s="332" t="s">
        <v>34</v>
      </c>
      <c r="J612" s="204"/>
      <c r="K612" s="204"/>
      <c r="L612" s="333"/>
    </row>
    <row r="613" spans="2:12" s="1" customFormat="1" ht="31.5" customHeight="1" outlineLevel="2" collapsed="1">
      <c r="B613" s="302"/>
      <c r="C613" s="191" t="s">
        <v>987</v>
      </c>
      <c r="D613" s="191" t="s">
        <v>342</v>
      </c>
      <c r="E613" s="192" t="s">
        <v>4106</v>
      </c>
      <c r="F613" s="193" t="s">
        <v>4107</v>
      </c>
      <c r="G613" s="194" t="s">
        <v>491</v>
      </c>
      <c r="H613" s="195">
        <v>47</v>
      </c>
      <c r="I613" s="269">
        <v>348.3</v>
      </c>
      <c r="J613" s="197">
        <f>ROUND(I613*H613,2)</f>
        <v>16370.1</v>
      </c>
      <c r="K613" s="193" t="s">
        <v>34</v>
      </c>
      <c r="L613" s="322"/>
    </row>
    <row r="614" spans="2:12" s="12" customFormat="1" ht="13.5" hidden="1" outlineLevel="3">
      <c r="B614" s="342"/>
      <c r="C614" s="203"/>
      <c r="D614" s="206" t="s">
        <v>348</v>
      </c>
      <c r="E614" s="343" t="s">
        <v>34</v>
      </c>
      <c r="F614" s="344" t="s">
        <v>729</v>
      </c>
      <c r="G614" s="203"/>
      <c r="H614" s="345" t="s">
        <v>34</v>
      </c>
      <c r="I614" s="346" t="s">
        <v>34</v>
      </c>
      <c r="J614" s="203"/>
      <c r="K614" s="203"/>
      <c r="L614" s="347"/>
    </row>
    <row r="615" spans="2:12" s="12" customFormat="1" ht="13.5" hidden="1" outlineLevel="3">
      <c r="B615" s="342"/>
      <c r="C615" s="203"/>
      <c r="D615" s="206" t="s">
        <v>348</v>
      </c>
      <c r="E615" s="343" t="s">
        <v>34</v>
      </c>
      <c r="F615" s="344" t="s">
        <v>3879</v>
      </c>
      <c r="G615" s="203"/>
      <c r="H615" s="345" t="s">
        <v>34</v>
      </c>
      <c r="I615" s="346" t="s">
        <v>34</v>
      </c>
      <c r="J615" s="203"/>
      <c r="K615" s="203"/>
      <c r="L615" s="347"/>
    </row>
    <row r="616" spans="2:12" s="13" customFormat="1" ht="13.5" hidden="1" outlineLevel="3">
      <c r="B616" s="331"/>
      <c r="C616" s="204"/>
      <c r="D616" s="206" t="s">
        <v>348</v>
      </c>
      <c r="E616" s="210" t="s">
        <v>34</v>
      </c>
      <c r="F616" s="211" t="s">
        <v>4108</v>
      </c>
      <c r="G616" s="204"/>
      <c r="H616" s="212">
        <v>1</v>
      </c>
      <c r="I616" s="332" t="s">
        <v>34</v>
      </c>
      <c r="J616" s="204"/>
      <c r="K616" s="204"/>
      <c r="L616" s="333"/>
    </row>
    <row r="617" spans="2:12" s="13" customFormat="1" ht="13.5" hidden="1" outlineLevel="3">
      <c r="B617" s="331"/>
      <c r="C617" s="204"/>
      <c r="D617" s="206" t="s">
        <v>348</v>
      </c>
      <c r="E617" s="210" t="s">
        <v>34</v>
      </c>
      <c r="F617" s="211" t="s">
        <v>4109</v>
      </c>
      <c r="G617" s="204"/>
      <c r="H617" s="212">
        <v>7</v>
      </c>
      <c r="I617" s="332" t="s">
        <v>34</v>
      </c>
      <c r="J617" s="204"/>
      <c r="K617" s="204"/>
      <c r="L617" s="333"/>
    </row>
    <row r="618" spans="2:12" s="12" customFormat="1" ht="13.5" hidden="1" outlineLevel="3">
      <c r="B618" s="342"/>
      <c r="C618" s="203"/>
      <c r="D618" s="206" t="s">
        <v>348</v>
      </c>
      <c r="E618" s="343" t="s">
        <v>34</v>
      </c>
      <c r="F618" s="344" t="s">
        <v>4110</v>
      </c>
      <c r="G618" s="203"/>
      <c r="H618" s="345" t="s">
        <v>34</v>
      </c>
      <c r="I618" s="346" t="s">
        <v>34</v>
      </c>
      <c r="J618" s="203"/>
      <c r="K618" s="203"/>
      <c r="L618" s="347"/>
    </row>
    <row r="619" spans="2:12" s="13" customFormat="1" ht="13.5" hidden="1" outlineLevel="3">
      <c r="B619" s="331"/>
      <c r="C619" s="204"/>
      <c r="D619" s="206" t="s">
        <v>348</v>
      </c>
      <c r="E619" s="210" t="s">
        <v>34</v>
      </c>
      <c r="F619" s="211" t="s">
        <v>4111</v>
      </c>
      <c r="G619" s="204"/>
      <c r="H619" s="212">
        <v>20</v>
      </c>
      <c r="I619" s="332" t="s">
        <v>34</v>
      </c>
      <c r="J619" s="204"/>
      <c r="K619" s="204"/>
      <c r="L619" s="333"/>
    </row>
    <row r="620" spans="2:12" s="13" customFormat="1" ht="13.5" hidden="1" outlineLevel="3">
      <c r="B620" s="331"/>
      <c r="C620" s="204"/>
      <c r="D620" s="206" t="s">
        <v>348</v>
      </c>
      <c r="E620" s="210" t="s">
        <v>34</v>
      </c>
      <c r="F620" s="211" t="s">
        <v>4112</v>
      </c>
      <c r="G620" s="204"/>
      <c r="H620" s="212">
        <v>5</v>
      </c>
      <c r="I620" s="332" t="s">
        <v>34</v>
      </c>
      <c r="J620" s="204"/>
      <c r="K620" s="204"/>
      <c r="L620" s="333"/>
    </row>
    <row r="621" spans="2:12" s="12" customFormat="1" ht="13.5" hidden="1" outlineLevel="3">
      <c r="B621" s="342"/>
      <c r="C621" s="203"/>
      <c r="D621" s="206" t="s">
        <v>348</v>
      </c>
      <c r="E621" s="343" t="s">
        <v>34</v>
      </c>
      <c r="F621" s="344" t="s">
        <v>4113</v>
      </c>
      <c r="G621" s="203"/>
      <c r="H621" s="345" t="s">
        <v>34</v>
      </c>
      <c r="I621" s="346" t="s">
        <v>34</v>
      </c>
      <c r="J621" s="203"/>
      <c r="K621" s="203"/>
      <c r="L621" s="347"/>
    </row>
    <row r="622" spans="2:12" s="13" customFormat="1" ht="13.5" hidden="1" outlineLevel="3">
      <c r="B622" s="331"/>
      <c r="C622" s="204"/>
      <c r="D622" s="206" t="s">
        <v>348</v>
      </c>
      <c r="E622" s="210" t="s">
        <v>34</v>
      </c>
      <c r="F622" s="211" t="s">
        <v>4114</v>
      </c>
      <c r="G622" s="204"/>
      <c r="H622" s="212">
        <v>14</v>
      </c>
      <c r="I622" s="332" t="s">
        <v>34</v>
      </c>
      <c r="J622" s="204"/>
      <c r="K622" s="204"/>
      <c r="L622" s="333"/>
    </row>
    <row r="623" spans="2:12" s="14" customFormat="1" ht="13.5" hidden="1" outlineLevel="3">
      <c r="B623" s="335"/>
      <c r="C623" s="205"/>
      <c r="D623" s="206" t="s">
        <v>348</v>
      </c>
      <c r="E623" s="207" t="s">
        <v>34</v>
      </c>
      <c r="F623" s="208" t="s">
        <v>352</v>
      </c>
      <c r="G623" s="205"/>
      <c r="H623" s="209">
        <v>47</v>
      </c>
      <c r="I623" s="336" t="s">
        <v>34</v>
      </c>
      <c r="J623" s="205"/>
      <c r="K623" s="205"/>
      <c r="L623" s="337"/>
    </row>
    <row r="624" spans="2:12" s="1" customFormat="1" ht="31.5" customHeight="1" outlineLevel="2">
      <c r="B624" s="302"/>
      <c r="C624" s="191" t="s">
        <v>991</v>
      </c>
      <c r="D624" s="191" t="s">
        <v>342</v>
      </c>
      <c r="E624" s="192" t="s">
        <v>732</v>
      </c>
      <c r="F624" s="193" t="s">
        <v>733</v>
      </c>
      <c r="G624" s="194" t="s">
        <v>417</v>
      </c>
      <c r="H624" s="195">
        <v>3.055</v>
      </c>
      <c r="I624" s="269">
        <v>62.7</v>
      </c>
      <c r="J624" s="197">
        <f>ROUND(I624*H624,2)</f>
        <v>191.55</v>
      </c>
      <c r="K624" s="193" t="s">
        <v>346</v>
      </c>
      <c r="L624" s="322"/>
    </row>
    <row r="625" spans="2:12" s="1" customFormat="1" ht="22.5" customHeight="1" outlineLevel="2">
      <c r="B625" s="302"/>
      <c r="C625" s="191" t="s">
        <v>1001</v>
      </c>
      <c r="D625" s="191" t="s">
        <v>342</v>
      </c>
      <c r="E625" s="192" t="s">
        <v>735</v>
      </c>
      <c r="F625" s="193" t="s">
        <v>736</v>
      </c>
      <c r="G625" s="194" t="s">
        <v>417</v>
      </c>
      <c r="H625" s="195">
        <v>3.055</v>
      </c>
      <c r="I625" s="269">
        <v>37.2</v>
      </c>
      <c r="J625" s="197">
        <f>ROUND(I625*H625,2)</f>
        <v>113.65</v>
      </c>
      <c r="K625" s="193" t="s">
        <v>346</v>
      </c>
      <c r="L625" s="322"/>
    </row>
    <row r="626" spans="2:12" s="1" customFormat="1" ht="22.5" customHeight="1" outlineLevel="2" collapsed="1">
      <c r="B626" s="302"/>
      <c r="C626" s="191" t="s">
        <v>1004</v>
      </c>
      <c r="D626" s="191" t="s">
        <v>342</v>
      </c>
      <c r="E626" s="192" t="s">
        <v>738</v>
      </c>
      <c r="F626" s="193" t="s">
        <v>739</v>
      </c>
      <c r="G626" s="194" t="s">
        <v>417</v>
      </c>
      <c r="H626" s="195">
        <v>67.21</v>
      </c>
      <c r="I626" s="269">
        <v>6.2</v>
      </c>
      <c r="J626" s="197">
        <f>ROUND(I626*H626,2)</f>
        <v>416.7</v>
      </c>
      <c r="K626" s="193" t="s">
        <v>346</v>
      </c>
      <c r="L626" s="322"/>
    </row>
    <row r="627" spans="2:12" s="13" customFormat="1" ht="13.5" hidden="1" outlineLevel="3">
      <c r="B627" s="331"/>
      <c r="C627" s="204"/>
      <c r="D627" s="206" t="s">
        <v>348</v>
      </c>
      <c r="E627" s="204"/>
      <c r="F627" s="211" t="s">
        <v>4115</v>
      </c>
      <c r="G627" s="204"/>
      <c r="H627" s="212">
        <v>67.21</v>
      </c>
      <c r="I627" s="332" t="s">
        <v>34</v>
      </c>
      <c r="J627" s="204"/>
      <c r="K627" s="204"/>
      <c r="L627" s="333"/>
    </row>
    <row r="628" spans="2:12" s="1" customFormat="1" ht="22.5" customHeight="1" outlineLevel="2">
      <c r="B628" s="302"/>
      <c r="C628" s="191" t="s">
        <v>1009</v>
      </c>
      <c r="D628" s="191" t="s">
        <v>342</v>
      </c>
      <c r="E628" s="192" t="s">
        <v>742</v>
      </c>
      <c r="F628" s="193" t="s">
        <v>424</v>
      </c>
      <c r="G628" s="194" t="s">
        <v>417</v>
      </c>
      <c r="H628" s="195">
        <v>3.055</v>
      </c>
      <c r="I628" s="269">
        <v>348.3</v>
      </c>
      <c r="J628" s="197">
        <f>ROUND(I628*H628,2)</f>
        <v>1064.06</v>
      </c>
      <c r="K628" s="193" t="s">
        <v>34</v>
      </c>
      <c r="L628" s="322"/>
    </row>
    <row r="629" spans="2:12" s="1" customFormat="1" ht="31.5" customHeight="1" outlineLevel="2">
      <c r="B629" s="302"/>
      <c r="C629" s="191" t="s">
        <v>1011</v>
      </c>
      <c r="D629" s="191" t="s">
        <v>342</v>
      </c>
      <c r="E629" s="192" t="s">
        <v>462</v>
      </c>
      <c r="F629" s="193" t="s">
        <v>463</v>
      </c>
      <c r="G629" s="194" t="s">
        <v>345</v>
      </c>
      <c r="H629" s="195">
        <v>42</v>
      </c>
      <c r="I629" s="269">
        <v>487.6</v>
      </c>
      <c r="J629" s="197">
        <f>ROUND(I629*H629,2)</f>
        <v>20479.2</v>
      </c>
      <c r="K629" s="193" t="s">
        <v>34</v>
      </c>
      <c r="L629" s="322"/>
    </row>
    <row r="630" spans="2:12" s="1" customFormat="1" ht="31.5" customHeight="1" outlineLevel="2" collapsed="1">
      <c r="B630" s="302"/>
      <c r="C630" s="191" t="s">
        <v>1016</v>
      </c>
      <c r="D630" s="191" t="s">
        <v>342</v>
      </c>
      <c r="E630" s="192" t="s">
        <v>1049</v>
      </c>
      <c r="F630" s="193" t="s">
        <v>1050</v>
      </c>
      <c r="G630" s="194" t="s">
        <v>345</v>
      </c>
      <c r="H630" s="195">
        <v>4.526</v>
      </c>
      <c r="I630" s="269">
        <v>1950.5</v>
      </c>
      <c r="J630" s="197">
        <f>ROUND(I630*H630,2)</f>
        <v>8827.96</v>
      </c>
      <c r="K630" s="193" t="s">
        <v>346</v>
      </c>
      <c r="L630" s="322"/>
    </row>
    <row r="631" spans="2:12" s="12" customFormat="1" ht="13.5" hidden="1" outlineLevel="3">
      <c r="B631" s="342"/>
      <c r="C631" s="203"/>
      <c r="D631" s="206" t="s">
        <v>348</v>
      </c>
      <c r="E631" s="343" t="s">
        <v>34</v>
      </c>
      <c r="F631" s="344" t="s">
        <v>1051</v>
      </c>
      <c r="G631" s="203"/>
      <c r="H631" s="345" t="s">
        <v>34</v>
      </c>
      <c r="I631" s="346" t="s">
        <v>34</v>
      </c>
      <c r="J631" s="203"/>
      <c r="K631" s="203"/>
      <c r="L631" s="347"/>
    </row>
    <row r="632" spans="2:12" s="13" customFormat="1" ht="13.5" hidden="1" outlineLevel="3">
      <c r="B632" s="331"/>
      <c r="C632" s="204"/>
      <c r="D632" s="206" t="s">
        <v>348</v>
      </c>
      <c r="E632" s="210" t="s">
        <v>34</v>
      </c>
      <c r="F632" s="211" t="s">
        <v>4116</v>
      </c>
      <c r="G632" s="204"/>
      <c r="H632" s="212">
        <v>4.526</v>
      </c>
      <c r="I632" s="332" t="s">
        <v>34</v>
      </c>
      <c r="J632" s="204"/>
      <c r="K632" s="204"/>
      <c r="L632" s="333"/>
    </row>
    <row r="633" spans="2:12" s="14" customFormat="1" ht="13.5" hidden="1" outlineLevel="3">
      <c r="B633" s="335"/>
      <c r="C633" s="205"/>
      <c r="D633" s="206" t="s">
        <v>348</v>
      </c>
      <c r="E633" s="207" t="s">
        <v>297</v>
      </c>
      <c r="F633" s="208" t="s">
        <v>352</v>
      </c>
      <c r="G633" s="205"/>
      <c r="H633" s="209">
        <v>4.526</v>
      </c>
      <c r="I633" s="336" t="s">
        <v>34</v>
      </c>
      <c r="J633" s="205"/>
      <c r="K633" s="205"/>
      <c r="L633" s="337"/>
    </row>
    <row r="634" spans="2:12" s="1" customFormat="1" ht="22.5" customHeight="1" outlineLevel="2" collapsed="1">
      <c r="B634" s="302"/>
      <c r="C634" s="191" t="s">
        <v>1032</v>
      </c>
      <c r="D634" s="191" t="s">
        <v>342</v>
      </c>
      <c r="E634" s="192" t="s">
        <v>4117</v>
      </c>
      <c r="F634" s="193" t="s">
        <v>4118</v>
      </c>
      <c r="G634" s="194" t="s">
        <v>345</v>
      </c>
      <c r="H634" s="195">
        <v>12</v>
      </c>
      <c r="I634" s="269">
        <v>83.6</v>
      </c>
      <c r="J634" s="197">
        <f>ROUND(I634*H634,2)</f>
        <v>1003.2</v>
      </c>
      <c r="K634" s="193" t="s">
        <v>346</v>
      </c>
      <c r="L634" s="322"/>
    </row>
    <row r="635" spans="2:12" s="13" customFormat="1" ht="13.5" hidden="1" outlineLevel="3">
      <c r="B635" s="331"/>
      <c r="C635" s="204"/>
      <c r="D635" s="206" t="s">
        <v>348</v>
      </c>
      <c r="E635" s="210" t="s">
        <v>34</v>
      </c>
      <c r="F635" s="211" t="s">
        <v>4119</v>
      </c>
      <c r="G635" s="204"/>
      <c r="H635" s="212">
        <v>24</v>
      </c>
      <c r="I635" s="332" t="s">
        <v>34</v>
      </c>
      <c r="J635" s="204"/>
      <c r="K635" s="204"/>
      <c r="L635" s="333"/>
    </row>
    <row r="636" spans="2:12" s="14" customFormat="1" ht="13.5" hidden="1" outlineLevel="3">
      <c r="B636" s="335"/>
      <c r="C636" s="205"/>
      <c r="D636" s="206" t="s">
        <v>348</v>
      </c>
      <c r="E636" s="207" t="s">
        <v>3805</v>
      </c>
      <c r="F636" s="208" t="s">
        <v>352</v>
      </c>
      <c r="G636" s="205"/>
      <c r="H636" s="209">
        <v>24</v>
      </c>
      <c r="I636" s="336" t="s">
        <v>34</v>
      </c>
      <c r="J636" s="205"/>
      <c r="K636" s="205"/>
      <c r="L636" s="337"/>
    </row>
    <row r="637" spans="2:12" s="13" customFormat="1" ht="13.5" hidden="1" outlineLevel="3">
      <c r="B637" s="331"/>
      <c r="C637" s="204"/>
      <c r="D637" s="206" t="s">
        <v>348</v>
      </c>
      <c r="E637" s="210" t="s">
        <v>34</v>
      </c>
      <c r="F637" s="211" t="s">
        <v>4120</v>
      </c>
      <c r="G637" s="204"/>
      <c r="H637" s="212">
        <v>12</v>
      </c>
      <c r="I637" s="332" t="s">
        <v>34</v>
      </c>
      <c r="J637" s="204"/>
      <c r="K637" s="204"/>
      <c r="L637" s="333"/>
    </row>
    <row r="638" spans="2:12" s="1" customFormat="1" ht="22.5" customHeight="1" outlineLevel="2" collapsed="1">
      <c r="B638" s="302"/>
      <c r="C638" s="191" t="s">
        <v>1036</v>
      </c>
      <c r="D638" s="191" t="s">
        <v>342</v>
      </c>
      <c r="E638" s="192" t="s">
        <v>4121</v>
      </c>
      <c r="F638" s="193" t="s">
        <v>4122</v>
      </c>
      <c r="G638" s="194" t="s">
        <v>345</v>
      </c>
      <c r="H638" s="195">
        <v>2.4</v>
      </c>
      <c r="I638" s="269">
        <v>12.4</v>
      </c>
      <c r="J638" s="197">
        <f>ROUND(I638*H638,2)</f>
        <v>29.76</v>
      </c>
      <c r="K638" s="193" t="s">
        <v>346</v>
      </c>
      <c r="L638" s="322"/>
    </row>
    <row r="639" spans="2:12" s="13" customFormat="1" ht="13.5" hidden="1" outlineLevel="3">
      <c r="B639" s="331"/>
      <c r="C639" s="204"/>
      <c r="D639" s="206" t="s">
        <v>348</v>
      </c>
      <c r="E639" s="210" t="s">
        <v>34</v>
      </c>
      <c r="F639" s="211" t="s">
        <v>4123</v>
      </c>
      <c r="G639" s="204"/>
      <c r="H639" s="212">
        <v>2.4</v>
      </c>
      <c r="I639" s="332" t="s">
        <v>34</v>
      </c>
      <c r="J639" s="204"/>
      <c r="K639" s="204"/>
      <c r="L639" s="333"/>
    </row>
    <row r="640" spans="2:12" s="1" customFormat="1" ht="22.5" customHeight="1" outlineLevel="2" collapsed="1">
      <c r="B640" s="302"/>
      <c r="C640" s="191" t="s">
        <v>1040</v>
      </c>
      <c r="D640" s="191" t="s">
        <v>342</v>
      </c>
      <c r="E640" s="192" t="s">
        <v>4124</v>
      </c>
      <c r="F640" s="193" t="s">
        <v>4125</v>
      </c>
      <c r="G640" s="194" t="s">
        <v>345</v>
      </c>
      <c r="H640" s="195">
        <v>9.6</v>
      </c>
      <c r="I640" s="269">
        <v>97.5</v>
      </c>
      <c r="J640" s="197">
        <f>ROUND(I640*H640,2)</f>
        <v>936</v>
      </c>
      <c r="K640" s="193" t="s">
        <v>346</v>
      </c>
      <c r="L640" s="322"/>
    </row>
    <row r="641" spans="2:12" s="13" customFormat="1" ht="13.5" hidden="1" outlineLevel="3">
      <c r="B641" s="331"/>
      <c r="C641" s="204"/>
      <c r="D641" s="206" t="s">
        <v>348</v>
      </c>
      <c r="E641" s="210" t="s">
        <v>34</v>
      </c>
      <c r="F641" s="211" t="s">
        <v>4126</v>
      </c>
      <c r="G641" s="204"/>
      <c r="H641" s="212">
        <v>9.6</v>
      </c>
      <c r="I641" s="332" t="s">
        <v>34</v>
      </c>
      <c r="J641" s="204"/>
      <c r="K641" s="204"/>
      <c r="L641" s="333"/>
    </row>
    <row r="642" spans="2:12" s="1" customFormat="1" ht="22.5" customHeight="1" outlineLevel="2" collapsed="1">
      <c r="B642" s="302"/>
      <c r="C642" s="191" t="s">
        <v>1044</v>
      </c>
      <c r="D642" s="191" t="s">
        <v>342</v>
      </c>
      <c r="E642" s="192" t="s">
        <v>4127</v>
      </c>
      <c r="F642" s="193" t="s">
        <v>4128</v>
      </c>
      <c r="G642" s="194" t="s">
        <v>345</v>
      </c>
      <c r="H642" s="195">
        <v>1.92</v>
      </c>
      <c r="I642" s="269">
        <v>12.4</v>
      </c>
      <c r="J642" s="197">
        <f>ROUND(I642*H642,2)</f>
        <v>23.81</v>
      </c>
      <c r="K642" s="193" t="s">
        <v>346</v>
      </c>
      <c r="L642" s="322"/>
    </row>
    <row r="643" spans="2:12" s="13" customFormat="1" ht="13.5" hidden="1" outlineLevel="3">
      <c r="B643" s="331"/>
      <c r="C643" s="204"/>
      <c r="D643" s="206" t="s">
        <v>348</v>
      </c>
      <c r="E643" s="210" t="s">
        <v>34</v>
      </c>
      <c r="F643" s="211" t="s">
        <v>4129</v>
      </c>
      <c r="G643" s="204"/>
      <c r="H643" s="212">
        <v>1.92</v>
      </c>
      <c r="I643" s="332" t="s">
        <v>34</v>
      </c>
      <c r="J643" s="204"/>
      <c r="K643" s="204"/>
      <c r="L643" s="333"/>
    </row>
    <row r="644" spans="2:12" s="1" customFormat="1" ht="22.5" customHeight="1" outlineLevel="2" collapsed="1">
      <c r="B644" s="302"/>
      <c r="C644" s="191" t="s">
        <v>1048</v>
      </c>
      <c r="D644" s="191" t="s">
        <v>342</v>
      </c>
      <c r="E644" s="192" t="s">
        <v>4130</v>
      </c>
      <c r="F644" s="193" t="s">
        <v>4131</v>
      </c>
      <c r="G644" s="194" t="s">
        <v>345</v>
      </c>
      <c r="H644" s="195">
        <v>2.4</v>
      </c>
      <c r="I644" s="269">
        <v>487.6</v>
      </c>
      <c r="J644" s="197">
        <f>ROUND(I644*H644,2)</f>
        <v>1170.24</v>
      </c>
      <c r="K644" s="193" t="s">
        <v>346</v>
      </c>
      <c r="L644" s="322"/>
    </row>
    <row r="645" spans="2:12" s="13" customFormat="1" ht="13.5" hidden="1" outlineLevel="3">
      <c r="B645" s="331"/>
      <c r="C645" s="204"/>
      <c r="D645" s="206" t="s">
        <v>348</v>
      </c>
      <c r="E645" s="210" t="s">
        <v>34</v>
      </c>
      <c r="F645" s="211" t="s">
        <v>4132</v>
      </c>
      <c r="G645" s="204"/>
      <c r="H645" s="212">
        <v>2.4</v>
      </c>
      <c r="I645" s="332" t="s">
        <v>34</v>
      </c>
      <c r="J645" s="204"/>
      <c r="K645" s="204"/>
      <c r="L645" s="333"/>
    </row>
    <row r="646" spans="2:12" s="1" customFormat="1" ht="22.5" customHeight="1" outlineLevel="2" collapsed="1">
      <c r="B646" s="302"/>
      <c r="C646" s="191" t="s">
        <v>1053</v>
      </c>
      <c r="D646" s="191" t="s">
        <v>342</v>
      </c>
      <c r="E646" s="192" t="s">
        <v>394</v>
      </c>
      <c r="F646" s="193" t="s">
        <v>395</v>
      </c>
      <c r="G646" s="194" t="s">
        <v>345</v>
      </c>
      <c r="H646" s="195">
        <v>208.735</v>
      </c>
      <c r="I646" s="269">
        <v>36.1</v>
      </c>
      <c r="J646" s="197">
        <f>ROUND(I646*H646,2)</f>
        <v>7535.33</v>
      </c>
      <c r="K646" s="193" t="s">
        <v>346</v>
      </c>
      <c r="L646" s="322"/>
    </row>
    <row r="647" spans="2:12" s="12" customFormat="1" ht="13.5" hidden="1" outlineLevel="3">
      <c r="B647" s="342"/>
      <c r="C647" s="203"/>
      <c r="D647" s="206" t="s">
        <v>348</v>
      </c>
      <c r="E647" s="343" t="s">
        <v>34</v>
      </c>
      <c r="F647" s="344" t="s">
        <v>1056</v>
      </c>
      <c r="G647" s="203"/>
      <c r="H647" s="345" t="s">
        <v>34</v>
      </c>
      <c r="I647" s="346" t="s">
        <v>34</v>
      </c>
      <c r="J647" s="203"/>
      <c r="K647" s="203"/>
      <c r="L647" s="347"/>
    </row>
    <row r="648" spans="2:12" s="13" customFormat="1" ht="13.5" hidden="1" outlineLevel="3">
      <c r="B648" s="331"/>
      <c r="C648" s="204"/>
      <c r="D648" s="206" t="s">
        <v>348</v>
      </c>
      <c r="E648" s="210" t="s">
        <v>34</v>
      </c>
      <c r="F648" s="211" t="s">
        <v>4133</v>
      </c>
      <c r="G648" s="204"/>
      <c r="H648" s="212">
        <v>208.735</v>
      </c>
      <c r="I648" s="332" t="s">
        <v>34</v>
      </c>
      <c r="J648" s="204"/>
      <c r="K648" s="204"/>
      <c r="L648" s="333"/>
    </row>
    <row r="649" spans="2:12" s="1" customFormat="1" ht="22.5" customHeight="1" outlineLevel="2" collapsed="1">
      <c r="B649" s="302"/>
      <c r="C649" s="191" t="s">
        <v>1060</v>
      </c>
      <c r="D649" s="191" t="s">
        <v>342</v>
      </c>
      <c r="E649" s="192" t="s">
        <v>398</v>
      </c>
      <c r="F649" s="193" t="s">
        <v>399</v>
      </c>
      <c r="G649" s="194" t="s">
        <v>345</v>
      </c>
      <c r="H649" s="195">
        <v>10.986</v>
      </c>
      <c r="I649" s="269">
        <v>72.2</v>
      </c>
      <c r="J649" s="197">
        <f>ROUND(I649*H649,2)</f>
        <v>793.19</v>
      </c>
      <c r="K649" s="193" t="s">
        <v>346</v>
      </c>
      <c r="L649" s="322"/>
    </row>
    <row r="650" spans="2:12" s="13" customFormat="1" ht="13.5" hidden="1" outlineLevel="3">
      <c r="B650" s="331"/>
      <c r="C650" s="204"/>
      <c r="D650" s="206" t="s">
        <v>348</v>
      </c>
      <c r="E650" s="210" t="s">
        <v>34</v>
      </c>
      <c r="F650" s="211" t="s">
        <v>4134</v>
      </c>
      <c r="G650" s="204"/>
      <c r="H650" s="212">
        <v>10.986</v>
      </c>
      <c r="I650" s="332" t="s">
        <v>34</v>
      </c>
      <c r="J650" s="204"/>
      <c r="K650" s="204"/>
      <c r="L650" s="333"/>
    </row>
    <row r="651" spans="2:12" s="1" customFormat="1" ht="22.5" customHeight="1" outlineLevel="2" collapsed="1">
      <c r="B651" s="302"/>
      <c r="C651" s="191" t="s">
        <v>1064</v>
      </c>
      <c r="D651" s="191" t="s">
        <v>342</v>
      </c>
      <c r="E651" s="192" t="s">
        <v>1054</v>
      </c>
      <c r="F651" s="193" t="s">
        <v>1055</v>
      </c>
      <c r="G651" s="194" t="s">
        <v>345</v>
      </c>
      <c r="H651" s="195">
        <v>16.404</v>
      </c>
      <c r="I651" s="269">
        <v>41.3</v>
      </c>
      <c r="J651" s="197">
        <f>ROUND(I651*H651,2)</f>
        <v>677.49</v>
      </c>
      <c r="K651" s="193" t="s">
        <v>346</v>
      </c>
      <c r="L651" s="322"/>
    </row>
    <row r="652" spans="2:12" s="13" customFormat="1" ht="13.5" hidden="1" outlineLevel="3">
      <c r="B652" s="331"/>
      <c r="C652" s="204"/>
      <c r="D652" s="206" t="s">
        <v>348</v>
      </c>
      <c r="E652" s="210" t="s">
        <v>34</v>
      </c>
      <c r="F652" s="211" t="s">
        <v>4095</v>
      </c>
      <c r="G652" s="204"/>
      <c r="H652" s="212">
        <v>17.267</v>
      </c>
      <c r="I652" s="332" t="s">
        <v>34</v>
      </c>
      <c r="J652" s="204"/>
      <c r="K652" s="204"/>
      <c r="L652" s="333"/>
    </row>
    <row r="653" spans="2:12" s="14" customFormat="1" ht="13.5" hidden="1" outlineLevel="3">
      <c r="B653" s="335"/>
      <c r="C653" s="205"/>
      <c r="D653" s="206" t="s">
        <v>348</v>
      </c>
      <c r="E653" s="207" t="s">
        <v>3811</v>
      </c>
      <c r="F653" s="208" t="s">
        <v>352</v>
      </c>
      <c r="G653" s="205"/>
      <c r="H653" s="209">
        <v>17.267</v>
      </c>
      <c r="I653" s="336" t="s">
        <v>34</v>
      </c>
      <c r="J653" s="205"/>
      <c r="K653" s="205"/>
      <c r="L653" s="337"/>
    </row>
    <row r="654" spans="2:12" s="13" customFormat="1" ht="13.5" hidden="1" outlineLevel="3">
      <c r="B654" s="331"/>
      <c r="C654" s="204"/>
      <c r="D654" s="206" t="s">
        <v>348</v>
      </c>
      <c r="E654" s="210" t="s">
        <v>34</v>
      </c>
      <c r="F654" s="211" t="s">
        <v>4135</v>
      </c>
      <c r="G654" s="204"/>
      <c r="H654" s="212">
        <v>16.404</v>
      </c>
      <c r="I654" s="332" t="s">
        <v>34</v>
      </c>
      <c r="J654" s="204"/>
      <c r="K654" s="204"/>
      <c r="L654" s="333"/>
    </row>
    <row r="655" spans="2:12" s="1" customFormat="1" ht="22.5" customHeight="1" outlineLevel="2" collapsed="1">
      <c r="B655" s="302"/>
      <c r="C655" s="191" t="s">
        <v>1069</v>
      </c>
      <c r="D655" s="191" t="s">
        <v>342</v>
      </c>
      <c r="E655" s="192" t="s">
        <v>1061</v>
      </c>
      <c r="F655" s="193" t="s">
        <v>1062</v>
      </c>
      <c r="G655" s="194" t="s">
        <v>345</v>
      </c>
      <c r="H655" s="195">
        <v>0.863</v>
      </c>
      <c r="I655" s="269">
        <v>82.6</v>
      </c>
      <c r="J655" s="197">
        <f>ROUND(I655*H655,2)</f>
        <v>71.28</v>
      </c>
      <c r="K655" s="193" t="s">
        <v>346</v>
      </c>
      <c r="L655" s="322"/>
    </row>
    <row r="656" spans="2:12" s="13" customFormat="1" ht="13.5" hidden="1" outlineLevel="3">
      <c r="B656" s="331"/>
      <c r="C656" s="204"/>
      <c r="D656" s="206" t="s">
        <v>348</v>
      </c>
      <c r="E656" s="210" t="s">
        <v>34</v>
      </c>
      <c r="F656" s="211" t="s">
        <v>4136</v>
      </c>
      <c r="G656" s="204"/>
      <c r="H656" s="212">
        <v>0.863</v>
      </c>
      <c r="I656" s="332" t="s">
        <v>34</v>
      </c>
      <c r="J656" s="204"/>
      <c r="K656" s="204"/>
      <c r="L656" s="333"/>
    </row>
    <row r="657" spans="2:12" s="1" customFormat="1" ht="22.5" customHeight="1" outlineLevel="2" collapsed="1">
      <c r="B657" s="302"/>
      <c r="C657" s="191" t="s">
        <v>1073</v>
      </c>
      <c r="D657" s="191" t="s">
        <v>342</v>
      </c>
      <c r="E657" s="192" t="s">
        <v>3974</v>
      </c>
      <c r="F657" s="193" t="s">
        <v>3975</v>
      </c>
      <c r="G657" s="194" t="s">
        <v>345</v>
      </c>
      <c r="H657" s="195">
        <v>557.644</v>
      </c>
      <c r="I657" s="269">
        <v>56.8</v>
      </c>
      <c r="J657" s="197">
        <f>ROUND(I657*H657,2)</f>
        <v>31674.18</v>
      </c>
      <c r="K657" s="193" t="s">
        <v>346</v>
      </c>
      <c r="L657" s="322"/>
    </row>
    <row r="658" spans="2:12" s="12" customFormat="1" ht="13.5" hidden="1" outlineLevel="3">
      <c r="B658" s="342"/>
      <c r="C658" s="203"/>
      <c r="D658" s="206" t="s">
        <v>348</v>
      </c>
      <c r="E658" s="343" t="s">
        <v>34</v>
      </c>
      <c r="F658" s="344" t="s">
        <v>599</v>
      </c>
      <c r="G658" s="203"/>
      <c r="H658" s="345" t="s">
        <v>34</v>
      </c>
      <c r="I658" s="346" t="s">
        <v>34</v>
      </c>
      <c r="J658" s="203"/>
      <c r="K658" s="203"/>
      <c r="L658" s="347"/>
    </row>
    <row r="659" spans="2:12" s="13" customFormat="1" ht="13.5" hidden="1" outlineLevel="3">
      <c r="B659" s="331"/>
      <c r="C659" s="204"/>
      <c r="D659" s="206" t="s">
        <v>348</v>
      </c>
      <c r="E659" s="210" t="s">
        <v>34</v>
      </c>
      <c r="F659" s="211" t="s">
        <v>4137</v>
      </c>
      <c r="G659" s="204"/>
      <c r="H659" s="212">
        <v>257.644</v>
      </c>
      <c r="I659" s="332" t="s">
        <v>34</v>
      </c>
      <c r="J659" s="204"/>
      <c r="K659" s="204"/>
      <c r="L659" s="333"/>
    </row>
    <row r="660" spans="2:12" s="13" customFormat="1" ht="13.5" hidden="1" outlineLevel="3">
      <c r="B660" s="331"/>
      <c r="C660" s="204"/>
      <c r="D660" s="206" t="s">
        <v>348</v>
      </c>
      <c r="E660" s="210" t="s">
        <v>34</v>
      </c>
      <c r="F660" s="211" t="s">
        <v>4138</v>
      </c>
      <c r="G660" s="204"/>
      <c r="H660" s="212">
        <v>300</v>
      </c>
      <c r="I660" s="332" t="s">
        <v>34</v>
      </c>
      <c r="J660" s="204"/>
      <c r="K660" s="204"/>
      <c r="L660" s="333"/>
    </row>
    <row r="661" spans="2:12" s="14" customFormat="1" ht="13.5" hidden="1" outlineLevel="3">
      <c r="B661" s="335"/>
      <c r="C661" s="205"/>
      <c r="D661" s="206" t="s">
        <v>348</v>
      </c>
      <c r="E661" s="207" t="s">
        <v>34</v>
      </c>
      <c r="F661" s="208" t="s">
        <v>352</v>
      </c>
      <c r="G661" s="205"/>
      <c r="H661" s="209">
        <v>557.644</v>
      </c>
      <c r="I661" s="336" t="s">
        <v>34</v>
      </c>
      <c r="J661" s="205"/>
      <c r="K661" s="205"/>
      <c r="L661" s="337"/>
    </row>
    <row r="662" spans="2:12" s="1" customFormat="1" ht="22.5" customHeight="1" outlineLevel="2" collapsed="1">
      <c r="B662" s="302"/>
      <c r="C662" s="191" t="s">
        <v>1076</v>
      </c>
      <c r="D662" s="191" t="s">
        <v>342</v>
      </c>
      <c r="E662" s="192" t="s">
        <v>432</v>
      </c>
      <c r="F662" s="193" t="s">
        <v>433</v>
      </c>
      <c r="G662" s="194" t="s">
        <v>345</v>
      </c>
      <c r="H662" s="195">
        <v>5.529</v>
      </c>
      <c r="I662" s="269">
        <v>36.1</v>
      </c>
      <c r="J662" s="197">
        <f>ROUND(I662*H662,2)</f>
        <v>199.6</v>
      </c>
      <c r="K662" s="193" t="s">
        <v>346</v>
      </c>
      <c r="L662" s="322"/>
    </row>
    <row r="663" spans="2:12" s="13" customFormat="1" ht="13.5" hidden="1" outlineLevel="3">
      <c r="B663" s="331"/>
      <c r="C663" s="204"/>
      <c r="D663" s="206" t="s">
        <v>348</v>
      </c>
      <c r="E663" s="210" t="s">
        <v>34</v>
      </c>
      <c r="F663" s="211" t="s">
        <v>853</v>
      </c>
      <c r="G663" s="204"/>
      <c r="H663" s="212">
        <v>5.529</v>
      </c>
      <c r="I663" s="332" t="s">
        <v>34</v>
      </c>
      <c r="J663" s="204"/>
      <c r="K663" s="204"/>
      <c r="L663" s="333"/>
    </row>
    <row r="664" spans="2:12" s="1" customFormat="1" ht="22.5" customHeight="1" outlineLevel="2" collapsed="1">
      <c r="B664" s="302"/>
      <c r="C664" s="191" t="s">
        <v>1080</v>
      </c>
      <c r="D664" s="191" t="s">
        <v>342</v>
      </c>
      <c r="E664" s="192" t="s">
        <v>452</v>
      </c>
      <c r="F664" s="193" t="s">
        <v>453</v>
      </c>
      <c r="G664" s="194" t="s">
        <v>345</v>
      </c>
      <c r="H664" s="195">
        <v>406.635</v>
      </c>
      <c r="I664" s="269">
        <v>181.1</v>
      </c>
      <c r="J664" s="197">
        <f>ROUND(I664*H664,2)</f>
        <v>73641.6</v>
      </c>
      <c r="K664" s="193" t="s">
        <v>346</v>
      </c>
      <c r="L664" s="322"/>
    </row>
    <row r="665" spans="2:12" s="12" customFormat="1" ht="13.5" hidden="1" outlineLevel="3">
      <c r="B665" s="342"/>
      <c r="C665" s="203"/>
      <c r="D665" s="206" t="s">
        <v>348</v>
      </c>
      <c r="E665" s="343" t="s">
        <v>34</v>
      </c>
      <c r="F665" s="344" t="s">
        <v>1087</v>
      </c>
      <c r="G665" s="203"/>
      <c r="H665" s="345" t="s">
        <v>34</v>
      </c>
      <c r="I665" s="346" t="s">
        <v>34</v>
      </c>
      <c r="J665" s="203"/>
      <c r="K665" s="203"/>
      <c r="L665" s="347"/>
    </row>
    <row r="666" spans="2:12" s="13" customFormat="1" ht="13.5" hidden="1" outlineLevel="3">
      <c r="B666" s="331"/>
      <c r="C666" s="204"/>
      <c r="D666" s="206" t="s">
        <v>348</v>
      </c>
      <c r="E666" s="210" t="s">
        <v>34</v>
      </c>
      <c r="F666" s="211" t="s">
        <v>4139</v>
      </c>
      <c r="G666" s="204"/>
      <c r="H666" s="212">
        <v>937.296</v>
      </c>
      <c r="I666" s="332" t="s">
        <v>34</v>
      </c>
      <c r="J666" s="204"/>
      <c r="K666" s="204"/>
      <c r="L666" s="333"/>
    </row>
    <row r="667" spans="2:12" s="13" customFormat="1" ht="13.5" hidden="1" outlineLevel="3">
      <c r="B667" s="331"/>
      <c r="C667" s="204"/>
      <c r="D667" s="206" t="s">
        <v>348</v>
      </c>
      <c r="E667" s="210" t="s">
        <v>34</v>
      </c>
      <c r="F667" s="211" t="s">
        <v>1084</v>
      </c>
      <c r="G667" s="204"/>
      <c r="H667" s="212">
        <v>5.529</v>
      </c>
      <c r="I667" s="332" t="s">
        <v>34</v>
      </c>
      <c r="J667" s="204"/>
      <c r="K667" s="204"/>
      <c r="L667" s="333"/>
    </row>
    <row r="668" spans="2:12" s="13" customFormat="1" ht="13.5" hidden="1" outlineLevel="3">
      <c r="B668" s="331"/>
      <c r="C668" s="204"/>
      <c r="D668" s="206" t="s">
        <v>348</v>
      </c>
      <c r="E668" s="210" t="s">
        <v>34</v>
      </c>
      <c r="F668" s="211" t="s">
        <v>4140</v>
      </c>
      <c r="G668" s="204"/>
      <c r="H668" s="212">
        <v>18.856</v>
      </c>
      <c r="I668" s="332" t="s">
        <v>34</v>
      </c>
      <c r="J668" s="204"/>
      <c r="K668" s="204"/>
      <c r="L668" s="333"/>
    </row>
    <row r="669" spans="2:12" s="13" customFormat="1" ht="13.5" hidden="1" outlineLevel="3">
      <c r="B669" s="331"/>
      <c r="C669" s="204"/>
      <c r="D669" s="206" t="s">
        <v>348</v>
      </c>
      <c r="E669" s="210" t="s">
        <v>34</v>
      </c>
      <c r="F669" s="211" t="s">
        <v>4141</v>
      </c>
      <c r="G669" s="204"/>
      <c r="H669" s="212">
        <v>24</v>
      </c>
      <c r="I669" s="332" t="s">
        <v>34</v>
      </c>
      <c r="J669" s="204"/>
      <c r="K669" s="204"/>
      <c r="L669" s="333"/>
    </row>
    <row r="670" spans="2:12" s="12" customFormat="1" ht="13.5" hidden="1" outlineLevel="3">
      <c r="B670" s="342"/>
      <c r="C670" s="203"/>
      <c r="D670" s="206" t="s">
        <v>348</v>
      </c>
      <c r="E670" s="343" t="s">
        <v>34</v>
      </c>
      <c r="F670" s="344" t="s">
        <v>4142</v>
      </c>
      <c r="G670" s="203"/>
      <c r="H670" s="345" t="s">
        <v>34</v>
      </c>
      <c r="I670" s="346" t="s">
        <v>34</v>
      </c>
      <c r="J670" s="203"/>
      <c r="K670" s="203"/>
      <c r="L670" s="347"/>
    </row>
    <row r="671" spans="2:12" s="13" customFormat="1" ht="13.5" hidden="1" outlineLevel="3">
      <c r="B671" s="331"/>
      <c r="C671" s="204"/>
      <c r="D671" s="206" t="s">
        <v>348</v>
      </c>
      <c r="E671" s="210" t="s">
        <v>34</v>
      </c>
      <c r="F671" s="211" t="s">
        <v>4143</v>
      </c>
      <c r="G671" s="204"/>
      <c r="H671" s="212">
        <v>-557.644</v>
      </c>
      <c r="I671" s="332" t="s">
        <v>34</v>
      </c>
      <c r="J671" s="204"/>
      <c r="K671" s="204"/>
      <c r="L671" s="333"/>
    </row>
    <row r="672" spans="2:12" s="14" customFormat="1" ht="13.5" hidden="1" outlineLevel="3">
      <c r="B672" s="335"/>
      <c r="C672" s="205"/>
      <c r="D672" s="206" t="s">
        <v>348</v>
      </c>
      <c r="E672" s="207" t="s">
        <v>247</v>
      </c>
      <c r="F672" s="208" t="s">
        <v>352</v>
      </c>
      <c r="G672" s="205"/>
      <c r="H672" s="209">
        <v>428.037</v>
      </c>
      <c r="I672" s="336" t="s">
        <v>34</v>
      </c>
      <c r="J672" s="205"/>
      <c r="K672" s="205"/>
      <c r="L672" s="337"/>
    </row>
    <row r="673" spans="2:12" s="13" customFormat="1" ht="13.5" hidden="1" outlineLevel="3">
      <c r="B673" s="331"/>
      <c r="C673" s="204"/>
      <c r="D673" s="206" t="s">
        <v>348</v>
      </c>
      <c r="E673" s="210" t="s">
        <v>34</v>
      </c>
      <c r="F673" s="211" t="s">
        <v>4144</v>
      </c>
      <c r="G673" s="204"/>
      <c r="H673" s="212">
        <v>406.635</v>
      </c>
      <c r="I673" s="332" t="s">
        <v>34</v>
      </c>
      <c r="J673" s="204"/>
      <c r="K673" s="204"/>
      <c r="L673" s="333"/>
    </row>
    <row r="674" spans="2:12" s="1" customFormat="1" ht="31.5" customHeight="1" outlineLevel="2" collapsed="1">
      <c r="B674" s="302"/>
      <c r="C674" s="191" t="s">
        <v>1083</v>
      </c>
      <c r="D674" s="191" t="s">
        <v>342</v>
      </c>
      <c r="E674" s="192" t="s">
        <v>455</v>
      </c>
      <c r="F674" s="193" t="s">
        <v>456</v>
      </c>
      <c r="G674" s="194" t="s">
        <v>345</v>
      </c>
      <c r="H674" s="195">
        <v>5286.255</v>
      </c>
      <c r="I674" s="269">
        <v>6.2</v>
      </c>
      <c r="J674" s="197">
        <f>ROUND(I674*H674,2)</f>
        <v>32774.78</v>
      </c>
      <c r="K674" s="193" t="s">
        <v>346</v>
      </c>
      <c r="L674" s="322"/>
    </row>
    <row r="675" spans="2:12" s="13" customFormat="1" ht="13.5" hidden="1" outlineLevel="3">
      <c r="B675" s="331"/>
      <c r="C675" s="204"/>
      <c r="D675" s="206" t="s">
        <v>348</v>
      </c>
      <c r="E675" s="204"/>
      <c r="F675" s="211" t="s">
        <v>4145</v>
      </c>
      <c r="G675" s="204"/>
      <c r="H675" s="212">
        <v>5286.255</v>
      </c>
      <c r="I675" s="332" t="s">
        <v>34</v>
      </c>
      <c r="J675" s="204"/>
      <c r="K675" s="204"/>
      <c r="L675" s="333"/>
    </row>
    <row r="676" spans="2:12" s="1" customFormat="1" ht="22.5" customHeight="1" outlineLevel="2" collapsed="1">
      <c r="B676" s="302"/>
      <c r="C676" s="191" t="s">
        <v>1085</v>
      </c>
      <c r="D676" s="191" t="s">
        <v>342</v>
      </c>
      <c r="E676" s="192" t="s">
        <v>476</v>
      </c>
      <c r="F676" s="193" t="s">
        <v>477</v>
      </c>
      <c r="G676" s="194" t="s">
        <v>345</v>
      </c>
      <c r="H676" s="195">
        <v>21.402</v>
      </c>
      <c r="I676" s="269">
        <v>181.1</v>
      </c>
      <c r="J676" s="197">
        <f>ROUND(I676*H676,2)</f>
        <v>3875.9</v>
      </c>
      <c r="K676" s="193" t="s">
        <v>346</v>
      </c>
      <c r="L676" s="322"/>
    </row>
    <row r="677" spans="2:12" s="13" customFormat="1" ht="13.5" hidden="1" outlineLevel="3">
      <c r="B677" s="331"/>
      <c r="C677" s="204"/>
      <c r="D677" s="206" t="s">
        <v>348</v>
      </c>
      <c r="E677" s="210" t="s">
        <v>34</v>
      </c>
      <c r="F677" s="211" t="s">
        <v>1097</v>
      </c>
      <c r="G677" s="204"/>
      <c r="H677" s="212">
        <v>21.402</v>
      </c>
      <c r="I677" s="332" t="s">
        <v>34</v>
      </c>
      <c r="J677" s="204"/>
      <c r="K677" s="204"/>
      <c r="L677" s="333"/>
    </row>
    <row r="678" spans="2:12" s="1" customFormat="1" ht="31.5" customHeight="1" outlineLevel="2" collapsed="1">
      <c r="B678" s="302"/>
      <c r="C678" s="191" t="s">
        <v>1094</v>
      </c>
      <c r="D678" s="191" t="s">
        <v>342</v>
      </c>
      <c r="E678" s="192" t="s">
        <v>479</v>
      </c>
      <c r="F678" s="193" t="s">
        <v>480</v>
      </c>
      <c r="G678" s="194" t="s">
        <v>345</v>
      </c>
      <c r="H678" s="195">
        <v>278.226</v>
      </c>
      <c r="I678" s="269">
        <v>6.2</v>
      </c>
      <c r="J678" s="197">
        <f>ROUND(I678*H678,2)</f>
        <v>1725</v>
      </c>
      <c r="K678" s="193" t="s">
        <v>346</v>
      </c>
      <c r="L678" s="322"/>
    </row>
    <row r="679" spans="2:12" s="13" customFormat="1" ht="13.5" hidden="1" outlineLevel="3">
      <c r="B679" s="331"/>
      <c r="C679" s="204"/>
      <c r="D679" s="206" t="s">
        <v>348</v>
      </c>
      <c r="E679" s="204"/>
      <c r="F679" s="211" t="s">
        <v>4146</v>
      </c>
      <c r="G679" s="204"/>
      <c r="H679" s="212">
        <v>278.226</v>
      </c>
      <c r="I679" s="332" t="s">
        <v>34</v>
      </c>
      <c r="J679" s="204"/>
      <c r="K679" s="204"/>
      <c r="L679" s="333"/>
    </row>
    <row r="680" spans="2:12" s="1" customFormat="1" ht="22.5" customHeight="1" outlineLevel="2" collapsed="1">
      <c r="B680" s="302"/>
      <c r="C680" s="191" t="s">
        <v>1096</v>
      </c>
      <c r="D680" s="191" t="s">
        <v>342</v>
      </c>
      <c r="E680" s="192" t="s">
        <v>458</v>
      </c>
      <c r="F680" s="193" t="s">
        <v>459</v>
      </c>
      <c r="G680" s="194" t="s">
        <v>345</v>
      </c>
      <c r="H680" s="195">
        <v>428.037</v>
      </c>
      <c r="I680" s="269">
        <v>167.2</v>
      </c>
      <c r="J680" s="197">
        <f>ROUND(I680*H680,2)</f>
        <v>71567.79</v>
      </c>
      <c r="K680" s="193" t="s">
        <v>34</v>
      </c>
      <c r="L680" s="322"/>
    </row>
    <row r="681" spans="2:12" s="13" customFormat="1" ht="13.5" hidden="1" outlineLevel="3">
      <c r="B681" s="331"/>
      <c r="C681" s="204"/>
      <c r="D681" s="206" t="s">
        <v>348</v>
      </c>
      <c r="E681" s="210" t="s">
        <v>34</v>
      </c>
      <c r="F681" s="211" t="s">
        <v>247</v>
      </c>
      <c r="G681" s="204"/>
      <c r="H681" s="212">
        <v>428.037</v>
      </c>
      <c r="I681" s="332" t="s">
        <v>34</v>
      </c>
      <c r="J681" s="204"/>
      <c r="K681" s="204"/>
      <c r="L681" s="333"/>
    </row>
    <row r="682" spans="2:12" s="1" customFormat="1" ht="22.5" customHeight="1" outlineLevel="2" collapsed="1">
      <c r="B682" s="302"/>
      <c r="C682" s="191" t="s">
        <v>1098</v>
      </c>
      <c r="D682" s="191" t="s">
        <v>342</v>
      </c>
      <c r="E682" s="192" t="s">
        <v>1137</v>
      </c>
      <c r="F682" s="193" t="s">
        <v>1138</v>
      </c>
      <c r="G682" s="194" t="s">
        <v>390</v>
      </c>
      <c r="H682" s="195">
        <v>1016.064</v>
      </c>
      <c r="I682" s="269">
        <v>209</v>
      </c>
      <c r="J682" s="197">
        <f>ROUND(I682*H682,2)</f>
        <v>212357.38</v>
      </c>
      <c r="K682" s="193" t="s">
        <v>346</v>
      </c>
      <c r="L682" s="322"/>
    </row>
    <row r="683" spans="2:12" s="13" customFormat="1" ht="13.5" hidden="1" outlineLevel="3">
      <c r="B683" s="331"/>
      <c r="C683" s="204"/>
      <c r="D683" s="206" t="s">
        <v>348</v>
      </c>
      <c r="E683" s="210" t="s">
        <v>34</v>
      </c>
      <c r="F683" s="211" t="s">
        <v>3808</v>
      </c>
      <c r="G683" s="204"/>
      <c r="H683" s="212">
        <v>1016.064</v>
      </c>
      <c r="I683" s="332" t="s">
        <v>34</v>
      </c>
      <c r="J683" s="204"/>
      <c r="K683" s="204"/>
      <c r="L683" s="333"/>
    </row>
    <row r="684" spans="2:12" s="1" customFormat="1" ht="22.5" customHeight="1" outlineLevel="2" collapsed="1">
      <c r="B684" s="302"/>
      <c r="C684" s="191" t="s">
        <v>1100</v>
      </c>
      <c r="D684" s="191" t="s">
        <v>342</v>
      </c>
      <c r="E684" s="192" t="s">
        <v>1141</v>
      </c>
      <c r="F684" s="193" t="s">
        <v>1142</v>
      </c>
      <c r="G684" s="194" t="s">
        <v>390</v>
      </c>
      <c r="H684" s="195">
        <v>1016.064</v>
      </c>
      <c r="I684" s="269">
        <v>1250</v>
      </c>
      <c r="J684" s="197">
        <f>ROUND(I684*H684,2)</f>
        <v>1270080</v>
      </c>
      <c r="K684" s="193" t="s">
        <v>346</v>
      </c>
      <c r="L684" s="322"/>
    </row>
    <row r="685" spans="2:12" s="13" customFormat="1" ht="13.5" hidden="1" outlineLevel="3">
      <c r="B685" s="331"/>
      <c r="C685" s="204"/>
      <c r="D685" s="206" t="s">
        <v>348</v>
      </c>
      <c r="E685" s="210" t="s">
        <v>34</v>
      </c>
      <c r="F685" s="211" t="s">
        <v>4147</v>
      </c>
      <c r="G685" s="204"/>
      <c r="H685" s="212">
        <v>1016.064</v>
      </c>
      <c r="I685" s="332" t="s">
        <v>34</v>
      </c>
      <c r="J685" s="204"/>
      <c r="K685" s="204"/>
      <c r="L685" s="333"/>
    </row>
    <row r="686" spans="2:12" s="14" customFormat="1" ht="13.5" hidden="1" outlineLevel="3">
      <c r="B686" s="335"/>
      <c r="C686" s="205"/>
      <c r="D686" s="206" t="s">
        <v>348</v>
      </c>
      <c r="E686" s="207" t="s">
        <v>3808</v>
      </c>
      <c r="F686" s="208" t="s">
        <v>352</v>
      </c>
      <c r="G686" s="205"/>
      <c r="H686" s="209">
        <v>1016.064</v>
      </c>
      <c r="I686" s="336" t="s">
        <v>34</v>
      </c>
      <c r="J686" s="205"/>
      <c r="K686" s="205"/>
      <c r="L686" s="337"/>
    </row>
    <row r="687" spans="2:12" s="1" customFormat="1" ht="22.5" customHeight="1" outlineLevel="2" collapsed="1">
      <c r="B687" s="302"/>
      <c r="C687" s="217" t="s">
        <v>1101</v>
      </c>
      <c r="D687" s="217" t="s">
        <v>441</v>
      </c>
      <c r="E687" s="218" t="s">
        <v>1157</v>
      </c>
      <c r="F687" s="219" t="s">
        <v>1158</v>
      </c>
      <c r="G687" s="220" t="s">
        <v>417</v>
      </c>
      <c r="H687" s="221">
        <v>123.96</v>
      </c>
      <c r="I687" s="270">
        <v>6000</v>
      </c>
      <c r="J687" s="222">
        <f>ROUND(I687*H687,2)</f>
        <v>743760</v>
      </c>
      <c r="K687" s="219" t="s">
        <v>34</v>
      </c>
      <c r="L687" s="334"/>
    </row>
    <row r="688" spans="2:12" s="13" customFormat="1" ht="13.5" hidden="1" outlineLevel="3">
      <c r="B688" s="331"/>
      <c r="C688" s="204"/>
      <c r="D688" s="206" t="s">
        <v>348</v>
      </c>
      <c r="E688" s="210" t="s">
        <v>34</v>
      </c>
      <c r="F688" s="211" t="s">
        <v>4148</v>
      </c>
      <c r="G688" s="204"/>
      <c r="H688" s="212">
        <v>123.96</v>
      </c>
      <c r="I688" s="332" t="s">
        <v>34</v>
      </c>
      <c r="J688" s="204"/>
      <c r="K688" s="204"/>
      <c r="L688" s="333"/>
    </row>
    <row r="689" spans="2:12" s="1" customFormat="1" ht="22.5" customHeight="1" outlineLevel="2">
      <c r="B689" s="302"/>
      <c r="C689" s="191" t="s">
        <v>1121</v>
      </c>
      <c r="D689" s="191" t="s">
        <v>342</v>
      </c>
      <c r="E689" s="192" t="s">
        <v>1161</v>
      </c>
      <c r="F689" s="193" t="s">
        <v>1162</v>
      </c>
      <c r="G689" s="194" t="s">
        <v>417</v>
      </c>
      <c r="H689" s="195">
        <v>123.96</v>
      </c>
      <c r="I689" s="269">
        <v>954.4</v>
      </c>
      <c r="J689" s="197">
        <f>ROUND(I689*H689,2)</f>
        <v>118307.42</v>
      </c>
      <c r="K689" s="193" t="s">
        <v>34</v>
      </c>
      <c r="L689" s="322"/>
    </row>
    <row r="690" spans="2:12" s="1" customFormat="1" ht="31.5" customHeight="1" outlineLevel="2" collapsed="1">
      <c r="B690" s="302"/>
      <c r="C690" s="191" t="s">
        <v>1124</v>
      </c>
      <c r="D690" s="191" t="s">
        <v>342</v>
      </c>
      <c r="E690" s="192" t="s">
        <v>1164</v>
      </c>
      <c r="F690" s="193" t="s">
        <v>1165</v>
      </c>
      <c r="G690" s="194" t="s">
        <v>390</v>
      </c>
      <c r="H690" s="195">
        <v>1016.064</v>
      </c>
      <c r="I690" s="269">
        <v>1044.9</v>
      </c>
      <c r="J690" s="197">
        <f>ROUND(I690*H690,2)</f>
        <v>1061685.27</v>
      </c>
      <c r="K690" s="193" t="s">
        <v>346</v>
      </c>
      <c r="L690" s="322"/>
    </row>
    <row r="691" spans="2:12" s="13" customFormat="1" ht="13.5" hidden="1" outlineLevel="3">
      <c r="B691" s="331"/>
      <c r="C691" s="204"/>
      <c r="D691" s="206" t="s">
        <v>348</v>
      </c>
      <c r="E691" s="210" t="s">
        <v>34</v>
      </c>
      <c r="F691" s="211" t="s">
        <v>3808</v>
      </c>
      <c r="G691" s="204"/>
      <c r="H691" s="212">
        <v>1016.064</v>
      </c>
      <c r="I691" s="332" t="s">
        <v>34</v>
      </c>
      <c r="J691" s="204"/>
      <c r="K691" s="204"/>
      <c r="L691" s="333"/>
    </row>
    <row r="692" spans="2:12" s="1" customFormat="1" ht="22.5" customHeight="1" outlineLevel="2">
      <c r="B692" s="302"/>
      <c r="C692" s="191" t="s">
        <v>1126</v>
      </c>
      <c r="D692" s="191" t="s">
        <v>342</v>
      </c>
      <c r="E692" s="192" t="s">
        <v>1174</v>
      </c>
      <c r="F692" s="193" t="s">
        <v>1175</v>
      </c>
      <c r="G692" s="194" t="s">
        <v>1130</v>
      </c>
      <c r="H692" s="195">
        <v>218</v>
      </c>
      <c r="I692" s="269">
        <v>1393.2</v>
      </c>
      <c r="J692" s="197">
        <f>ROUND(I692*H692,2)</f>
        <v>303717.6</v>
      </c>
      <c r="K692" s="193" t="s">
        <v>346</v>
      </c>
      <c r="L692" s="322"/>
    </row>
    <row r="693" spans="2:12" s="1" customFormat="1" ht="22.5" customHeight="1" outlineLevel="2">
      <c r="B693" s="302"/>
      <c r="C693" s="191" t="s">
        <v>1127</v>
      </c>
      <c r="D693" s="191" t="s">
        <v>342</v>
      </c>
      <c r="E693" s="192" t="s">
        <v>1178</v>
      </c>
      <c r="F693" s="193" t="s">
        <v>1179</v>
      </c>
      <c r="G693" s="194" t="s">
        <v>1130</v>
      </c>
      <c r="H693" s="195">
        <v>218</v>
      </c>
      <c r="I693" s="269">
        <v>418</v>
      </c>
      <c r="J693" s="197">
        <f>ROUND(I693*H693,2)</f>
        <v>91124</v>
      </c>
      <c r="K693" s="193" t="s">
        <v>346</v>
      </c>
      <c r="L693" s="322"/>
    </row>
    <row r="694" spans="2:12" s="1" customFormat="1" ht="22.5" customHeight="1" outlineLevel="2" collapsed="1">
      <c r="B694" s="302"/>
      <c r="C694" s="191" t="s">
        <v>1131</v>
      </c>
      <c r="D694" s="191" t="s">
        <v>342</v>
      </c>
      <c r="E694" s="192" t="s">
        <v>1181</v>
      </c>
      <c r="F694" s="193" t="s">
        <v>1182</v>
      </c>
      <c r="G694" s="194" t="s">
        <v>491</v>
      </c>
      <c r="H694" s="195">
        <v>48</v>
      </c>
      <c r="I694" s="269">
        <v>1393.2</v>
      </c>
      <c r="J694" s="197">
        <f>ROUND(I694*H694,2)</f>
        <v>66873.6</v>
      </c>
      <c r="K694" s="193" t="s">
        <v>346</v>
      </c>
      <c r="L694" s="322"/>
    </row>
    <row r="695" spans="2:12" s="13" customFormat="1" ht="13.5" hidden="1" outlineLevel="3">
      <c r="B695" s="331"/>
      <c r="C695" s="204"/>
      <c r="D695" s="206" t="s">
        <v>348</v>
      </c>
      <c r="E695" s="210" t="s">
        <v>34</v>
      </c>
      <c r="F695" s="211" t="s">
        <v>4149</v>
      </c>
      <c r="G695" s="204"/>
      <c r="H695" s="212">
        <v>48</v>
      </c>
      <c r="I695" s="332" t="s">
        <v>34</v>
      </c>
      <c r="J695" s="204"/>
      <c r="K695" s="204"/>
      <c r="L695" s="333"/>
    </row>
    <row r="696" spans="2:12" s="1" customFormat="1" ht="22.5" customHeight="1" outlineLevel="2" collapsed="1">
      <c r="B696" s="302"/>
      <c r="C696" s="191" t="s">
        <v>1136</v>
      </c>
      <c r="D696" s="191" t="s">
        <v>342</v>
      </c>
      <c r="E696" s="192" t="s">
        <v>1185</v>
      </c>
      <c r="F696" s="193" t="s">
        <v>1186</v>
      </c>
      <c r="G696" s="194" t="s">
        <v>417</v>
      </c>
      <c r="H696" s="195">
        <v>5.599</v>
      </c>
      <c r="I696" s="269">
        <v>20898</v>
      </c>
      <c r="J696" s="197">
        <f>ROUND(I696*H696,2)</f>
        <v>117007.9</v>
      </c>
      <c r="K696" s="193" t="s">
        <v>346</v>
      </c>
      <c r="L696" s="322"/>
    </row>
    <row r="697" spans="2:12" s="12" customFormat="1" ht="13.5" hidden="1" outlineLevel="3">
      <c r="B697" s="342"/>
      <c r="C697" s="203"/>
      <c r="D697" s="206" t="s">
        <v>348</v>
      </c>
      <c r="E697" s="343" t="s">
        <v>34</v>
      </c>
      <c r="F697" s="344" t="s">
        <v>1187</v>
      </c>
      <c r="G697" s="203"/>
      <c r="H697" s="345" t="s">
        <v>34</v>
      </c>
      <c r="I697" s="346" t="s">
        <v>34</v>
      </c>
      <c r="J697" s="203"/>
      <c r="K697" s="203"/>
      <c r="L697" s="347"/>
    </row>
    <row r="698" spans="2:12" s="13" customFormat="1" ht="13.5" hidden="1" outlineLevel="3">
      <c r="B698" s="331"/>
      <c r="C698" s="204"/>
      <c r="D698" s="206" t="s">
        <v>348</v>
      </c>
      <c r="E698" s="210" t="s">
        <v>3815</v>
      </c>
      <c r="F698" s="211" t="s">
        <v>4150</v>
      </c>
      <c r="G698" s="204"/>
      <c r="H698" s="212">
        <v>2.02</v>
      </c>
      <c r="I698" s="332" t="s">
        <v>34</v>
      </c>
      <c r="J698" s="204"/>
      <c r="K698" s="204"/>
      <c r="L698" s="333"/>
    </row>
    <row r="699" spans="2:12" s="13" customFormat="1" ht="13.5" hidden="1" outlineLevel="3">
      <c r="B699" s="331"/>
      <c r="C699" s="204"/>
      <c r="D699" s="206" t="s">
        <v>348</v>
      </c>
      <c r="E699" s="210" t="s">
        <v>3817</v>
      </c>
      <c r="F699" s="211" t="s">
        <v>4151</v>
      </c>
      <c r="G699" s="204"/>
      <c r="H699" s="212">
        <v>3.579</v>
      </c>
      <c r="I699" s="332" t="s">
        <v>34</v>
      </c>
      <c r="J699" s="204"/>
      <c r="K699" s="204"/>
      <c r="L699" s="333"/>
    </row>
    <row r="700" spans="2:12" s="14" customFormat="1" ht="13.5" hidden="1" outlineLevel="3">
      <c r="B700" s="335"/>
      <c r="C700" s="205"/>
      <c r="D700" s="206" t="s">
        <v>348</v>
      </c>
      <c r="E700" s="207" t="s">
        <v>240</v>
      </c>
      <c r="F700" s="208" t="s">
        <v>352</v>
      </c>
      <c r="G700" s="205"/>
      <c r="H700" s="209">
        <v>5.599</v>
      </c>
      <c r="I700" s="336" t="s">
        <v>34</v>
      </c>
      <c r="J700" s="205"/>
      <c r="K700" s="205"/>
      <c r="L700" s="337"/>
    </row>
    <row r="701" spans="2:12" s="1" customFormat="1" ht="22.5" customHeight="1" outlineLevel="2" collapsed="1">
      <c r="B701" s="302"/>
      <c r="C701" s="217" t="s">
        <v>1140</v>
      </c>
      <c r="D701" s="217" t="s">
        <v>441</v>
      </c>
      <c r="E701" s="218" t="s">
        <v>4152</v>
      </c>
      <c r="F701" s="219" t="s">
        <v>4153</v>
      </c>
      <c r="G701" s="220" t="s">
        <v>417</v>
      </c>
      <c r="H701" s="221">
        <v>2.02</v>
      </c>
      <c r="I701" s="270">
        <v>8000</v>
      </c>
      <c r="J701" s="222">
        <f>ROUND(I701*H701,2)</f>
        <v>16160</v>
      </c>
      <c r="K701" s="219" t="s">
        <v>34</v>
      </c>
      <c r="L701" s="334"/>
    </row>
    <row r="702" spans="2:12" s="13" customFormat="1" ht="13.5" hidden="1" outlineLevel="3">
      <c r="B702" s="331"/>
      <c r="C702" s="204"/>
      <c r="D702" s="206" t="s">
        <v>348</v>
      </c>
      <c r="E702" s="210" t="s">
        <v>34</v>
      </c>
      <c r="F702" s="211" t="s">
        <v>3815</v>
      </c>
      <c r="G702" s="204"/>
      <c r="H702" s="212">
        <v>2.02</v>
      </c>
      <c r="I702" s="332" t="s">
        <v>34</v>
      </c>
      <c r="J702" s="204"/>
      <c r="K702" s="204"/>
      <c r="L702" s="333"/>
    </row>
    <row r="703" spans="2:12" s="1" customFormat="1" ht="22.5" customHeight="1" outlineLevel="2" collapsed="1">
      <c r="B703" s="302"/>
      <c r="C703" s="217" t="s">
        <v>1147</v>
      </c>
      <c r="D703" s="217" t="s">
        <v>441</v>
      </c>
      <c r="E703" s="218" t="s">
        <v>3290</v>
      </c>
      <c r="F703" s="219" t="s">
        <v>4154</v>
      </c>
      <c r="G703" s="220" t="s">
        <v>417</v>
      </c>
      <c r="H703" s="221">
        <v>3.579</v>
      </c>
      <c r="I703" s="270">
        <v>8000</v>
      </c>
      <c r="J703" s="222">
        <f>ROUND(I703*H703,2)</f>
        <v>28632</v>
      </c>
      <c r="K703" s="219" t="s">
        <v>34</v>
      </c>
      <c r="L703" s="334"/>
    </row>
    <row r="704" spans="2:12" s="13" customFormat="1" ht="13.5" hidden="1" outlineLevel="3">
      <c r="B704" s="331"/>
      <c r="C704" s="204"/>
      <c r="D704" s="206" t="s">
        <v>348</v>
      </c>
      <c r="E704" s="210" t="s">
        <v>34</v>
      </c>
      <c r="F704" s="211" t="s">
        <v>3817</v>
      </c>
      <c r="G704" s="204"/>
      <c r="H704" s="212">
        <v>3.579</v>
      </c>
      <c r="I704" s="332" t="s">
        <v>34</v>
      </c>
      <c r="J704" s="204"/>
      <c r="K704" s="204"/>
      <c r="L704" s="333"/>
    </row>
    <row r="705" spans="2:12" s="1" customFormat="1" ht="22.5" customHeight="1" outlineLevel="2" collapsed="1">
      <c r="B705" s="302"/>
      <c r="C705" s="191" t="s">
        <v>1151</v>
      </c>
      <c r="D705" s="191" t="s">
        <v>342</v>
      </c>
      <c r="E705" s="192" t="s">
        <v>1193</v>
      </c>
      <c r="F705" s="193" t="s">
        <v>1194</v>
      </c>
      <c r="G705" s="194" t="s">
        <v>417</v>
      </c>
      <c r="H705" s="195">
        <v>5.599</v>
      </c>
      <c r="I705" s="269">
        <v>11145.6</v>
      </c>
      <c r="J705" s="197">
        <f>ROUND(I705*H705,2)</f>
        <v>62404.21</v>
      </c>
      <c r="K705" s="193" t="s">
        <v>346</v>
      </c>
      <c r="L705" s="322"/>
    </row>
    <row r="706" spans="2:12" s="13" customFormat="1" ht="13.5" hidden="1" outlineLevel="3">
      <c r="B706" s="331"/>
      <c r="C706" s="204"/>
      <c r="D706" s="206" t="s">
        <v>348</v>
      </c>
      <c r="E706" s="210" t="s">
        <v>34</v>
      </c>
      <c r="F706" s="211" t="s">
        <v>240</v>
      </c>
      <c r="G706" s="204"/>
      <c r="H706" s="212">
        <v>5.599</v>
      </c>
      <c r="I706" s="332" t="s">
        <v>34</v>
      </c>
      <c r="J706" s="204"/>
      <c r="K706" s="204"/>
      <c r="L706" s="333"/>
    </row>
    <row r="707" spans="2:12" s="1" customFormat="1" ht="22.5" customHeight="1" outlineLevel="2" collapsed="1">
      <c r="B707" s="302"/>
      <c r="C707" s="191" t="s">
        <v>1156</v>
      </c>
      <c r="D707" s="191" t="s">
        <v>342</v>
      </c>
      <c r="E707" s="192" t="s">
        <v>1196</v>
      </c>
      <c r="F707" s="193" t="s">
        <v>1197</v>
      </c>
      <c r="G707" s="194" t="s">
        <v>417</v>
      </c>
      <c r="H707" s="195">
        <v>5.599</v>
      </c>
      <c r="I707" s="269">
        <v>9752.4</v>
      </c>
      <c r="J707" s="197">
        <f>ROUND(I707*H707,2)</f>
        <v>54603.69</v>
      </c>
      <c r="K707" s="193" t="s">
        <v>346</v>
      </c>
      <c r="L707" s="322"/>
    </row>
    <row r="708" spans="2:12" s="13" customFormat="1" ht="13.5" hidden="1" outlineLevel="3">
      <c r="B708" s="331"/>
      <c r="C708" s="204"/>
      <c r="D708" s="206" t="s">
        <v>348</v>
      </c>
      <c r="E708" s="210" t="s">
        <v>34</v>
      </c>
      <c r="F708" s="211" t="s">
        <v>240</v>
      </c>
      <c r="G708" s="204"/>
      <c r="H708" s="212">
        <v>5.599</v>
      </c>
      <c r="I708" s="332" t="s">
        <v>34</v>
      </c>
      <c r="J708" s="204"/>
      <c r="K708" s="204"/>
      <c r="L708" s="333"/>
    </row>
    <row r="709" spans="2:12" s="1" customFormat="1" ht="44.25" customHeight="1" outlineLevel="2">
      <c r="B709" s="302"/>
      <c r="C709" s="191" t="s">
        <v>1160</v>
      </c>
      <c r="D709" s="191" t="s">
        <v>342</v>
      </c>
      <c r="E709" s="192" t="s">
        <v>4155</v>
      </c>
      <c r="F709" s="193" t="s">
        <v>4156</v>
      </c>
      <c r="G709" s="194" t="s">
        <v>1130</v>
      </c>
      <c r="H709" s="195">
        <v>10</v>
      </c>
      <c r="I709" s="269">
        <v>30650.4</v>
      </c>
      <c r="J709" s="197">
        <f>ROUND(I709*H709,2)</f>
        <v>306504</v>
      </c>
      <c r="K709" s="193" t="s">
        <v>34</v>
      </c>
      <c r="L709" s="322"/>
    </row>
    <row r="710" spans="2:12" s="1" customFormat="1" ht="22.5" customHeight="1" outlineLevel="2" collapsed="1">
      <c r="B710" s="302"/>
      <c r="C710" s="191" t="s">
        <v>1163</v>
      </c>
      <c r="D710" s="191" t="s">
        <v>342</v>
      </c>
      <c r="E710" s="192" t="s">
        <v>1199</v>
      </c>
      <c r="F710" s="193" t="s">
        <v>1200</v>
      </c>
      <c r="G710" s="194" t="s">
        <v>491</v>
      </c>
      <c r="H710" s="195">
        <v>18</v>
      </c>
      <c r="I710" s="269">
        <v>5433.5</v>
      </c>
      <c r="J710" s="197">
        <f>ROUND(I710*H710,2)</f>
        <v>97803</v>
      </c>
      <c r="K710" s="193" t="s">
        <v>346</v>
      </c>
      <c r="L710" s="322"/>
    </row>
    <row r="711" spans="2:12" s="13" customFormat="1" ht="13.5" hidden="1" outlineLevel="3">
      <c r="B711" s="331"/>
      <c r="C711" s="204"/>
      <c r="D711" s="206" t="s">
        <v>348</v>
      </c>
      <c r="E711" s="210" t="s">
        <v>34</v>
      </c>
      <c r="F711" s="211" t="s">
        <v>4157</v>
      </c>
      <c r="G711" s="204"/>
      <c r="H711" s="212">
        <v>18</v>
      </c>
      <c r="I711" s="332" t="s">
        <v>34</v>
      </c>
      <c r="J711" s="204"/>
      <c r="K711" s="204"/>
      <c r="L711" s="333"/>
    </row>
    <row r="712" spans="2:12" s="1" customFormat="1" ht="22.5" customHeight="1" outlineLevel="2">
      <c r="B712" s="302"/>
      <c r="C712" s="191" t="s">
        <v>1170</v>
      </c>
      <c r="D712" s="191" t="s">
        <v>342</v>
      </c>
      <c r="E712" s="192" t="s">
        <v>1205</v>
      </c>
      <c r="F712" s="193" t="s">
        <v>1206</v>
      </c>
      <c r="G712" s="194" t="s">
        <v>491</v>
      </c>
      <c r="H712" s="195">
        <v>18</v>
      </c>
      <c r="I712" s="269">
        <v>2089.8</v>
      </c>
      <c r="J712" s="197">
        <f>ROUND(I712*H712,2)</f>
        <v>37616.4</v>
      </c>
      <c r="K712" s="193" t="s">
        <v>346</v>
      </c>
      <c r="L712" s="322"/>
    </row>
    <row r="713" spans="2:12" s="1" customFormat="1" ht="22.5" customHeight="1" outlineLevel="2" collapsed="1">
      <c r="B713" s="302"/>
      <c r="C713" s="191" t="s">
        <v>1173</v>
      </c>
      <c r="D713" s="191" t="s">
        <v>342</v>
      </c>
      <c r="E713" s="192" t="s">
        <v>400</v>
      </c>
      <c r="F713" s="193" t="s">
        <v>401</v>
      </c>
      <c r="G713" s="194" t="s">
        <v>345</v>
      </c>
      <c r="H713" s="195">
        <v>257.644</v>
      </c>
      <c r="I713" s="269">
        <v>75.2</v>
      </c>
      <c r="J713" s="197">
        <f>ROUND(I713*H713,2)</f>
        <v>19374.83</v>
      </c>
      <c r="K713" s="193" t="s">
        <v>346</v>
      </c>
      <c r="L713" s="322"/>
    </row>
    <row r="714" spans="2:12" s="12" customFormat="1" ht="13.5" hidden="1" outlineLevel="3">
      <c r="B714" s="342"/>
      <c r="C714" s="203"/>
      <c r="D714" s="206" t="s">
        <v>348</v>
      </c>
      <c r="E714" s="343" t="s">
        <v>34</v>
      </c>
      <c r="F714" s="344" t="s">
        <v>4089</v>
      </c>
      <c r="G714" s="203"/>
      <c r="H714" s="345" t="s">
        <v>34</v>
      </c>
      <c r="I714" s="346" t="s">
        <v>34</v>
      </c>
      <c r="J714" s="203"/>
      <c r="K714" s="203"/>
      <c r="L714" s="347"/>
    </row>
    <row r="715" spans="2:12" s="12" customFormat="1" ht="13.5" hidden="1" outlineLevel="3">
      <c r="B715" s="342"/>
      <c r="C715" s="203"/>
      <c r="D715" s="206" t="s">
        <v>348</v>
      </c>
      <c r="E715" s="343" t="s">
        <v>34</v>
      </c>
      <c r="F715" s="344" t="s">
        <v>4158</v>
      </c>
      <c r="G715" s="203"/>
      <c r="H715" s="345" t="s">
        <v>34</v>
      </c>
      <c r="I715" s="346" t="s">
        <v>34</v>
      </c>
      <c r="J715" s="203"/>
      <c r="K715" s="203"/>
      <c r="L715" s="347"/>
    </row>
    <row r="716" spans="2:12" s="13" customFormat="1" ht="13.5" hidden="1" outlineLevel="3">
      <c r="B716" s="331"/>
      <c r="C716" s="204"/>
      <c r="D716" s="206" t="s">
        <v>348</v>
      </c>
      <c r="E716" s="210" t="s">
        <v>34</v>
      </c>
      <c r="F716" s="211" t="s">
        <v>4159</v>
      </c>
      <c r="G716" s="204"/>
      <c r="H716" s="212">
        <v>279.668</v>
      </c>
      <c r="I716" s="332" t="s">
        <v>34</v>
      </c>
      <c r="J716" s="204"/>
      <c r="K716" s="204"/>
      <c r="L716" s="333"/>
    </row>
    <row r="717" spans="2:12" s="12" customFormat="1" ht="13.5" hidden="1" outlineLevel="3">
      <c r="B717" s="342"/>
      <c r="C717" s="203"/>
      <c r="D717" s="206" t="s">
        <v>348</v>
      </c>
      <c r="E717" s="343" t="s">
        <v>34</v>
      </c>
      <c r="F717" s="344" t="s">
        <v>4160</v>
      </c>
      <c r="G717" s="203"/>
      <c r="H717" s="345" t="s">
        <v>34</v>
      </c>
      <c r="I717" s="346" t="s">
        <v>34</v>
      </c>
      <c r="J717" s="203"/>
      <c r="K717" s="203"/>
      <c r="L717" s="347"/>
    </row>
    <row r="718" spans="2:12" s="13" customFormat="1" ht="13.5" hidden="1" outlineLevel="3">
      <c r="B718" s="331"/>
      <c r="C718" s="204"/>
      <c r="D718" s="206" t="s">
        <v>348</v>
      </c>
      <c r="E718" s="210" t="s">
        <v>34</v>
      </c>
      <c r="F718" s="211" t="s">
        <v>4161</v>
      </c>
      <c r="G718" s="204"/>
      <c r="H718" s="212">
        <v>32.62</v>
      </c>
      <c r="I718" s="332" t="s">
        <v>34</v>
      </c>
      <c r="J718" s="204"/>
      <c r="K718" s="204"/>
      <c r="L718" s="333"/>
    </row>
    <row r="719" spans="2:12" s="12" customFormat="1" ht="13.5" hidden="1" outlineLevel="3">
      <c r="B719" s="342"/>
      <c r="C719" s="203"/>
      <c r="D719" s="206" t="s">
        <v>348</v>
      </c>
      <c r="E719" s="343" t="s">
        <v>34</v>
      </c>
      <c r="F719" s="344" t="s">
        <v>874</v>
      </c>
      <c r="G719" s="203"/>
      <c r="H719" s="345" t="s">
        <v>34</v>
      </c>
      <c r="I719" s="346" t="s">
        <v>34</v>
      </c>
      <c r="J719" s="203"/>
      <c r="K719" s="203"/>
      <c r="L719" s="347"/>
    </row>
    <row r="720" spans="2:12" s="12" customFormat="1" ht="13.5" hidden="1" outlineLevel="3">
      <c r="B720" s="342"/>
      <c r="C720" s="203"/>
      <c r="D720" s="206" t="s">
        <v>348</v>
      </c>
      <c r="E720" s="343" t="s">
        <v>34</v>
      </c>
      <c r="F720" s="344" t="s">
        <v>4162</v>
      </c>
      <c r="G720" s="203"/>
      <c r="H720" s="345" t="s">
        <v>34</v>
      </c>
      <c r="I720" s="346" t="s">
        <v>34</v>
      </c>
      <c r="J720" s="203"/>
      <c r="K720" s="203"/>
      <c r="L720" s="347"/>
    </row>
    <row r="721" spans="2:12" s="13" customFormat="1" ht="13.5" hidden="1" outlineLevel="3">
      <c r="B721" s="331"/>
      <c r="C721" s="204"/>
      <c r="D721" s="206" t="s">
        <v>348</v>
      </c>
      <c r="E721" s="210" t="s">
        <v>34</v>
      </c>
      <c r="F721" s="211" t="s">
        <v>4163</v>
      </c>
      <c r="G721" s="204"/>
      <c r="H721" s="212">
        <v>-12.319</v>
      </c>
      <c r="I721" s="332" t="s">
        <v>34</v>
      </c>
      <c r="J721" s="204"/>
      <c r="K721" s="204"/>
      <c r="L721" s="333"/>
    </row>
    <row r="722" spans="2:12" s="12" customFormat="1" ht="13.5" hidden="1" outlineLevel="3">
      <c r="B722" s="342"/>
      <c r="C722" s="203"/>
      <c r="D722" s="206" t="s">
        <v>348</v>
      </c>
      <c r="E722" s="343" t="s">
        <v>34</v>
      </c>
      <c r="F722" s="344" t="s">
        <v>4164</v>
      </c>
      <c r="G722" s="203"/>
      <c r="H722" s="345" t="s">
        <v>34</v>
      </c>
      <c r="I722" s="346" t="s">
        <v>34</v>
      </c>
      <c r="J722" s="203"/>
      <c r="K722" s="203"/>
      <c r="L722" s="347"/>
    </row>
    <row r="723" spans="2:12" s="13" customFormat="1" ht="13.5" hidden="1" outlineLevel="3">
      <c r="B723" s="331"/>
      <c r="C723" s="204"/>
      <c r="D723" s="206" t="s">
        <v>348</v>
      </c>
      <c r="E723" s="210" t="s">
        <v>34</v>
      </c>
      <c r="F723" s="211" t="s">
        <v>4165</v>
      </c>
      <c r="G723" s="204"/>
      <c r="H723" s="212">
        <v>-27.09</v>
      </c>
      <c r="I723" s="332" t="s">
        <v>34</v>
      </c>
      <c r="J723" s="204"/>
      <c r="K723" s="204"/>
      <c r="L723" s="333"/>
    </row>
    <row r="724" spans="2:12" s="12" customFormat="1" ht="13.5" hidden="1" outlineLevel="3">
      <c r="B724" s="342"/>
      <c r="C724" s="203"/>
      <c r="D724" s="206" t="s">
        <v>348</v>
      </c>
      <c r="E724" s="343" t="s">
        <v>34</v>
      </c>
      <c r="F724" s="344" t="s">
        <v>4166</v>
      </c>
      <c r="G724" s="203"/>
      <c r="H724" s="345" t="s">
        <v>34</v>
      </c>
      <c r="I724" s="346" t="s">
        <v>34</v>
      </c>
      <c r="J724" s="203"/>
      <c r="K724" s="203"/>
      <c r="L724" s="347"/>
    </row>
    <row r="725" spans="2:12" s="13" customFormat="1" ht="13.5" hidden="1" outlineLevel="3">
      <c r="B725" s="331"/>
      <c r="C725" s="204"/>
      <c r="D725" s="206" t="s">
        <v>348</v>
      </c>
      <c r="E725" s="210" t="s">
        <v>34</v>
      </c>
      <c r="F725" s="211" t="s">
        <v>4167</v>
      </c>
      <c r="G725" s="204"/>
      <c r="H725" s="212">
        <v>-5.719</v>
      </c>
      <c r="I725" s="332" t="s">
        <v>34</v>
      </c>
      <c r="J725" s="204"/>
      <c r="K725" s="204"/>
      <c r="L725" s="333"/>
    </row>
    <row r="726" spans="2:12" s="13" customFormat="1" ht="13.5" hidden="1" outlineLevel="3">
      <c r="B726" s="331"/>
      <c r="C726" s="204"/>
      <c r="D726" s="206" t="s">
        <v>348</v>
      </c>
      <c r="E726" s="210" t="s">
        <v>34</v>
      </c>
      <c r="F726" s="211" t="s">
        <v>4168</v>
      </c>
      <c r="G726" s="204"/>
      <c r="H726" s="212">
        <v>-0.546</v>
      </c>
      <c r="I726" s="332" t="s">
        <v>34</v>
      </c>
      <c r="J726" s="204"/>
      <c r="K726" s="204"/>
      <c r="L726" s="333"/>
    </row>
    <row r="727" spans="2:12" s="13" customFormat="1" ht="13.5" hidden="1" outlineLevel="3">
      <c r="B727" s="331"/>
      <c r="C727" s="204"/>
      <c r="D727" s="206" t="s">
        <v>348</v>
      </c>
      <c r="E727" s="210" t="s">
        <v>34</v>
      </c>
      <c r="F727" s="211" t="s">
        <v>4169</v>
      </c>
      <c r="G727" s="204"/>
      <c r="H727" s="212">
        <v>-8.97</v>
      </c>
      <c r="I727" s="332" t="s">
        <v>34</v>
      </c>
      <c r="J727" s="204"/>
      <c r="K727" s="204"/>
      <c r="L727" s="333"/>
    </row>
    <row r="728" spans="2:12" s="14" customFormat="1" ht="13.5" hidden="1" outlineLevel="3">
      <c r="B728" s="335"/>
      <c r="C728" s="205"/>
      <c r="D728" s="206" t="s">
        <v>348</v>
      </c>
      <c r="E728" s="207" t="s">
        <v>315</v>
      </c>
      <c r="F728" s="208" t="s">
        <v>352</v>
      </c>
      <c r="G728" s="205"/>
      <c r="H728" s="209">
        <v>257.644</v>
      </c>
      <c r="I728" s="336" t="s">
        <v>34</v>
      </c>
      <c r="J728" s="205"/>
      <c r="K728" s="205"/>
      <c r="L728" s="337"/>
    </row>
    <row r="729" spans="2:12" s="1" customFormat="1" ht="22.5" customHeight="1" outlineLevel="2" collapsed="1">
      <c r="B729" s="302"/>
      <c r="C729" s="191" t="s">
        <v>1177</v>
      </c>
      <c r="D729" s="191" t="s">
        <v>342</v>
      </c>
      <c r="E729" s="192" t="s">
        <v>2401</v>
      </c>
      <c r="F729" s="193" t="s">
        <v>1123</v>
      </c>
      <c r="G729" s="194" t="s">
        <v>345</v>
      </c>
      <c r="H729" s="195">
        <v>257.644</v>
      </c>
      <c r="I729" s="269">
        <v>76.7</v>
      </c>
      <c r="J729" s="197">
        <f>ROUND(I729*H729,2)</f>
        <v>19761.29</v>
      </c>
      <c r="K729" s="193" t="s">
        <v>34</v>
      </c>
      <c r="L729" s="322"/>
    </row>
    <row r="730" spans="2:12" s="13" customFormat="1" ht="13.5" hidden="1" outlineLevel="3">
      <c r="B730" s="331"/>
      <c r="C730" s="204"/>
      <c r="D730" s="206" t="s">
        <v>348</v>
      </c>
      <c r="E730" s="210" t="s">
        <v>34</v>
      </c>
      <c r="F730" s="211" t="s">
        <v>315</v>
      </c>
      <c r="G730" s="204"/>
      <c r="H730" s="212">
        <v>257.644</v>
      </c>
      <c r="I730" s="332" t="s">
        <v>34</v>
      </c>
      <c r="J730" s="204"/>
      <c r="K730" s="204"/>
      <c r="L730" s="333"/>
    </row>
    <row r="731" spans="2:12" s="1" customFormat="1" ht="22.5" customHeight="1" outlineLevel="2" collapsed="1">
      <c r="B731" s="302"/>
      <c r="C731" s="191" t="s">
        <v>1180</v>
      </c>
      <c r="D731" s="191" t="s">
        <v>342</v>
      </c>
      <c r="E731" s="192" t="s">
        <v>432</v>
      </c>
      <c r="F731" s="193" t="s">
        <v>433</v>
      </c>
      <c r="G731" s="194" t="s">
        <v>345</v>
      </c>
      <c r="H731" s="195">
        <v>257.644</v>
      </c>
      <c r="I731" s="269">
        <v>36.1</v>
      </c>
      <c r="J731" s="197">
        <f>ROUND(I731*H731,2)</f>
        <v>9300.95</v>
      </c>
      <c r="K731" s="193" t="s">
        <v>346</v>
      </c>
      <c r="L731" s="322"/>
    </row>
    <row r="732" spans="2:12" s="12" customFormat="1" ht="13.5" hidden="1" outlineLevel="3">
      <c r="B732" s="342"/>
      <c r="C732" s="203"/>
      <c r="D732" s="206" t="s">
        <v>348</v>
      </c>
      <c r="E732" s="343" t="s">
        <v>34</v>
      </c>
      <c r="F732" s="344" t="s">
        <v>3219</v>
      </c>
      <c r="G732" s="203"/>
      <c r="H732" s="345" t="s">
        <v>34</v>
      </c>
      <c r="I732" s="346" t="s">
        <v>34</v>
      </c>
      <c r="J732" s="203"/>
      <c r="K732" s="203"/>
      <c r="L732" s="347"/>
    </row>
    <row r="733" spans="2:12" s="13" customFormat="1" ht="13.5" hidden="1" outlineLevel="3">
      <c r="B733" s="331"/>
      <c r="C733" s="204"/>
      <c r="D733" s="206" t="s">
        <v>348</v>
      </c>
      <c r="E733" s="210" t="s">
        <v>34</v>
      </c>
      <c r="F733" s="211" t="s">
        <v>315</v>
      </c>
      <c r="G733" s="204"/>
      <c r="H733" s="212">
        <v>257.644</v>
      </c>
      <c r="I733" s="332" t="s">
        <v>34</v>
      </c>
      <c r="J733" s="204"/>
      <c r="K733" s="204"/>
      <c r="L733" s="333"/>
    </row>
    <row r="734" spans="2:12" s="1" customFormat="1" ht="22.5" customHeight="1" outlineLevel="2">
      <c r="B734" s="302"/>
      <c r="C734" s="191" t="s">
        <v>1184</v>
      </c>
      <c r="D734" s="191" t="s">
        <v>342</v>
      </c>
      <c r="E734" s="192" t="s">
        <v>3974</v>
      </c>
      <c r="F734" s="193" t="s">
        <v>3975</v>
      </c>
      <c r="G734" s="194" t="s">
        <v>345</v>
      </c>
      <c r="H734" s="195">
        <v>257.644</v>
      </c>
      <c r="I734" s="269">
        <v>56.8</v>
      </c>
      <c r="J734" s="197">
        <f>ROUND(I734*H734,2)</f>
        <v>14634.18</v>
      </c>
      <c r="K734" s="193" t="s">
        <v>346</v>
      </c>
      <c r="L734" s="322"/>
    </row>
    <row r="735" spans="2:12" s="1" customFormat="1" ht="22.5" customHeight="1" outlineLevel="2" collapsed="1">
      <c r="B735" s="302"/>
      <c r="C735" s="191" t="s">
        <v>1189</v>
      </c>
      <c r="D735" s="191" t="s">
        <v>342</v>
      </c>
      <c r="E735" s="192" t="s">
        <v>936</v>
      </c>
      <c r="F735" s="193" t="s">
        <v>937</v>
      </c>
      <c r="G735" s="194" t="s">
        <v>390</v>
      </c>
      <c r="H735" s="195">
        <v>155.572</v>
      </c>
      <c r="I735" s="269">
        <v>34.9</v>
      </c>
      <c r="J735" s="197">
        <f>ROUND(I735*H735,2)</f>
        <v>5429.46</v>
      </c>
      <c r="K735" s="193" t="s">
        <v>346</v>
      </c>
      <c r="L735" s="322"/>
    </row>
    <row r="736" spans="2:12" s="12" customFormat="1" ht="13.5" hidden="1" outlineLevel="3">
      <c r="B736" s="342"/>
      <c r="C736" s="203"/>
      <c r="D736" s="206" t="s">
        <v>348</v>
      </c>
      <c r="E736" s="343" t="s">
        <v>34</v>
      </c>
      <c r="F736" s="344" t="s">
        <v>4089</v>
      </c>
      <c r="G736" s="203"/>
      <c r="H736" s="345" t="s">
        <v>34</v>
      </c>
      <c r="I736" s="346" t="s">
        <v>34</v>
      </c>
      <c r="J736" s="203"/>
      <c r="K736" s="203"/>
      <c r="L736" s="347"/>
    </row>
    <row r="737" spans="2:12" s="13" customFormat="1" ht="13.5" hidden="1" outlineLevel="3">
      <c r="B737" s="331"/>
      <c r="C737" s="204"/>
      <c r="D737" s="206" t="s">
        <v>348</v>
      </c>
      <c r="E737" s="210" t="s">
        <v>34</v>
      </c>
      <c r="F737" s="211" t="s">
        <v>4090</v>
      </c>
      <c r="G737" s="204"/>
      <c r="H737" s="212">
        <v>188.562</v>
      </c>
      <c r="I737" s="332" t="s">
        <v>34</v>
      </c>
      <c r="J737" s="204"/>
      <c r="K737" s="204"/>
      <c r="L737" s="333"/>
    </row>
    <row r="738" spans="2:12" s="12" customFormat="1" ht="13.5" hidden="1" outlineLevel="3">
      <c r="B738" s="342"/>
      <c r="C738" s="203"/>
      <c r="D738" s="206" t="s">
        <v>348</v>
      </c>
      <c r="E738" s="343" t="s">
        <v>34</v>
      </c>
      <c r="F738" s="344" t="s">
        <v>874</v>
      </c>
      <c r="G738" s="203"/>
      <c r="H738" s="345" t="s">
        <v>34</v>
      </c>
      <c r="I738" s="346" t="s">
        <v>34</v>
      </c>
      <c r="J738" s="203"/>
      <c r="K738" s="203"/>
      <c r="L738" s="347"/>
    </row>
    <row r="739" spans="2:12" s="12" customFormat="1" ht="13.5" hidden="1" outlineLevel="3">
      <c r="B739" s="342"/>
      <c r="C739" s="203"/>
      <c r="D739" s="206" t="s">
        <v>348</v>
      </c>
      <c r="E739" s="343" t="s">
        <v>34</v>
      </c>
      <c r="F739" s="344" t="s">
        <v>4164</v>
      </c>
      <c r="G739" s="203"/>
      <c r="H739" s="345" t="s">
        <v>34</v>
      </c>
      <c r="I739" s="346" t="s">
        <v>34</v>
      </c>
      <c r="J739" s="203"/>
      <c r="K739" s="203"/>
      <c r="L739" s="347"/>
    </row>
    <row r="740" spans="2:12" s="13" customFormat="1" ht="13.5" hidden="1" outlineLevel="3">
      <c r="B740" s="331"/>
      <c r="C740" s="204"/>
      <c r="D740" s="206" t="s">
        <v>348</v>
      </c>
      <c r="E740" s="210" t="s">
        <v>34</v>
      </c>
      <c r="F740" s="211" t="s">
        <v>4170</v>
      </c>
      <c r="G740" s="204"/>
      <c r="H740" s="212">
        <v>-18.06</v>
      </c>
      <c r="I740" s="332" t="s">
        <v>34</v>
      </c>
      <c r="J740" s="204"/>
      <c r="K740" s="204"/>
      <c r="L740" s="333"/>
    </row>
    <row r="741" spans="2:12" s="12" customFormat="1" ht="13.5" hidden="1" outlineLevel="3">
      <c r="B741" s="342"/>
      <c r="C741" s="203"/>
      <c r="D741" s="206" t="s">
        <v>348</v>
      </c>
      <c r="E741" s="343" t="s">
        <v>34</v>
      </c>
      <c r="F741" s="344" t="s">
        <v>4166</v>
      </c>
      <c r="G741" s="203"/>
      <c r="H741" s="345" t="s">
        <v>34</v>
      </c>
      <c r="I741" s="346" t="s">
        <v>34</v>
      </c>
      <c r="J741" s="203"/>
      <c r="K741" s="203"/>
      <c r="L741" s="347"/>
    </row>
    <row r="742" spans="2:12" s="13" customFormat="1" ht="13.5" hidden="1" outlineLevel="3">
      <c r="B742" s="331"/>
      <c r="C742" s="204"/>
      <c r="D742" s="206" t="s">
        <v>348</v>
      </c>
      <c r="E742" s="210" t="s">
        <v>34</v>
      </c>
      <c r="F742" s="211" t="s">
        <v>4171</v>
      </c>
      <c r="G742" s="204"/>
      <c r="H742" s="212">
        <v>-14.93</v>
      </c>
      <c r="I742" s="332" t="s">
        <v>34</v>
      </c>
      <c r="J742" s="204"/>
      <c r="K742" s="204"/>
      <c r="L742" s="333"/>
    </row>
    <row r="743" spans="2:12" s="14" customFormat="1" ht="13.5" hidden="1" outlineLevel="3">
      <c r="B743" s="335"/>
      <c r="C743" s="205"/>
      <c r="D743" s="206" t="s">
        <v>348</v>
      </c>
      <c r="E743" s="207" t="s">
        <v>3806</v>
      </c>
      <c r="F743" s="208" t="s">
        <v>352</v>
      </c>
      <c r="G743" s="205"/>
      <c r="H743" s="209">
        <v>155.572</v>
      </c>
      <c r="I743" s="336" t="s">
        <v>34</v>
      </c>
      <c r="J743" s="205"/>
      <c r="K743" s="205"/>
      <c r="L743" s="337"/>
    </row>
    <row r="744" spans="2:12" s="1" customFormat="1" ht="22.5" customHeight="1" outlineLevel="2" collapsed="1">
      <c r="B744" s="302"/>
      <c r="C744" s="191" t="s">
        <v>1192</v>
      </c>
      <c r="D744" s="191" t="s">
        <v>342</v>
      </c>
      <c r="E744" s="192" t="s">
        <v>941</v>
      </c>
      <c r="F744" s="193" t="s">
        <v>942</v>
      </c>
      <c r="G744" s="194" t="s">
        <v>345</v>
      </c>
      <c r="H744" s="195">
        <v>31.114</v>
      </c>
      <c r="I744" s="269">
        <v>36.1</v>
      </c>
      <c r="J744" s="197">
        <f>ROUND(I744*H744,2)</f>
        <v>1123.22</v>
      </c>
      <c r="K744" s="193" t="s">
        <v>346</v>
      </c>
      <c r="L744" s="322"/>
    </row>
    <row r="745" spans="2:12" s="12" customFormat="1" ht="13.5" hidden="1" outlineLevel="3">
      <c r="B745" s="342"/>
      <c r="C745" s="203"/>
      <c r="D745" s="206" t="s">
        <v>348</v>
      </c>
      <c r="E745" s="343" t="s">
        <v>34</v>
      </c>
      <c r="F745" s="344" t="s">
        <v>3219</v>
      </c>
      <c r="G745" s="203"/>
      <c r="H745" s="345" t="s">
        <v>34</v>
      </c>
      <c r="I745" s="346" t="s">
        <v>34</v>
      </c>
      <c r="J745" s="203"/>
      <c r="K745" s="203"/>
      <c r="L745" s="347"/>
    </row>
    <row r="746" spans="2:12" s="13" customFormat="1" ht="13.5" hidden="1" outlineLevel="3">
      <c r="B746" s="331"/>
      <c r="C746" s="204"/>
      <c r="D746" s="206" t="s">
        <v>348</v>
      </c>
      <c r="E746" s="210" t="s">
        <v>34</v>
      </c>
      <c r="F746" s="211" t="s">
        <v>4172</v>
      </c>
      <c r="G746" s="204"/>
      <c r="H746" s="212">
        <v>31.114</v>
      </c>
      <c r="I746" s="332" t="s">
        <v>34</v>
      </c>
      <c r="J746" s="204"/>
      <c r="K746" s="204"/>
      <c r="L746" s="333"/>
    </row>
    <row r="747" spans="2:12" s="1" customFormat="1" ht="22.5" customHeight="1" outlineLevel="2">
      <c r="B747" s="302"/>
      <c r="C747" s="191" t="s">
        <v>1195</v>
      </c>
      <c r="D747" s="191" t="s">
        <v>342</v>
      </c>
      <c r="E747" s="192" t="s">
        <v>3974</v>
      </c>
      <c r="F747" s="193" t="s">
        <v>3975</v>
      </c>
      <c r="G747" s="194" t="s">
        <v>345</v>
      </c>
      <c r="H747" s="195">
        <v>31.114</v>
      </c>
      <c r="I747" s="269">
        <v>56.8</v>
      </c>
      <c r="J747" s="197">
        <f>ROUND(I747*H747,2)</f>
        <v>1767.28</v>
      </c>
      <c r="K747" s="193" t="s">
        <v>346</v>
      </c>
      <c r="L747" s="322"/>
    </row>
    <row r="748" spans="2:12" s="1" customFormat="1" ht="31.5" customHeight="1" outlineLevel="2" collapsed="1">
      <c r="B748" s="302"/>
      <c r="C748" s="191" t="s">
        <v>1198</v>
      </c>
      <c r="D748" s="191" t="s">
        <v>342</v>
      </c>
      <c r="E748" s="192" t="s">
        <v>437</v>
      </c>
      <c r="F748" s="193" t="s">
        <v>438</v>
      </c>
      <c r="G748" s="194" t="s">
        <v>390</v>
      </c>
      <c r="H748" s="195">
        <v>155.572</v>
      </c>
      <c r="I748" s="269">
        <v>13.9</v>
      </c>
      <c r="J748" s="197">
        <f>ROUND(I748*H748,2)</f>
        <v>2162.45</v>
      </c>
      <c r="K748" s="193" t="s">
        <v>34</v>
      </c>
      <c r="L748" s="322"/>
    </row>
    <row r="749" spans="2:12" s="12" customFormat="1" ht="13.5" hidden="1" outlineLevel="3">
      <c r="B749" s="342"/>
      <c r="C749" s="203"/>
      <c r="D749" s="206" t="s">
        <v>348</v>
      </c>
      <c r="E749" s="343" t="s">
        <v>34</v>
      </c>
      <c r="F749" s="344" t="s">
        <v>3131</v>
      </c>
      <c r="G749" s="203"/>
      <c r="H749" s="345" t="s">
        <v>34</v>
      </c>
      <c r="I749" s="346" t="s">
        <v>34</v>
      </c>
      <c r="J749" s="203"/>
      <c r="K749" s="203"/>
      <c r="L749" s="347"/>
    </row>
    <row r="750" spans="2:12" s="13" customFormat="1" ht="13.5" hidden="1" outlineLevel="3">
      <c r="B750" s="331"/>
      <c r="C750" s="204"/>
      <c r="D750" s="206" t="s">
        <v>348</v>
      </c>
      <c r="E750" s="210" t="s">
        <v>34</v>
      </c>
      <c r="F750" s="211" t="s">
        <v>3806</v>
      </c>
      <c r="G750" s="204"/>
      <c r="H750" s="212">
        <v>155.572</v>
      </c>
      <c r="I750" s="332" t="s">
        <v>34</v>
      </c>
      <c r="J750" s="204"/>
      <c r="K750" s="204"/>
      <c r="L750" s="333"/>
    </row>
    <row r="751" spans="2:12" s="14" customFormat="1" ht="13.5" hidden="1" outlineLevel="3">
      <c r="B751" s="335"/>
      <c r="C751" s="205"/>
      <c r="D751" s="206" t="s">
        <v>348</v>
      </c>
      <c r="E751" s="207" t="s">
        <v>3108</v>
      </c>
      <c r="F751" s="208" t="s">
        <v>352</v>
      </c>
      <c r="G751" s="205"/>
      <c r="H751" s="209">
        <v>155.572</v>
      </c>
      <c r="I751" s="336" t="s">
        <v>34</v>
      </c>
      <c r="J751" s="205"/>
      <c r="K751" s="205"/>
      <c r="L751" s="337"/>
    </row>
    <row r="752" spans="2:12" s="1" customFormat="1" ht="22.5" customHeight="1" outlineLevel="2" collapsed="1">
      <c r="B752" s="302"/>
      <c r="C752" s="217" t="s">
        <v>1204</v>
      </c>
      <c r="D752" s="217" t="s">
        <v>441</v>
      </c>
      <c r="E752" s="218" t="s">
        <v>442</v>
      </c>
      <c r="F752" s="219" t="s">
        <v>443</v>
      </c>
      <c r="G752" s="220" t="s">
        <v>444</v>
      </c>
      <c r="H752" s="221">
        <v>5.608</v>
      </c>
      <c r="I752" s="270">
        <v>111.5</v>
      </c>
      <c r="J752" s="222">
        <f>ROUND(I752*H752,2)</f>
        <v>625.29</v>
      </c>
      <c r="K752" s="219" t="s">
        <v>34</v>
      </c>
      <c r="L752" s="334"/>
    </row>
    <row r="753" spans="2:12" s="13" customFormat="1" ht="13.5" hidden="1" outlineLevel="3">
      <c r="B753" s="331"/>
      <c r="C753" s="204"/>
      <c r="D753" s="206" t="s">
        <v>348</v>
      </c>
      <c r="E753" s="210" t="s">
        <v>34</v>
      </c>
      <c r="F753" s="211" t="s">
        <v>3312</v>
      </c>
      <c r="G753" s="204"/>
      <c r="H753" s="212">
        <v>5.608</v>
      </c>
      <c r="I753" s="332" t="s">
        <v>34</v>
      </c>
      <c r="J753" s="204"/>
      <c r="K753" s="204"/>
      <c r="L753" s="333"/>
    </row>
    <row r="754" spans="2:12" s="1" customFormat="1" ht="31.5" customHeight="1" outlineLevel="2" collapsed="1">
      <c r="B754" s="302"/>
      <c r="C754" s="191" t="s">
        <v>1207</v>
      </c>
      <c r="D754" s="191" t="s">
        <v>342</v>
      </c>
      <c r="E754" s="192" t="s">
        <v>447</v>
      </c>
      <c r="F754" s="193" t="s">
        <v>448</v>
      </c>
      <c r="G754" s="194" t="s">
        <v>390</v>
      </c>
      <c r="H754" s="195">
        <v>155.572</v>
      </c>
      <c r="I754" s="269">
        <v>16.7</v>
      </c>
      <c r="J754" s="197">
        <f>ROUND(I754*H754,2)</f>
        <v>2598.05</v>
      </c>
      <c r="K754" s="193" t="s">
        <v>34</v>
      </c>
      <c r="L754" s="322"/>
    </row>
    <row r="755" spans="2:12" s="13" customFormat="1" ht="13.5" hidden="1" outlineLevel="3">
      <c r="B755" s="331"/>
      <c r="C755" s="204"/>
      <c r="D755" s="206" t="s">
        <v>348</v>
      </c>
      <c r="E755" s="210" t="s">
        <v>34</v>
      </c>
      <c r="F755" s="211" t="s">
        <v>3108</v>
      </c>
      <c r="G755" s="204"/>
      <c r="H755" s="212">
        <v>155.572</v>
      </c>
      <c r="I755" s="332" t="s">
        <v>34</v>
      </c>
      <c r="J755" s="204"/>
      <c r="K755" s="204"/>
      <c r="L755" s="333"/>
    </row>
    <row r="756" spans="2:12" s="1" customFormat="1" ht="31.5" customHeight="1" outlineLevel="2" collapsed="1">
      <c r="B756" s="302"/>
      <c r="C756" s="191" t="s">
        <v>1213</v>
      </c>
      <c r="D756" s="191" t="s">
        <v>342</v>
      </c>
      <c r="E756" s="192" t="s">
        <v>1235</v>
      </c>
      <c r="F756" s="193" t="s">
        <v>1236</v>
      </c>
      <c r="G756" s="194" t="s">
        <v>345</v>
      </c>
      <c r="H756" s="195">
        <v>90.69</v>
      </c>
      <c r="I756" s="269">
        <v>94.7</v>
      </c>
      <c r="J756" s="197">
        <f>ROUND(I756*H756,2)</f>
        <v>8588.34</v>
      </c>
      <c r="K756" s="193" t="s">
        <v>346</v>
      </c>
      <c r="L756" s="322"/>
    </row>
    <row r="757" spans="2:12" s="12" customFormat="1" ht="13.5" hidden="1" outlineLevel="3">
      <c r="B757" s="342"/>
      <c r="C757" s="203"/>
      <c r="D757" s="206" t="s">
        <v>348</v>
      </c>
      <c r="E757" s="343" t="s">
        <v>34</v>
      </c>
      <c r="F757" s="344" t="s">
        <v>4173</v>
      </c>
      <c r="G757" s="203"/>
      <c r="H757" s="345" t="s">
        <v>34</v>
      </c>
      <c r="I757" s="346" t="s">
        <v>34</v>
      </c>
      <c r="J757" s="203"/>
      <c r="K757" s="203"/>
      <c r="L757" s="347"/>
    </row>
    <row r="758" spans="2:12" s="13" customFormat="1" ht="13.5" hidden="1" outlineLevel="3">
      <c r="B758" s="331"/>
      <c r="C758" s="204"/>
      <c r="D758" s="206" t="s">
        <v>348</v>
      </c>
      <c r="E758" s="210" t="s">
        <v>34</v>
      </c>
      <c r="F758" s="211" t="s">
        <v>4174</v>
      </c>
      <c r="G758" s="204"/>
      <c r="H758" s="212">
        <v>46.535</v>
      </c>
      <c r="I758" s="332" t="s">
        <v>34</v>
      </c>
      <c r="J758" s="204"/>
      <c r="K758" s="204"/>
      <c r="L758" s="333"/>
    </row>
    <row r="759" spans="2:12" s="13" customFormat="1" ht="13.5" hidden="1" outlineLevel="3">
      <c r="B759" s="331"/>
      <c r="C759" s="204"/>
      <c r="D759" s="206" t="s">
        <v>348</v>
      </c>
      <c r="E759" s="210" t="s">
        <v>34</v>
      </c>
      <c r="F759" s="211" t="s">
        <v>4175</v>
      </c>
      <c r="G759" s="204"/>
      <c r="H759" s="212">
        <v>0.704</v>
      </c>
      <c r="I759" s="332" t="s">
        <v>34</v>
      </c>
      <c r="J759" s="204"/>
      <c r="K759" s="204"/>
      <c r="L759" s="333"/>
    </row>
    <row r="760" spans="2:12" s="13" customFormat="1" ht="13.5" hidden="1" outlineLevel="3">
      <c r="B760" s="331"/>
      <c r="C760" s="204"/>
      <c r="D760" s="206" t="s">
        <v>348</v>
      </c>
      <c r="E760" s="210" t="s">
        <v>34</v>
      </c>
      <c r="F760" s="211" t="s">
        <v>4176</v>
      </c>
      <c r="G760" s="204"/>
      <c r="H760" s="212">
        <v>7.887</v>
      </c>
      <c r="I760" s="332" t="s">
        <v>34</v>
      </c>
      <c r="J760" s="204"/>
      <c r="K760" s="204"/>
      <c r="L760" s="333"/>
    </row>
    <row r="761" spans="2:12" s="13" customFormat="1" ht="13.5" hidden="1" outlineLevel="3">
      <c r="B761" s="331"/>
      <c r="C761" s="204"/>
      <c r="D761" s="206" t="s">
        <v>348</v>
      </c>
      <c r="E761" s="210" t="s">
        <v>34</v>
      </c>
      <c r="F761" s="211" t="s">
        <v>4177</v>
      </c>
      <c r="G761" s="204"/>
      <c r="H761" s="212">
        <v>13.739</v>
      </c>
      <c r="I761" s="332" t="s">
        <v>34</v>
      </c>
      <c r="J761" s="204"/>
      <c r="K761" s="204"/>
      <c r="L761" s="333"/>
    </row>
    <row r="762" spans="2:12" s="13" customFormat="1" ht="13.5" hidden="1" outlineLevel="3">
      <c r="B762" s="331"/>
      <c r="C762" s="204"/>
      <c r="D762" s="206" t="s">
        <v>348</v>
      </c>
      <c r="E762" s="210" t="s">
        <v>34</v>
      </c>
      <c r="F762" s="211" t="s">
        <v>4178</v>
      </c>
      <c r="G762" s="204"/>
      <c r="H762" s="212">
        <v>3.363</v>
      </c>
      <c r="I762" s="332" t="s">
        <v>34</v>
      </c>
      <c r="J762" s="204"/>
      <c r="K762" s="204"/>
      <c r="L762" s="333"/>
    </row>
    <row r="763" spans="2:12" s="13" customFormat="1" ht="13.5" hidden="1" outlineLevel="3">
      <c r="B763" s="331"/>
      <c r="C763" s="204"/>
      <c r="D763" s="206" t="s">
        <v>348</v>
      </c>
      <c r="E763" s="210" t="s">
        <v>34</v>
      </c>
      <c r="F763" s="211" t="s">
        <v>4179</v>
      </c>
      <c r="G763" s="204"/>
      <c r="H763" s="212">
        <v>8.505</v>
      </c>
      <c r="I763" s="332" t="s">
        <v>34</v>
      </c>
      <c r="J763" s="204"/>
      <c r="K763" s="204"/>
      <c r="L763" s="333"/>
    </row>
    <row r="764" spans="2:12" s="15" customFormat="1" ht="13.5" hidden="1" outlineLevel="3">
      <c r="B764" s="339"/>
      <c r="C764" s="213"/>
      <c r="D764" s="206" t="s">
        <v>348</v>
      </c>
      <c r="E764" s="214" t="s">
        <v>2376</v>
      </c>
      <c r="F764" s="215" t="s">
        <v>363</v>
      </c>
      <c r="G764" s="213"/>
      <c r="H764" s="216">
        <v>80.733</v>
      </c>
      <c r="I764" s="340" t="s">
        <v>34</v>
      </c>
      <c r="J764" s="213"/>
      <c r="K764" s="213"/>
      <c r="L764" s="341"/>
    </row>
    <row r="765" spans="2:12" s="12" customFormat="1" ht="13.5" hidden="1" outlineLevel="3">
      <c r="B765" s="342"/>
      <c r="C765" s="203"/>
      <c r="D765" s="206" t="s">
        <v>348</v>
      </c>
      <c r="E765" s="343" t="s">
        <v>34</v>
      </c>
      <c r="F765" s="344" t="s">
        <v>1237</v>
      </c>
      <c r="G765" s="203"/>
      <c r="H765" s="345" t="s">
        <v>34</v>
      </c>
      <c r="I765" s="346" t="s">
        <v>34</v>
      </c>
      <c r="J765" s="203"/>
      <c r="K765" s="203"/>
      <c r="L765" s="347"/>
    </row>
    <row r="766" spans="2:12" s="13" customFormat="1" ht="13.5" hidden="1" outlineLevel="3">
      <c r="B766" s="331"/>
      <c r="C766" s="204"/>
      <c r="D766" s="206" t="s">
        <v>348</v>
      </c>
      <c r="E766" s="210" t="s">
        <v>34</v>
      </c>
      <c r="F766" s="211" t="s">
        <v>4180</v>
      </c>
      <c r="G766" s="204"/>
      <c r="H766" s="212">
        <v>9.957</v>
      </c>
      <c r="I766" s="332" t="s">
        <v>34</v>
      </c>
      <c r="J766" s="204"/>
      <c r="K766" s="204"/>
      <c r="L766" s="333"/>
    </row>
    <row r="767" spans="2:12" s="15" customFormat="1" ht="13.5" hidden="1" outlineLevel="3">
      <c r="B767" s="339"/>
      <c r="C767" s="213"/>
      <c r="D767" s="206" t="s">
        <v>348</v>
      </c>
      <c r="E767" s="214" t="s">
        <v>4181</v>
      </c>
      <c r="F767" s="215" t="s">
        <v>363</v>
      </c>
      <c r="G767" s="213"/>
      <c r="H767" s="216">
        <v>9.957</v>
      </c>
      <c r="I767" s="340" t="s">
        <v>34</v>
      </c>
      <c r="J767" s="213"/>
      <c r="K767" s="213"/>
      <c r="L767" s="341"/>
    </row>
    <row r="768" spans="2:12" s="14" customFormat="1" ht="13.5" hidden="1" outlineLevel="3">
      <c r="B768" s="335"/>
      <c r="C768" s="205"/>
      <c r="D768" s="206" t="s">
        <v>348</v>
      </c>
      <c r="E768" s="207" t="s">
        <v>239</v>
      </c>
      <c r="F768" s="208" t="s">
        <v>352</v>
      </c>
      <c r="G768" s="205"/>
      <c r="H768" s="209">
        <v>90.69</v>
      </c>
      <c r="I768" s="336" t="s">
        <v>34</v>
      </c>
      <c r="J768" s="205"/>
      <c r="K768" s="205"/>
      <c r="L768" s="337"/>
    </row>
    <row r="769" spans="2:12" s="1" customFormat="1" ht="22.5" customHeight="1" outlineLevel="2" collapsed="1">
      <c r="B769" s="302"/>
      <c r="C769" s="217" t="s">
        <v>1217</v>
      </c>
      <c r="D769" s="217" t="s">
        <v>441</v>
      </c>
      <c r="E769" s="218" t="s">
        <v>927</v>
      </c>
      <c r="F769" s="219" t="s">
        <v>928</v>
      </c>
      <c r="G769" s="220" t="s">
        <v>417</v>
      </c>
      <c r="H769" s="221">
        <v>171.468</v>
      </c>
      <c r="I769" s="270">
        <v>278.6</v>
      </c>
      <c r="J769" s="222">
        <f>ROUND(I769*H769,2)</f>
        <v>47770.98</v>
      </c>
      <c r="K769" s="219" t="s">
        <v>34</v>
      </c>
      <c r="L769" s="334"/>
    </row>
    <row r="770" spans="2:12" s="13" customFormat="1" ht="13.5" hidden="1" outlineLevel="3">
      <c r="B770" s="331"/>
      <c r="C770" s="204"/>
      <c r="D770" s="206" t="s">
        <v>348</v>
      </c>
      <c r="E770" s="210" t="s">
        <v>34</v>
      </c>
      <c r="F770" s="211" t="s">
        <v>1240</v>
      </c>
      <c r="G770" s="204"/>
      <c r="H770" s="212">
        <v>171.468</v>
      </c>
      <c r="I770" s="332" t="s">
        <v>34</v>
      </c>
      <c r="J770" s="204"/>
      <c r="K770" s="204"/>
      <c r="L770" s="333"/>
    </row>
    <row r="771" spans="2:12" s="1" customFormat="1" ht="22.5" customHeight="1" outlineLevel="2" collapsed="1">
      <c r="B771" s="302"/>
      <c r="C771" s="191" t="s">
        <v>1220</v>
      </c>
      <c r="D771" s="191" t="s">
        <v>342</v>
      </c>
      <c r="E771" s="192" t="s">
        <v>941</v>
      </c>
      <c r="F771" s="193" t="s">
        <v>942</v>
      </c>
      <c r="G771" s="194" t="s">
        <v>345</v>
      </c>
      <c r="H771" s="195">
        <v>90.69</v>
      </c>
      <c r="I771" s="269">
        <v>36.1</v>
      </c>
      <c r="J771" s="197">
        <f>ROUND(I771*H771,2)</f>
        <v>3273.91</v>
      </c>
      <c r="K771" s="193" t="s">
        <v>346</v>
      </c>
      <c r="L771" s="322"/>
    </row>
    <row r="772" spans="2:12" s="13" customFormat="1" ht="13.5" hidden="1" outlineLevel="3">
      <c r="B772" s="331"/>
      <c r="C772" s="204"/>
      <c r="D772" s="206" t="s">
        <v>348</v>
      </c>
      <c r="E772" s="210" t="s">
        <v>34</v>
      </c>
      <c r="F772" s="211" t="s">
        <v>1242</v>
      </c>
      <c r="G772" s="204"/>
      <c r="H772" s="212">
        <v>90.69</v>
      </c>
      <c r="I772" s="332" t="s">
        <v>34</v>
      </c>
      <c r="J772" s="204"/>
      <c r="K772" s="204"/>
      <c r="L772" s="333"/>
    </row>
    <row r="773" spans="2:12" s="1" customFormat="1" ht="22.5" customHeight="1" outlineLevel="2">
      <c r="B773" s="302"/>
      <c r="C773" s="191" t="s">
        <v>1223</v>
      </c>
      <c r="D773" s="191" t="s">
        <v>342</v>
      </c>
      <c r="E773" s="192" t="s">
        <v>933</v>
      </c>
      <c r="F773" s="193" t="s">
        <v>934</v>
      </c>
      <c r="G773" s="194" t="s">
        <v>345</v>
      </c>
      <c r="H773" s="195">
        <v>90.69</v>
      </c>
      <c r="I773" s="269">
        <v>10.3</v>
      </c>
      <c r="J773" s="197">
        <f>ROUND(I773*H773,2)</f>
        <v>934.11</v>
      </c>
      <c r="K773" s="193" t="s">
        <v>346</v>
      </c>
      <c r="L773" s="322"/>
    </row>
    <row r="774" spans="2:12" s="1" customFormat="1" ht="22.5" customHeight="1" outlineLevel="2" collapsed="1">
      <c r="B774" s="302"/>
      <c r="C774" s="191" t="s">
        <v>1226</v>
      </c>
      <c r="D774" s="191" t="s">
        <v>342</v>
      </c>
      <c r="E774" s="192" t="s">
        <v>1245</v>
      </c>
      <c r="F774" s="193" t="s">
        <v>1246</v>
      </c>
      <c r="G774" s="194" t="s">
        <v>390</v>
      </c>
      <c r="H774" s="195">
        <v>155.172</v>
      </c>
      <c r="I774" s="269">
        <v>16.7</v>
      </c>
      <c r="J774" s="197">
        <f>ROUND(I774*H774,2)</f>
        <v>2591.37</v>
      </c>
      <c r="K774" s="193" t="s">
        <v>346</v>
      </c>
      <c r="L774" s="322"/>
    </row>
    <row r="775" spans="2:12" s="13" customFormat="1" ht="13.5" hidden="1" outlineLevel="3">
      <c r="B775" s="331"/>
      <c r="C775" s="204"/>
      <c r="D775" s="206" t="s">
        <v>348</v>
      </c>
      <c r="E775" s="210" t="s">
        <v>34</v>
      </c>
      <c r="F775" s="211" t="s">
        <v>4182</v>
      </c>
      <c r="G775" s="204"/>
      <c r="H775" s="212">
        <v>155.172</v>
      </c>
      <c r="I775" s="332" t="s">
        <v>34</v>
      </c>
      <c r="J775" s="204"/>
      <c r="K775" s="204"/>
      <c r="L775" s="333"/>
    </row>
    <row r="776" spans="2:12" s="1" customFormat="1" ht="22.5" customHeight="1" outlineLevel="2" collapsed="1">
      <c r="B776" s="302"/>
      <c r="C776" s="191" t="s">
        <v>1230</v>
      </c>
      <c r="D776" s="191" t="s">
        <v>342</v>
      </c>
      <c r="E776" s="192" t="s">
        <v>1249</v>
      </c>
      <c r="F776" s="193" t="s">
        <v>1250</v>
      </c>
      <c r="G776" s="194" t="s">
        <v>390</v>
      </c>
      <c r="H776" s="195">
        <v>8.167</v>
      </c>
      <c r="I776" s="269">
        <v>16.7</v>
      </c>
      <c r="J776" s="197">
        <f>ROUND(I776*H776,2)</f>
        <v>136.39</v>
      </c>
      <c r="K776" s="193" t="s">
        <v>346</v>
      </c>
      <c r="L776" s="322"/>
    </row>
    <row r="777" spans="2:12" s="13" customFormat="1" ht="13.5" hidden="1" outlineLevel="3">
      <c r="B777" s="331"/>
      <c r="C777" s="204"/>
      <c r="D777" s="206" t="s">
        <v>348</v>
      </c>
      <c r="E777" s="210" t="s">
        <v>34</v>
      </c>
      <c r="F777" s="211" t="s">
        <v>4183</v>
      </c>
      <c r="G777" s="204"/>
      <c r="H777" s="212">
        <v>8.167</v>
      </c>
      <c r="I777" s="332" t="s">
        <v>34</v>
      </c>
      <c r="J777" s="204"/>
      <c r="K777" s="204"/>
      <c r="L777" s="333"/>
    </row>
    <row r="778" spans="2:12" s="11" customFormat="1" ht="29.85" customHeight="1" outlineLevel="1">
      <c r="B778" s="318"/>
      <c r="C778" s="182"/>
      <c r="D778" s="188" t="s">
        <v>74</v>
      </c>
      <c r="E778" s="189" t="s">
        <v>83</v>
      </c>
      <c r="F778" s="189" t="s">
        <v>1252</v>
      </c>
      <c r="G778" s="182"/>
      <c r="H778" s="182"/>
      <c r="I778" s="321" t="s">
        <v>34</v>
      </c>
      <c r="J778" s="190">
        <f>SUM(J779:J831)</f>
        <v>722195.54</v>
      </c>
      <c r="K778" s="182"/>
      <c r="L778" s="320"/>
    </row>
    <row r="779" spans="2:12" s="1" customFormat="1" ht="22.5" customHeight="1" outlineLevel="2" collapsed="1">
      <c r="B779" s="302"/>
      <c r="C779" s="191" t="s">
        <v>1234</v>
      </c>
      <c r="D779" s="191" t="s">
        <v>342</v>
      </c>
      <c r="E779" s="192" t="s">
        <v>1262</v>
      </c>
      <c r="F779" s="193" t="s">
        <v>1263</v>
      </c>
      <c r="G779" s="194" t="s">
        <v>491</v>
      </c>
      <c r="H779" s="195">
        <v>76.5</v>
      </c>
      <c r="I779" s="269">
        <v>167.2</v>
      </c>
      <c r="J779" s="197">
        <f>ROUND(I779*H779,2)</f>
        <v>12790.8</v>
      </c>
      <c r="K779" s="193" t="s">
        <v>346</v>
      </c>
      <c r="L779" s="322"/>
    </row>
    <row r="780" spans="2:12" s="13" customFormat="1" ht="13.5" hidden="1" outlineLevel="3">
      <c r="B780" s="331"/>
      <c r="C780" s="204"/>
      <c r="D780" s="206" t="s">
        <v>348</v>
      </c>
      <c r="E780" s="210" t="s">
        <v>34</v>
      </c>
      <c r="F780" s="211" t="s">
        <v>4184</v>
      </c>
      <c r="G780" s="204"/>
      <c r="H780" s="212">
        <v>72</v>
      </c>
      <c r="I780" s="332" t="s">
        <v>34</v>
      </c>
      <c r="J780" s="204"/>
      <c r="K780" s="204"/>
      <c r="L780" s="333"/>
    </row>
    <row r="781" spans="2:12" s="13" customFormat="1" ht="13.5" hidden="1" outlineLevel="3">
      <c r="B781" s="331"/>
      <c r="C781" s="204"/>
      <c r="D781" s="206" t="s">
        <v>348</v>
      </c>
      <c r="E781" s="210" t="s">
        <v>34</v>
      </c>
      <c r="F781" s="211" t="s">
        <v>4185</v>
      </c>
      <c r="G781" s="204"/>
      <c r="H781" s="212">
        <v>4.5</v>
      </c>
      <c r="I781" s="332" t="s">
        <v>34</v>
      </c>
      <c r="J781" s="204"/>
      <c r="K781" s="204"/>
      <c r="L781" s="333"/>
    </row>
    <row r="782" spans="2:12" s="15" customFormat="1" ht="13.5" hidden="1" outlineLevel="3">
      <c r="B782" s="339"/>
      <c r="C782" s="213"/>
      <c r="D782" s="206" t="s">
        <v>348</v>
      </c>
      <c r="E782" s="214" t="s">
        <v>1267</v>
      </c>
      <c r="F782" s="215" t="s">
        <v>363</v>
      </c>
      <c r="G782" s="213"/>
      <c r="H782" s="216">
        <v>76.5</v>
      </c>
      <c r="I782" s="340" t="s">
        <v>34</v>
      </c>
      <c r="J782" s="213"/>
      <c r="K782" s="213"/>
      <c r="L782" s="341"/>
    </row>
    <row r="783" spans="2:12" s="1" customFormat="1" ht="22.5" customHeight="1" outlineLevel="2" collapsed="1">
      <c r="B783" s="302"/>
      <c r="C783" s="191" t="s">
        <v>1239</v>
      </c>
      <c r="D783" s="191" t="s">
        <v>342</v>
      </c>
      <c r="E783" s="192" t="s">
        <v>1254</v>
      </c>
      <c r="F783" s="193" t="s">
        <v>1255</v>
      </c>
      <c r="G783" s="194" t="s">
        <v>390</v>
      </c>
      <c r="H783" s="195">
        <v>318.848</v>
      </c>
      <c r="I783" s="269">
        <v>20.9</v>
      </c>
      <c r="J783" s="197">
        <f>ROUND(I783*H783,2)</f>
        <v>6663.92</v>
      </c>
      <c r="K783" s="193" t="s">
        <v>346</v>
      </c>
      <c r="L783" s="322"/>
    </row>
    <row r="784" spans="2:12" s="13" customFormat="1" ht="13.5" hidden="1" outlineLevel="3">
      <c r="B784" s="331"/>
      <c r="C784" s="204"/>
      <c r="D784" s="206" t="s">
        <v>348</v>
      </c>
      <c r="E784" s="210" t="s">
        <v>34</v>
      </c>
      <c r="F784" s="211" t="s">
        <v>4186</v>
      </c>
      <c r="G784" s="204"/>
      <c r="H784" s="212">
        <v>318.848</v>
      </c>
      <c r="I784" s="332" t="s">
        <v>34</v>
      </c>
      <c r="J784" s="204"/>
      <c r="K784" s="204"/>
      <c r="L784" s="333"/>
    </row>
    <row r="785" spans="2:12" s="1" customFormat="1" ht="22.5" customHeight="1" outlineLevel="2" collapsed="1">
      <c r="B785" s="302"/>
      <c r="C785" s="217" t="s">
        <v>1241</v>
      </c>
      <c r="D785" s="217" t="s">
        <v>441</v>
      </c>
      <c r="E785" s="218" t="s">
        <v>4187</v>
      </c>
      <c r="F785" s="219" t="s">
        <v>4188</v>
      </c>
      <c r="G785" s="220" t="s">
        <v>390</v>
      </c>
      <c r="H785" s="221">
        <v>366.675</v>
      </c>
      <c r="I785" s="270">
        <v>27.9</v>
      </c>
      <c r="J785" s="222">
        <f>ROUND(I785*H785,2)</f>
        <v>10230.23</v>
      </c>
      <c r="K785" s="219" t="s">
        <v>34</v>
      </c>
      <c r="L785" s="334"/>
    </row>
    <row r="786" spans="2:12" s="13" customFormat="1" ht="13.5" hidden="1" outlineLevel="3">
      <c r="B786" s="331"/>
      <c r="C786" s="204"/>
      <c r="D786" s="206" t="s">
        <v>348</v>
      </c>
      <c r="E786" s="204"/>
      <c r="F786" s="211" t="s">
        <v>4189</v>
      </c>
      <c r="G786" s="204"/>
      <c r="H786" s="212">
        <v>366.675</v>
      </c>
      <c r="I786" s="332" t="s">
        <v>34</v>
      </c>
      <c r="J786" s="204"/>
      <c r="K786" s="204"/>
      <c r="L786" s="333"/>
    </row>
    <row r="787" spans="2:12" s="1" customFormat="1" ht="22.5" customHeight="1" outlineLevel="2" collapsed="1">
      <c r="B787" s="302"/>
      <c r="C787" s="191" t="s">
        <v>1243</v>
      </c>
      <c r="D787" s="191" t="s">
        <v>342</v>
      </c>
      <c r="E787" s="192" t="s">
        <v>3324</v>
      </c>
      <c r="F787" s="193" t="s">
        <v>3325</v>
      </c>
      <c r="G787" s="194" t="s">
        <v>345</v>
      </c>
      <c r="H787" s="195">
        <v>67.705</v>
      </c>
      <c r="I787" s="269">
        <v>668.7</v>
      </c>
      <c r="J787" s="197">
        <f>ROUND(I787*H787,2)</f>
        <v>45274.33</v>
      </c>
      <c r="K787" s="193" t="s">
        <v>34</v>
      </c>
      <c r="L787" s="322"/>
    </row>
    <row r="788" spans="2:12" s="12" customFormat="1" ht="13.5" hidden="1" outlineLevel="3">
      <c r="B788" s="342"/>
      <c r="C788" s="203"/>
      <c r="D788" s="206" t="s">
        <v>348</v>
      </c>
      <c r="E788" s="343" t="s">
        <v>34</v>
      </c>
      <c r="F788" s="344" t="s">
        <v>4190</v>
      </c>
      <c r="G788" s="203"/>
      <c r="H788" s="345" t="s">
        <v>34</v>
      </c>
      <c r="I788" s="346" t="s">
        <v>34</v>
      </c>
      <c r="J788" s="203"/>
      <c r="K788" s="203"/>
      <c r="L788" s="347"/>
    </row>
    <row r="789" spans="2:12" s="13" customFormat="1" ht="13.5" hidden="1" outlineLevel="3">
      <c r="B789" s="331"/>
      <c r="C789" s="204"/>
      <c r="D789" s="206" t="s">
        <v>348</v>
      </c>
      <c r="E789" s="210" t="s">
        <v>34</v>
      </c>
      <c r="F789" s="211" t="s">
        <v>4095</v>
      </c>
      <c r="G789" s="204"/>
      <c r="H789" s="212">
        <v>17.267</v>
      </c>
      <c r="I789" s="332" t="s">
        <v>34</v>
      </c>
      <c r="J789" s="204"/>
      <c r="K789" s="204"/>
      <c r="L789" s="333"/>
    </row>
    <row r="790" spans="2:12" s="13" customFormat="1" ht="13.5" hidden="1" outlineLevel="3">
      <c r="B790" s="331"/>
      <c r="C790" s="204"/>
      <c r="D790" s="206" t="s">
        <v>348</v>
      </c>
      <c r="E790" s="210" t="s">
        <v>34</v>
      </c>
      <c r="F790" s="211" t="s">
        <v>4191</v>
      </c>
      <c r="G790" s="204"/>
      <c r="H790" s="212">
        <v>-0.834</v>
      </c>
      <c r="I790" s="332" t="s">
        <v>34</v>
      </c>
      <c r="J790" s="204"/>
      <c r="K790" s="204"/>
      <c r="L790" s="333"/>
    </row>
    <row r="791" spans="2:12" s="13" customFormat="1" ht="13.5" hidden="1" outlineLevel="3">
      <c r="B791" s="331"/>
      <c r="C791" s="204"/>
      <c r="D791" s="206" t="s">
        <v>348</v>
      </c>
      <c r="E791" s="210" t="s">
        <v>34</v>
      </c>
      <c r="F791" s="211" t="s">
        <v>3328</v>
      </c>
      <c r="G791" s="204"/>
      <c r="H791" s="212">
        <v>-5.04</v>
      </c>
      <c r="I791" s="332" t="s">
        <v>34</v>
      </c>
      <c r="J791" s="204"/>
      <c r="K791" s="204"/>
      <c r="L791" s="333"/>
    </row>
    <row r="792" spans="2:12" s="13" customFormat="1" ht="13.5" hidden="1" outlineLevel="3">
      <c r="B792" s="331"/>
      <c r="C792" s="204"/>
      <c r="D792" s="206" t="s">
        <v>348</v>
      </c>
      <c r="E792" s="210" t="s">
        <v>34</v>
      </c>
      <c r="F792" s="211" t="s">
        <v>4192</v>
      </c>
      <c r="G792" s="204"/>
      <c r="H792" s="212">
        <v>5.292</v>
      </c>
      <c r="I792" s="332" t="s">
        <v>34</v>
      </c>
      <c r="J792" s="204"/>
      <c r="K792" s="204"/>
      <c r="L792" s="333"/>
    </row>
    <row r="793" spans="2:12" s="12" customFormat="1" ht="13.5" hidden="1" outlineLevel="3">
      <c r="B793" s="342"/>
      <c r="C793" s="203"/>
      <c r="D793" s="206" t="s">
        <v>348</v>
      </c>
      <c r="E793" s="343" t="s">
        <v>34</v>
      </c>
      <c r="F793" s="344" t="s">
        <v>4193</v>
      </c>
      <c r="G793" s="203"/>
      <c r="H793" s="345" t="s">
        <v>34</v>
      </c>
      <c r="I793" s="346" t="s">
        <v>34</v>
      </c>
      <c r="J793" s="203"/>
      <c r="K793" s="203"/>
      <c r="L793" s="347"/>
    </row>
    <row r="794" spans="2:12" s="13" customFormat="1" ht="13.5" hidden="1" outlineLevel="3">
      <c r="B794" s="331"/>
      <c r="C794" s="204"/>
      <c r="D794" s="206" t="s">
        <v>348</v>
      </c>
      <c r="E794" s="210" t="s">
        <v>34</v>
      </c>
      <c r="F794" s="211" t="s">
        <v>4194</v>
      </c>
      <c r="G794" s="204"/>
      <c r="H794" s="212">
        <v>51.02</v>
      </c>
      <c r="I794" s="332" t="s">
        <v>34</v>
      </c>
      <c r="J794" s="204"/>
      <c r="K794" s="204"/>
      <c r="L794" s="333"/>
    </row>
    <row r="795" spans="2:12" s="14" customFormat="1" ht="13.5" hidden="1" outlineLevel="3">
      <c r="B795" s="335"/>
      <c r="C795" s="205"/>
      <c r="D795" s="206" t="s">
        <v>348</v>
      </c>
      <c r="E795" s="207" t="s">
        <v>3329</v>
      </c>
      <c r="F795" s="208" t="s">
        <v>352</v>
      </c>
      <c r="G795" s="205"/>
      <c r="H795" s="209">
        <v>67.705</v>
      </c>
      <c r="I795" s="336" t="s">
        <v>34</v>
      </c>
      <c r="J795" s="205"/>
      <c r="K795" s="205"/>
      <c r="L795" s="337"/>
    </row>
    <row r="796" spans="2:12" s="1" customFormat="1" ht="22.5" customHeight="1" outlineLevel="2" collapsed="1">
      <c r="B796" s="302"/>
      <c r="C796" s="191" t="s">
        <v>1244</v>
      </c>
      <c r="D796" s="191" t="s">
        <v>342</v>
      </c>
      <c r="E796" s="192" t="s">
        <v>1286</v>
      </c>
      <c r="F796" s="193" t="s">
        <v>1287</v>
      </c>
      <c r="G796" s="194" t="s">
        <v>491</v>
      </c>
      <c r="H796" s="195">
        <v>22</v>
      </c>
      <c r="I796" s="269">
        <v>1393.2</v>
      </c>
      <c r="J796" s="197">
        <f>ROUND(I796*H796,2)</f>
        <v>30650.4</v>
      </c>
      <c r="K796" s="193" t="s">
        <v>34</v>
      </c>
      <c r="L796" s="322"/>
    </row>
    <row r="797" spans="2:12" s="13" customFormat="1" ht="13.5" hidden="1" outlineLevel="3">
      <c r="B797" s="331"/>
      <c r="C797" s="204"/>
      <c r="D797" s="206" t="s">
        <v>348</v>
      </c>
      <c r="E797" s="210" t="s">
        <v>34</v>
      </c>
      <c r="F797" s="211" t="s">
        <v>4195</v>
      </c>
      <c r="G797" s="204"/>
      <c r="H797" s="212">
        <v>44</v>
      </c>
      <c r="I797" s="332" t="s">
        <v>34</v>
      </c>
      <c r="J797" s="204"/>
      <c r="K797" s="204"/>
      <c r="L797" s="333"/>
    </row>
    <row r="798" spans="2:12" s="15" customFormat="1" ht="13.5" hidden="1" outlineLevel="3">
      <c r="B798" s="339"/>
      <c r="C798" s="213"/>
      <c r="D798" s="206" t="s">
        <v>348</v>
      </c>
      <c r="E798" s="214" t="s">
        <v>233</v>
      </c>
      <c r="F798" s="215" t="s">
        <v>363</v>
      </c>
      <c r="G798" s="213"/>
      <c r="H798" s="216">
        <v>44</v>
      </c>
      <c r="I798" s="340" t="s">
        <v>34</v>
      </c>
      <c r="J798" s="213"/>
      <c r="K798" s="213"/>
      <c r="L798" s="341"/>
    </row>
    <row r="799" spans="2:12" s="13" customFormat="1" ht="13.5" hidden="1" outlineLevel="3">
      <c r="B799" s="331"/>
      <c r="C799" s="204"/>
      <c r="D799" s="206" t="s">
        <v>348</v>
      </c>
      <c r="E799" s="210" t="s">
        <v>34</v>
      </c>
      <c r="F799" s="211" t="s">
        <v>1289</v>
      </c>
      <c r="G799" s="204"/>
      <c r="H799" s="212">
        <v>22</v>
      </c>
      <c r="I799" s="332" t="s">
        <v>34</v>
      </c>
      <c r="J799" s="204"/>
      <c r="K799" s="204"/>
      <c r="L799" s="333"/>
    </row>
    <row r="800" spans="2:12" s="1" customFormat="1" ht="22.5" customHeight="1" outlineLevel="2" collapsed="1">
      <c r="B800" s="302"/>
      <c r="C800" s="191" t="s">
        <v>1248</v>
      </c>
      <c r="D800" s="191" t="s">
        <v>342</v>
      </c>
      <c r="E800" s="192" t="s">
        <v>1291</v>
      </c>
      <c r="F800" s="193" t="s">
        <v>1292</v>
      </c>
      <c r="G800" s="194" t="s">
        <v>491</v>
      </c>
      <c r="H800" s="195">
        <v>22</v>
      </c>
      <c r="I800" s="269">
        <v>1462.9</v>
      </c>
      <c r="J800" s="197">
        <f>ROUND(I800*H800,2)</f>
        <v>32183.8</v>
      </c>
      <c r="K800" s="193" t="s">
        <v>34</v>
      </c>
      <c r="L800" s="322"/>
    </row>
    <row r="801" spans="2:12" s="13" customFormat="1" ht="13.5" hidden="1" outlineLevel="3">
      <c r="B801" s="331"/>
      <c r="C801" s="204"/>
      <c r="D801" s="206" t="s">
        <v>348</v>
      </c>
      <c r="E801" s="210" t="s">
        <v>34</v>
      </c>
      <c r="F801" s="211" t="s">
        <v>1289</v>
      </c>
      <c r="G801" s="204"/>
      <c r="H801" s="212">
        <v>22</v>
      </c>
      <c r="I801" s="332" t="s">
        <v>34</v>
      </c>
      <c r="J801" s="204"/>
      <c r="K801" s="204"/>
      <c r="L801" s="333"/>
    </row>
    <row r="802" spans="2:12" s="1" customFormat="1" ht="22.5" customHeight="1" outlineLevel="2" collapsed="1">
      <c r="B802" s="302"/>
      <c r="C802" s="191" t="s">
        <v>1253</v>
      </c>
      <c r="D802" s="191" t="s">
        <v>342</v>
      </c>
      <c r="E802" s="192" t="s">
        <v>1277</v>
      </c>
      <c r="F802" s="193" t="s">
        <v>1278</v>
      </c>
      <c r="G802" s="194" t="s">
        <v>491</v>
      </c>
      <c r="H802" s="195">
        <v>6</v>
      </c>
      <c r="I802" s="269">
        <v>529.4</v>
      </c>
      <c r="J802" s="197">
        <f>ROUND(I802*H802,2)</f>
        <v>3176.4</v>
      </c>
      <c r="K802" s="193" t="s">
        <v>346</v>
      </c>
      <c r="L802" s="322"/>
    </row>
    <row r="803" spans="2:12" s="12" customFormat="1" ht="13.5" hidden="1" outlineLevel="3">
      <c r="B803" s="342"/>
      <c r="C803" s="203"/>
      <c r="D803" s="206" t="s">
        <v>348</v>
      </c>
      <c r="E803" s="343" t="s">
        <v>34</v>
      </c>
      <c r="F803" s="344" t="s">
        <v>4196</v>
      </c>
      <c r="G803" s="203"/>
      <c r="H803" s="345" t="s">
        <v>34</v>
      </c>
      <c r="I803" s="346" t="s">
        <v>34</v>
      </c>
      <c r="J803" s="203"/>
      <c r="K803" s="203"/>
      <c r="L803" s="347"/>
    </row>
    <row r="804" spans="2:12" s="13" customFormat="1" ht="13.5" hidden="1" outlineLevel="3">
      <c r="B804" s="331"/>
      <c r="C804" s="204"/>
      <c r="D804" s="206" t="s">
        <v>348</v>
      </c>
      <c r="E804" s="210" t="s">
        <v>34</v>
      </c>
      <c r="F804" s="211" t="s">
        <v>4197</v>
      </c>
      <c r="G804" s="204"/>
      <c r="H804" s="212">
        <v>6</v>
      </c>
      <c r="I804" s="332" t="s">
        <v>34</v>
      </c>
      <c r="J804" s="204"/>
      <c r="K804" s="204"/>
      <c r="L804" s="333"/>
    </row>
    <row r="805" spans="2:12" s="1" customFormat="1" ht="22.5" customHeight="1" outlineLevel="2" collapsed="1">
      <c r="B805" s="302"/>
      <c r="C805" s="217" t="s">
        <v>1257</v>
      </c>
      <c r="D805" s="217" t="s">
        <v>441</v>
      </c>
      <c r="E805" s="218" t="s">
        <v>1282</v>
      </c>
      <c r="F805" s="219" t="s">
        <v>1283</v>
      </c>
      <c r="G805" s="220" t="s">
        <v>1130</v>
      </c>
      <c r="H805" s="221">
        <v>6.12</v>
      </c>
      <c r="I805" s="270">
        <v>1057.5</v>
      </c>
      <c r="J805" s="222">
        <f>ROUND(I805*H805,2)</f>
        <v>6471.9</v>
      </c>
      <c r="K805" s="219" t="s">
        <v>346</v>
      </c>
      <c r="L805" s="334"/>
    </row>
    <row r="806" spans="2:12" s="13" customFormat="1" ht="13.5" hidden="1" outlineLevel="3">
      <c r="B806" s="331"/>
      <c r="C806" s="204"/>
      <c r="D806" s="206" t="s">
        <v>348</v>
      </c>
      <c r="E806" s="204"/>
      <c r="F806" s="211" t="s">
        <v>4198</v>
      </c>
      <c r="G806" s="204"/>
      <c r="H806" s="212">
        <v>6.12</v>
      </c>
      <c r="I806" s="332" t="s">
        <v>34</v>
      </c>
      <c r="J806" s="204"/>
      <c r="K806" s="204"/>
      <c r="L806" s="333"/>
    </row>
    <row r="807" spans="2:12" s="1" customFormat="1" ht="22.5" customHeight="1" outlineLevel="2" collapsed="1">
      <c r="B807" s="302"/>
      <c r="C807" s="191" t="s">
        <v>1261</v>
      </c>
      <c r="D807" s="191" t="s">
        <v>342</v>
      </c>
      <c r="E807" s="192" t="s">
        <v>1298</v>
      </c>
      <c r="F807" s="193" t="s">
        <v>1299</v>
      </c>
      <c r="G807" s="194" t="s">
        <v>491</v>
      </c>
      <c r="H807" s="195">
        <v>44</v>
      </c>
      <c r="I807" s="269">
        <v>348.3</v>
      </c>
      <c r="J807" s="197">
        <f>ROUND(I807*H807,2)</f>
        <v>15325.2</v>
      </c>
      <c r="K807" s="193" t="s">
        <v>346</v>
      </c>
      <c r="L807" s="322"/>
    </row>
    <row r="808" spans="2:12" s="13" customFormat="1" ht="13.5" hidden="1" outlineLevel="3">
      <c r="B808" s="331"/>
      <c r="C808" s="204"/>
      <c r="D808" s="206" t="s">
        <v>348</v>
      </c>
      <c r="E808" s="210" t="s">
        <v>34</v>
      </c>
      <c r="F808" s="211" t="s">
        <v>1300</v>
      </c>
      <c r="G808" s="204"/>
      <c r="H808" s="212">
        <v>44</v>
      </c>
      <c r="I808" s="332" t="s">
        <v>34</v>
      </c>
      <c r="J808" s="204"/>
      <c r="K808" s="204"/>
      <c r="L808" s="333"/>
    </row>
    <row r="809" spans="2:12" s="1" customFormat="1" ht="22.5" customHeight="1" outlineLevel="2" collapsed="1">
      <c r="B809" s="302"/>
      <c r="C809" s="217" t="s">
        <v>1268</v>
      </c>
      <c r="D809" s="217" t="s">
        <v>441</v>
      </c>
      <c r="E809" s="218" t="s">
        <v>1302</v>
      </c>
      <c r="F809" s="219" t="s">
        <v>1303</v>
      </c>
      <c r="G809" s="220" t="s">
        <v>491</v>
      </c>
      <c r="H809" s="221">
        <v>32.548</v>
      </c>
      <c r="I809" s="270">
        <v>418</v>
      </c>
      <c r="J809" s="222">
        <f>ROUND(I809*H809,2)</f>
        <v>13605.06</v>
      </c>
      <c r="K809" s="219" t="s">
        <v>34</v>
      </c>
      <c r="L809" s="334"/>
    </row>
    <row r="810" spans="2:12" s="13" customFormat="1" ht="13.5" hidden="1" outlineLevel="3">
      <c r="B810" s="331"/>
      <c r="C810" s="204"/>
      <c r="D810" s="206" t="s">
        <v>348</v>
      </c>
      <c r="E810" s="210" t="s">
        <v>261</v>
      </c>
      <c r="F810" s="211" t="s">
        <v>4199</v>
      </c>
      <c r="G810" s="204"/>
      <c r="H810" s="212">
        <v>31.6</v>
      </c>
      <c r="I810" s="332" t="s">
        <v>34</v>
      </c>
      <c r="J810" s="204"/>
      <c r="K810" s="204"/>
      <c r="L810" s="333"/>
    </row>
    <row r="811" spans="2:12" s="13" customFormat="1" ht="13.5" hidden="1" outlineLevel="3">
      <c r="B811" s="331"/>
      <c r="C811" s="204"/>
      <c r="D811" s="206" t="s">
        <v>348</v>
      </c>
      <c r="E811" s="210" t="s">
        <v>34</v>
      </c>
      <c r="F811" s="211" t="s">
        <v>1305</v>
      </c>
      <c r="G811" s="204"/>
      <c r="H811" s="212">
        <v>32.548</v>
      </c>
      <c r="I811" s="332" t="s">
        <v>34</v>
      </c>
      <c r="J811" s="204"/>
      <c r="K811" s="204"/>
      <c r="L811" s="333"/>
    </row>
    <row r="812" spans="2:12" s="1" customFormat="1" ht="22.5" customHeight="1" outlineLevel="2" collapsed="1">
      <c r="B812" s="302"/>
      <c r="C812" s="217" t="s">
        <v>1276</v>
      </c>
      <c r="D812" s="217" t="s">
        <v>441</v>
      </c>
      <c r="E812" s="218" t="s">
        <v>1307</v>
      </c>
      <c r="F812" s="219" t="s">
        <v>1308</v>
      </c>
      <c r="G812" s="220" t="s">
        <v>491</v>
      </c>
      <c r="H812" s="221">
        <v>12.772</v>
      </c>
      <c r="I812" s="270">
        <v>445.8</v>
      </c>
      <c r="J812" s="222">
        <f>ROUND(I812*H812,2)</f>
        <v>5693.76</v>
      </c>
      <c r="K812" s="219" t="s">
        <v>34</v>
      </c>
      <c r="L812" s="334"/>
    </row>
    <row r="813" spans="2:12" s="13" customFormat="1" ht="13.5" hidden="1" outlineLevel="3">
      <c r="B813" s="331"/>
      <c r="C813" s="204"/>
      <c r="D813" s="206" t="s">
        <v>348</v>
      </c>
      <c r="E813" s="210" t="s">
        <v>259</v>
      </c>
      <c r="F813" s="211" t="s">
        <v>4200</v>
      </c>
      <c r="G813" s="204"/>
      <c r="H813" s="212">
        <v>12.4</v>
      </c>
      <c r="I813" s="332" t="s">
        <v>34</v>
      </c>
      <c r="J813" s="204"/>
      <c r="K813" s="204"/>
      <c r="L813" s="333"/>
    </row>
    <row r="814" spans="2:12" s="13" customFormat="1" ht="13.5" hidden="1" outlineLevel="3">
      <c r="B814" s="331"/>
      <c r="C814" s="204"/>
      <c r="D814" s="206" t="s">
        <v>348</v>
      </c>
      <c r="E814" s="210" t="s">
        <v>34</v>
      </c>
      <c r="F814" s="211" t="s">
        <v>1309</v>
      </c>
      <c r="G814" s="204"/>
      <c r="H814" s="212">
        <v>12.772</v>
      </c>
      <c r="I814" s="332" t="s">
        <v>34</v>
      </c>
      <c r="J814" s="204"/>
      <c r="K814" s="204"/>
      <c r="L814" s="333"/>
    </row>
    <row r="815" spans="2:12" s="1" customFormat="1" ht="22.5" customHeight="1" outlineLevel="2" collapsed="1">
      <c r="B815" s="302"/>
      <c r="C815" s="191" t="s">
        <v>1281</v>
      </c>
      <c r="D815" s="191" t="s">
        <v>342</v>
      </c>
      <c r="E815" s="192" t="s">
        <v>1311</v>
      </c>
      <c r="F815" s="193" t="s">
        <v>1312</v>
      </c>
      <c r="G815" s="194" t="s">
        <v>491</v>
      </c>
      <c r="H815" s="195">
        <v>44</v>
      </c>
      <c r="I815" s="269">
        <v>69.7</v>
      </c>
      <c r="J815" s="197">
        <f>ROUND(I815*H815,2)</f>
        <v>3066.8</v>
      </c>
      <c r="K815" s="193" t="s">
        <v>34</v>
      </c>
      <c r="L815" s="322"/>
    </row>
    <row r="816" spans="2:12" s="13" customFormat="1" ht="13.5" hidden="1" outlineLevel="3">
      <c r="B816" s="331"/>
      <c r="C816" s="204"/>
      <c r="D816" s="206" t="s">
        <v>348</v>
      </c>
      <c r="E816" s="210" t="s">
        <v>34</v>
      </c>
      <c r="F816" s="211" t="s">
        <v>1300</v>
      </c>
      <c r="G816" s="204"/>
      <c r="H816" s="212">
        <v>44</v>
      </c>
      <c r="I816" s="332" t="s">
        <v>34</v>
      </c>
      <c r="J816" s="204"/>
      <c r="K816" s="204"/>
      <c r="L816" s="333"/>
    </row>
    <row r="817" spans="2:12" s="1" customFormat="1" ht="22.5" customHeight="1" outlineLevel="2" collapsed="1">
      <c r="B817" s="302"/>
      <c r="C817" s="191" t="s">
        <v>1285</v>
      </c>
      <c r="D817" s="191" t="s">
        <v>342</v>
      </c>
      <c r="E817" s="192" t="s">
        <v>1314</v>
      </c>
      <c r="F817" s="193" t="s">
        <v>1315</v>
      </c>
      <c r="G817" s="194" t="s">
        <v>390</v>
      </c>
      <c r="H817" s="195">
        <v>9.349</v>
      </c>
      <c r="I817" s="269">
        <v>62.7</v>
      </c>
      <c r="J817" s="197">
        <f>ROUND(I817*H817,2)</f>
        <v>586.18</v>
      </c>
      <c r="K817" s="193" t="s">
        <v>346</v>
      </c>
      <c r="L817" s="322"/>
    </row>
    <row r="818" spans="2:12" s="13" customFormat="1" ht="13.5" hidden="1" outlineLevel="3">
      <c r="B818" s="331"/>
      <c r="C818" s="204"/>
      <c r="D818" s="206" t="s">
        <v>348</v>
      </c>
      <c r="E818" s="210" t="s">
        <v>34</v>
      </c>
      <c r="F818" s="211" t="s">
        <v>1316</v>
      </c>
      <c r="G818" s="204"/>
      <c r="H818" s="212">
        <v>9.349</v>
      </c>
      <c r="I818" s="332" t="s">
        <v>34</v>
      </c>
      <c r="J818" s="204"/>
      <c r="K818" s="204"/>
      <c r="L818" s="333"/>
    </row>
    <row r="819" spans="2:12" s="1" customFormat="1" ht="22.5" customHeight="1" outlineLevel="2" collapsed="1">
      <c r="B819" s="302"/>
      <c r="C819" s="217" t="s">
        <v>1290</v>
      </c>
      <c r="D819" s="217" t="s">
        <v>441</v>
      </c>
      <c r="E819" s="218" t="s">
        <v>1318</v>
      </c>
      <c r="F819" s="219" t="s">
        <v>1319</v>
      </c>
      <c r="G819" s="220" t="s">
        <v>390</v>
      </c>
      <c r="H819" s="221">
        <v>10.284</v>
      </c>
      <c r="I819" s="270">
        <v>27.9</v>
      </c>
      <c r="J819" s="222">
        <f>ROUND(I819*H819,2)</f>
        <v>286.92</v>
      </c>
      <c r="K819" s="219" t="s">
        <v>34</v>
      </c>
      <c r="L819" s="334"/>
    </row>
    <row r="820" spans="2:12" s="13" customFormat="1" ht="13.5" hidden="1" outlineLevel="3">
      <c r="B820" s="331"/>
      <c r="C820" s="204"/>
      <c r="D820" s="206" t="s">
        <v>348</v>
      </c>
      <c r="E820" s="210" t="s">
        <v>34</v>
      </c>
      <c r="F820" s="211" t="s">
        <v>1320</v>
      </c>
      <c r="G820" s="204"/>
      <c r="H820" s="212">
        <v>10.284</v>
      </c>
      <c r="I820" s="332" t="s">
        <v>34</v>
      </c>
      <c r="J820" s="204"/>
      <c r="K820" s="204"/>
      <c r="L820" s="333"/>
    </row>
    <row r="821" spans="2:12" s="1" customFormat="1" ht="22.5" customHeight="1" outlineLevel="2" collapsed="1">
      <c r="B821" s="302"/>
      <c r="C821" s="191" t="s">
        <v>1293</v>
      </c>
      <c r="D821" s="191" t="s">
        <v>342</v>
      </c>
      <c r="E821" s="192" t="s">
        <v>1322</v>
      </c>
      <c r="F821" s="193" t="s">
        <v>1323</v>
      </c>
      <c r="G821" s="194" t="s">
        <v>345</v>
      </c>
      <c r="H821" s="195">
        <v>1.382</v>
      </c>
      <c r="I821" s="269">
        <v>668.7</v>
      </c>
      <c r="J821" s="197">
        <f>ROUND(I821*H821,2)</f>
        <v>924.14</v>
      </c>
      <c r="K821" s="193" t="s">
        <v>346</v>
      </c>
      <c r="L821" s="322"/>
    </row>
    <row r="822" spans="2:12" s="12" customFormat="1" ht="13.5" hidden="1" outlineLevel="3">
      <c r="B822" s="342"/>
      <c r="C822" s="203"/>
      <c r="D822" s="206" t="s">
        <v>348</v>
      </c>
      <c r="E822" s="343" t="s">
        <v>34</v>
      </c>
      <c r="F822" s="344" t="s">
        <v>1324</v>
      </c>
      <c r="G822" s="203"/>
      <c r="H822" s="345" t="s">
        <v>34</v>
      </c>
      <c r="I822" s="346" t="s">
        <v>34</v>
      </c>
      <c r="J822" s="203"/>
      <c r="K822" s="203"/>
      <c r="L822" s="347"/>
    </row>
    <row r="823" spans="2:12" s="13" customFormat="1" ht="13.5" hidden="1" outlineLevel="3">
      <c r="B823" s="331"/>
      <c r="C823" s="204"/>
      <c r="D823" s="206" t="s">
        <v>348</v>
      </c>
      <c r="E823" s="210" t="s">
        <v>34</v>
      </c>
      <c r="F823" s="211" t="s">
        <v>1325</v>
      </c>
      <c r="G823" s="204"/>
      <c r="H823" s="212">
        <v>1.382</v>
      </c>
      <c r="I823" s="332" t="s">
        <v>34</v>
      </c>
      <c r="J823" s="204"/>
      <c r="K823" s="204"/>
      <c r="L823" s="333"/>
    </row>
    <row r="824" spans="2:12" s="1" customFormat="1" ht="22.5" customHeight="1" outlineLevel="2" collapsed="1">
      <c r="B824" s="302"/>
      <c r="C824" s="191" t="s">
        <v>1297</v>
      </c>
      <c r="D824" s="191" t="s">
        <v>342</v>
      </c>
      <c r="E824" s="192" t="s">
        <v>1327</v>
      </c>
      <c r="F824" s="193" t="s">
        <v>1328</v>
      </c>
      <c r="G824" s="194" t="s">
        <v>345</v>
      </c>
      <c r="H824" s="195">
        <v>1.54</v>
      </c>
      <c r="I824" s="269">
        <v>2619.2</v>
      </c>
      <c r="J824" s="197">
        <f>ROUND(I824*H824,2)</f>
        <v>4033.57</v>
      </c>
      <c r="K824" s="193" t="s">
        <v>34</v>
      </c>
      <c r="L824" s="322"/>
    </row>
    <row r="825" spans="2:12" s="13" customFormat="1" ht="13.5" hidden="1" outlineLevel="3">
      <c r="B825" s="331"/>
      <c r="C825" s="204"/>
      <c r="D825" s="206" t="s">
        <v>348</v>
      </c>
      <c r="E825" s="210" t="s">
        <v>34</v>
      </c>
      <c r="F825" s="211" t="s">
        <v>4201</v>
      </c>
      <c r="G825" s="204"/>
      <c r="H825" s="212">
        <v>1.54</v>
      </c>
      <c r="I825" s="332" t="s">
        <v>34</v>
      </c>
      <c r="J825" s="204"/>
      <c r="K825" s="204"/>
      <c r="L825" s="333"/>
    </row>
    <row r="826" spans="2:12" s="15" customFormat="1" ht="13.5" hidden="1" outlineLevel="3">
      <c r="B826" s="339"/>
      <c r="C826" s="213"/>
      <c r="D826" s="206" t="s">
        <v>348</v>
      </c>
      <c r="E826" s="214" t="s">
        <v>1330</v>
      </c>
      <c r="F826" s="215" t="s">
        <v>363</v>
      </c>
      <c r="G826" s="213"/>
      <c r="H826" s="216">
        <v>1.54</v>
      </c>
      <c r="I826" s="340" t="s">
        <v>34</v>
      </c>
      <c r="J826" s="213"/>
      <c r="K826" s="213"/>
      <c r="L826" s="341"/>
    </row>
    <row r="827" spans="2:12" s="1" customFormat="1" ht="22.5" customHeight="1" outlineLevel="2" collapsed="1">
      <c r="B827" s="302"/>
      <c r="C827" s="191" t="s">
        <v>1301</v>
      </c>
      <c r="D827" s="191" t="s">
        <v>342</v>
      </c>
      <c r="E827" s="192" t="s">
        <v>3681</v>
      </c>
      <c r="F827" s="193" t="s">
        <v>4202</v>
      </c>
      <c r="G827" s="194" t="s">
        <v>345</v>
      </c>
      <c r="H827" s="195">
        <v>0.752</v>
      </c>
      <c r="I827" s="269">
        <v>1253.9</v>
      </c>
      <c r="J827" s="197">
        <f>ROUND(I827*H827,2)</f>
        <v>942.93</v>
      </c>
      <c r="K827" s="193" t="s">
        <v>34</v>
      </c>
      <c r="L827" s="322"/>
    </row>
    <row r="828" spans="2:12" s="13" customFormat="1" ht="13.5" hidden="1" outlineLevel="3">
      <c r="B828" s="331"/>
      <c r="C828" s="204"/>
      <c r="D828" s="206" t="s">
        <v>348</v>
      </c>
      <c r="E828" s="210" t="s">
        <v>34</v>
      </c>
      <c r="F828" s="211" t="s">
        <v>4203</v>
      </c>
      <c r="G828" s="204"/>
      <c r="H828" s="212">
        <v>0.752</v>
      </c>
      <c r="I828" s="332" t="s">
        <v>34</v>
      </c>
      <c r="J828" s="204"/>
      <c r="K828" s="204"/>
      <c r="L828" s="333"/>
    </row>
    <row r="829" spans="2:12" s="1" customFormat="1" ht="22.5" customHeight="1" outlineLevel="2" collapsed="1">
      <c r="B829" s="302"/>
      <c r="C829" s="191" t="s">
        <v>1306</v>
      </c>
      <c r="D829" s="191" t="s">
        <v>342</v>
      </c>
      <c r="E829" s="192" t="s">
        <v>1332</v>
      </c>
      <c r="F829" s="193" t="s">
        <v>1333</v>
      </c>
      <c r="G829" s="194" t="s">
        <v>491</v>
      </c>
      <c r="H829" s="195">
        <v>44</v>
      </c>
      <c r="I829" s="269">
        <v>139.3</v>
      </c>
      <c r="J829" s="197">
        <f>ROUND(I829*H829,2)</f>
        <v>6129.2</v>
      </c>
      <c r="K829" s="193" t="s">
        <v>34</v>
      </c>
      <c r="L829" s="322"/>
    </row>
    <row r="830" spans="2:12" s="13" customFormat="1" ht="13.5" hidden="1" outlineLevel="3">
      <c r="B830" s="331"/>
      <c r="C830" s="204"/>
      <c r="D830" s="206" t="s">
        <v>348</v>
      </c>
      <c r="E830" s="210" t="s">
        <v>34</v>
      </c>
      <c r="F830" s="211" t="s">
        <v>233</v>
      </c>
      <c r="G830" s="204"/>
      <c r="H830" s="212">
        <v>44</v>
      </c>
      <c r="I830" s="332" t="s">
        <v>34</v>
      </c>
      <c r="J830" s="204"/>
      <c r="K830" s="204"/>
      <c r="L830" s="333"/>
    </row>
    <row r="831" spans="2:12" s="1" customFormat="1" ht="31.5" customHeight="1" outlineLevel="2" collapsed="1">
      <c r="B831" s="302"/>
      <c r="C831" s="191" t="s">
        <v>1310</v>
      </c>
      <c r="D831" s="191" t="s">
        <v>342</v>
      </c>
      <c r="E831" s="192" t="s">
        <v>4204</v>
      </c>
      <c r="F831" s="193" t="s">
        <v>578</v>
      </c>
      <c r="G831" s="194" t="s">
        <v>345</v>
      </c>
      <c r="H831" s="195">
        <v>13440</v>
      </c>
      <c r="I831" s="269">
        <v>39</v>
      </c>
      <c r="J831" s="197">
        <f>ROUND(I831*H831,2)</f>
        <v>524160</v>
      </c>
      <c r="K831" s="193" t="s">
        <v>34</v>
      </c>
      <c r="L831" s="322"/>
    </row>
    <row r="832" spans="2:12" s="12" customFormat="1" ht="13.5" hidden="1" outlineLevel="3">
      <c r="B832" s="342"/>
      <c r="C832" s="203"/>
      <c r="D832" s="206" t="s">
        <v>348</v>
      </c>
      <c r="E832" s="343" t="s">
        <v>34</v>
      </c>
      <c r="F832" s="344" t="s">
        <v>4205</v>
      </c>
      <c r="G832" s="203"/>
      <c r="H832" s="345" t="s">
        <v>34</v>
      </c>
      <c r="I832" s="346" t="s">
        <v>34</v>
      </c>
      <c r="J832" s="203"/>
      <c r="K832" s="203"/>
      <c r="L832" s="347"/>
    </row>
    <row r="833" spans="2:12" s="13" customFormat="1" ht="13.8" customHeight="1" hidden="1" outlineLevel="3">
      <c r="B833" s="331"/>
      <c r="C833" s="204"/>
      <c r="D833" s="206" t="s">
        <v>348</v>
      </c>
      <c r="E833" s="210" t="s">
        <v>34</v>
      </c>
      <c r="F833" s="211" t="s">
        <v>4206</v>
      </c>
      <c r="G833" s="204"/>
      <c r="H833" s="212">
        <v>13440</v>
      </c>
      <c r="I833" s="332" t="s">
        <v>34</v>
      </c>
      <c r="J833" s="204"/>
      <c r="K833" s="204"/>
      <c r="L833" s="333"/>
    </row>
    <row r="834" spans="2:12" s="11" customFormat="1" ht="29.85" customHeight="1" outlineLevel="1">
      <c r="B834" s="318"/>
      <c r="C834" s="182"/>
      <c r="D834" s="188" t="s">
        <v>74</v>
      </c>
      <c r="E834" s="189" t="s">
        <v>90</v>
      </c>
      <c r="F834" s="189" t="s">
        <v>1361</v>
      </c>
      <c r="G834" s="182"/>
      <c r="H834" s="182"/>
      <c r="I834" s="321" t="s">
        <v>34</v>
      </c>
      <c r="J834" s="190">
        <f>SUM(J835:J985)</f>
        <v>2490144.1700000004</v>
      </c>
      <c r="K834" s="182"/>
      <c r="L834" s="320"/>
    </row>
    <row r="835" spans="2:12" s="1" customFormat="1" ht="22.5" customHeight="1" outlineLevel="2" collapsed="1">
      <c r="B835" s="302"/>
      <c r="C835" s="191" t="s">
        <v>1313</v>
      </c>
      <c r="D835" s="191" t="s">
        <v>342</v>
      </c>
      <c r="E835" s="192" t="s">
        <v>4207</v>
      </c>
      <c r="F835" s="193" t="s">
        <v>4208</v>
      </c>
      <c r="G835" s="194" t="s">
        <v>345</v>
      </c>
      <c r="H835" s="195">
        <v>0.789</v>
      </c>
      <c r="I835" s="269">
        <v>3099.9</v>
      </c>
      <c r="J835" s="197">
        <f>ROUND(I835*H835,2)</f>
        <v>2445.82</v>
      </c>
      <c r="K835" s="193" t="s">
        <v>34</v>
      </c>
      <c r="L835" s="322"/>
    </row>
    <row r="836" spans="2:12" s="12" customFormat="1" ht="13.5" hidden="1" outlineLevel="3">
      <c r="B836" s="342"/>
      <c r="C836" s="203"/>
      <c r="D836" s="206" t="s">
        <v>348</v>
      </c>
      <c r="E836" s="343" t="s">
        <v>34</v>
      </c>
      <c r="F836" s="344" t="s">
        <v>4209</v>
      </c>
      <c r="G836" s="203"/>
      <c r="H836" s="345" t="s">
        <v>34</v>
      </c>
      <c r="I836" s="346" t="s">
        <v>34</v>
      </c>
      <c r="J836" s="203"/>
      <c r="K836" s="203"/>
      <c r="L836" s="347"/>
    </row>
    <row r="837" spans="2:12" s="13" customFormat="1" ht="13.5" hidden="1" outlineLevel="3">
      <c r="B837" s="331"/>
      <c r="C837" s="204"/>
      <c r="D837" s="206" t="s">
        <v>348</v>
      </c>
      <c r="E837" s="210" t="s">
        <v>34</v>
      </c>
      <c r="F837" s="211" t="s">
        <v>4210</v>
      </c>
      <c r="G837" s="204"/>
      <c r="H837" s="212">
        <v>1.432</v>
      </c>
      <c r="I837" s="332" t="s">
        <v>34</v>
      </c>
      <c r="J837" s="204"/>
      <c r="K837" s="204"/>
      <c r="L837" s="333"/>
    </row>
    <row r="838" spans="2:12" s="13" customFormat="1" ht="13.5" hidden="1" outlineLevel="3">
      <c r="B838" s="331"/>
      <c r="C838" s="204"/>
      <c r="D838" s="206" t="s">
        <v>348</v>
      </c>
      <c r="E838" s="210" t="s">
        <v>34</v>
      </c>
      <c r="F838" s="211" t="s">
        <v>4211</v>
      </c>
      <c r="G838" s="204"/>
      <c r="H838" s="212">
        <v>-0.643</v>
      </c>
      <c r="I838" s="332" t="s">
        <v>34</v>
      </c>
      <c r="J838" s="204"/>
      <c r="K838" s="204"/>
      <c r="L838" s="333"/>
    </row>
    <row r="839" spans="2:12" s="14" customFormat="1" ht="13.5" hidden="1" outlineLevel="3">
      <c r="B839" s="335"/>
      <c r="C839" s="205"/>
      <c r="D839" s="206" t="s">
        <v>348</v>
      </c>
      <c r="E839" s="207" t="s">
        <v>34</v>
      </c>
      <c r="F839" s="208" t="s">
        <v>352</v>
      </c>
      <c r="G839" s="205"/>
      <c r="H839" s="209">
        <v>0.789</v>
      </c>
      <c r="I839" s="336" t="s">
        <v>34</v>
      </c>
      <c r="J839" s="205"/>
      <c r="K839" s="205"/>
      <c r="L839" s="337"/>
    </row>
    <row r="840" spans="2:12" s="1" customFormat="1" ht="22.5" customHeight="1" outlineLevel="2" collapsed="1">
      <c r="B840" s="302"/>
      <c r="C840" s="191" t="s">
        <v>1317</v>
      </c>
      <c r="D840" s="191" t="s">
        <v>342</v>
      </c>
      <c r="E840" s="192" t="s">
        <v>1491</v>
      </c>
      <c r="F840" s="193" t="s">
        <v>1492</v>
      </c>
      <c r="G840" s="194" t="s">
        <v>390</v>
      </c>
      <c r="H840" s="195">
        <v>3.096</v>
      </c>
      <c r="I840" s="269">
        <v>626.9</v>
      </c>
      <c r="J840" s="197">
        <f>ROUND(I840*H840,2)</f>
        <v>1940.88</v>
      </c>
      <c r="K840" s="193" t="s">
        <v>346</v>
      </c>
      <c r="L840" s="322"/>
    </row>
    <row r="841" spans="2:12" s="13" customFormat="1" ht="13.5" hidden="1" outlineLevel="3">
      <c r="B841" s="331"/>
      <c r="C841" s="204"/>
      <c r="D841" s="206" t="s">
        <v>348</v>
      </c>
      <c r="E841" s="210" t="s">
        <v>34</v>
      </c>
      <c r="F841" s="211" t="s">
        <v>4212</v>
      </c>
      <c r="G841" s="204"/>
      <c r="H841" s="212">
        <v>3.096</v>
      </c>
      <c r="I841" s="332" t="s">
        <v>34</v>
      </c>
      <c r="J841" s="204"/>
      <c r="K841" s="204"/>
      <c r="L841" s="333"/>
    </row>
    <row r="842" spans="2:12" s="1" customFormat="1" ht="22.5" customHeight="1" outlineLevel="2">
      <c r="B842" s="302"/>
      <c r="C842" s="191" t="s">
        <v>1321</v>
      </c>
      <c r="D842" s="191" t="s">
        <v>342</v>
      </c>
      <c r="E842" s="192" t="s">
        <v>1498</v>
      </c>
      <c r="F842" s="193" t="s">
        <v>1499</v>
      </c>
      <c r="G842" s="194" t="s">
        <v>390</v>
      </c>
      <c r="H842" s="195">
        <v>3.096</v>
      </c>
      <c r="I842" s="269">
        <v>348.3</v>
      </c>
      <c r="J842" s="197">
        <f>ROUND(I842*H842,2)</f>
        <v>1078.34</v>
      </c>
      <c r="K842" s="193" t="s">
        <v>346</v>
      </c>
      <c r="L842" s="322"/>
    </row>
    <row r="843" spans="2:12" s="1" customFormat="1" ht="31.5" customHeight="1" outlineLevel="2" collapsed="1">
      <c r="B843" s="302"/>
      <c r="C843" s="191" t="s">
        <v>1326</v>
      </c>
      <c r="D843" s="191" t="s">
        <v>342</v>
      </c>
      <c r="E843" s="192" t="s">
        <v>1521</v>
      </c>
      <c r="F843" s="193" t="s">
        <v>1522</v>
      </c>
      <c r="G843" s="194" t="s">
        <v>345</v>
      </c>
      <c r="H843" s="195">
        <v>3.268</v>
      </c>
      <c r="I843" s="269">
        <v>1741.5</v>
      </c>
      <c r="J843" s="197">
        <f>ROUND(I843*H843,2)</f>
        <v>5691.22</v>
      </c>
      <c r="K843" s="193" t="s">
        <v>34</v>
      </c>
      <c r="L843" s="322"/>
    </row>
    <row r="844" spans="2:12" s="12" customFormat="1" ht="13.5" hidden="1" outlineLevel="3">
      <c r="B844" s="342"/>
      <c r="C844" s="203"/>
      <c r="D844" s="206" t="s">
        <v>348</v>
      </c>
      <c r="E844" s="343" t="s">
        <v>34</v>
      </c>
      <c r="F844" s="344" t="s">
        <v>1523</v>
      </c>
      <c r="G844" s="203"/>
      <c r="H844" s="345" t="s">
        <v>34</v>
      </c>
      <c r="I844" s="346" t="s">
        <v>34</v>
      </c>
      <c r="J844" s="203"/>
      <c r="K844" s="203"/>
      <c r="L844" s="347"/>
    </row>
    <row r="845" spans="2:12" s="13" customFormat="1" ht="13.5" hidden="1" outlineLevel="3">
      <c r="B845" s="331"/>
      <c r="C845" s="204"/>
      <c r="D845" s="206" t="s">
        <v>348</v>
      </c>
      <c r="E845" s="210" t="s">
        <v>34</v>
      </c>
      <c r="F845" s="211" t="s">
        <v>4213</v>
      </c>
      <c r="G845" s="204"/>
      <c r="H845" s="212">
        <v>0.503</v>
      </c>
      <c r="I845" s="332" t="s">
        <v>34</v>
      </c>
      <c r="J845" s="204"/>
      <c r="K845" s="204"/>
      <c r="L845" s="333"/>
    </row>
    <row r="846" spans="2:12" s="13" customFormat="1" ht="13.5" hidden="1" outlineLevel="3">
      <c r="B846" s="331"/>
      <c r="C846" s="204"/>
      <c r="D846" s="206" t="s">
        <v>348</v>
      </c>
      <c r="E846" s="210" t="s">
        <v>34</v>
      </c>
      <c r="F846" s="211" t="s">
        <v>4214</v>
      </c>
      <c r="G846" s="204"/>
      <c r="H846" s="212">
        <v>2.765</v>
      </c>
      <c r="I846" s="332" t="s">
        <v>34</v>
      </c>
      <c r="J846" s="204"/>
      <c r="K846" s="204"/>
      <c r="L846" s="333"/>
    </row>
    <row r="847" spans="2:12" s="14" customFormat="1" ht="13.5" hidden="1" outlineLevel="3">
      <c r="B847" s="335"/>
      <c r="C847" s="205"/>
      <c r="D847" s="206" t="s">
        <v>348</v>
      </c>
      <c r="E847" s="207" t="s">
        <v>34</v>
      </c>
      <c r="F847" s="208" t="s">
        <v>352</v>
      </c>
      <c r="G847" s="205"/>
      <c r="H847" s="209">
        <v>3.268</v>
      </c>
      <c r="I847" s="336" t="s">
        <v>34</v>
      </c>
      <c r="J847" s="205"/>
      <c r="K847" s="205"/>
      <c r="L847" s="337"/>
    </row>
    <row r="848" spans="2:12" s="1" customFormat="1" ht="22.5" customHeight="1" outlineLevel="2" collapsed="1">
      <c r="B848" s="302"/>
      <c r="C848" s="191" t="s">
        <v>1331</v>
      </c>
      <c r="D848" s="191" t="s">
        <v>342</v>
      </c>
      <c r="E848" s="192" t="s">
        <v>3342</v>
      </c>
      <c r="F848" s="193" t="s">
        <v>3343</v>
      </c>
      <c r="G848" s="194" t="s">
        <v>345</v>
      </c>
      <c r="H848" s="195">
        <v>32.263</v>
      </c>
      <c r="I848" s="269">
        <v>3099.9</v>
      </c>
      <c r="J848" s="197">
        <f>ROUND(I848*H848,2)</f>
        <v>100012.07</v>
      </c>
      <c r="K848" s="193" t="s">
        <v>34</v>
      </c>
      <c r="L848" s="322"/>
    </row>
    <row r="849" spans="2:12" s="12" customFormat="1" ht="13.5" hidden="1" outlineLevel="3">
      <c r="B849" s="342"/>
      <c r="C849" s="203"/>
      <c r="D849" s="206" t="s">
        <v>348</v>
      </c>
      <c r="E849" s="343" t="s">
        <v>34</v>
      </c>
      <c r="F849" s="344" t="s">
        <v>4215</v>
      </c>
      <c r="G849" s="203"/>
      <c r="H849" s="345" t="s">
        <v>34</v>
      </c>
      <c r="I849" s="346" t="s">
        <v>34</v>
      </c>
      <c r="J849" s="203"/>
      <c r="K849" s="203"/>
      <c r="L849" s="347"/>
    </row>
    <row r="850" spans="2:12" s="13" customFormat="1" ht="13.5" hidden="1" outlineLevel="3">
      <c r="B850" s="331"/>
      <c r="C850" s="204"/>
      <c r="D850" s="206" t="s">
        <v>348</v>
      </c>
      <c r="E850" s="210" t="s">
        <v>34</v>
      </c>
      <c r="F850" s="211" t="s">
        <v>4216</v>
      </c>
      <c r="G850" s="204"/>
      <c r="H850" s="212">
        <v>9.99</v>
      </c>
      <c r="I850" s="332" t="s">
        <v>34</v>
      </c>
      <c r="J850" s="204"/>
      <c r="K850" s="204"/>
      <c r="L850" s="333"/>
    </row>
    <row r="851" spans="2:12" s="13" customFormat="1" ht="13.5" hidden="1" outlineLevel="3">
      <c r="B851" s="331"/>
      <c r="C851" s="204"/>
      <c r="D851" s="206" t="s">
        <v>348</v>
      </c>
      <c r="E851" s="210" t="s">
        <v>34</v>
      </c>
      <c r="F851" s="211" t="s">
        <v>4217</v>
      </c>
      <c r="G851" s="204"/>
      <c r="H851" s="212">
        <v>20.664</v>
      </c>
      <c r="I851" s="332" t="s">
        <v>34</v>
      </c>
      <c r="J851" s="204"/>
      <c r="K851" s="204"/>
      <c r="L851" s="333"/>
    </row>
    <row r="852" spans="2:12" s="13" customFormat="1" ht="13.5" hidden="1" outlineLevel="3">
      <c r="B852" s="331"/>
      <c r="C852" s="204"/>
      <c r="D852" s="206" t="s">
        <v>348</v>
      </c>
      <c r="E852" s="210" t="s">
        <v>34</v>
      </c>
      <c r="F852" s="211" t="s">
        <v>4218</v>
      </c>
      <c r="G852" s="204"/>
      <c r="H852" s="212">
        <v>4.62</v>
      </c>
      <c r="I852" s="332" t="s">
        <v>34</v>
      </c>
      <c r="J852" s="204"/>
      <c r="K852" s="204"/>
      <c r="L852" s="333"/>
    </row>
    <row r="853" spans="2:12" s="12" customFormat="1" ht="13.5" hidden="1" outlineLevel="3">
      <c r="B853" s="342"/>
      <c r="C853" s="203"/>
      <c r="D853" s="206" t="s">
        <v>348</v>
      </c>
      <c r="E853" s="343" t="s">
        <v>34</v>
      </c>
      <c r="F853" s="344" t="s">
        <v>1372</v>
      </c>
      <c r="G853" s="203"/>
      <c r="H853" s="345" t="s">
        <v>34</v>
      </c>
      <c r="I853" s="346" t="s">
        <v>34</v>
      </c>
      <c r="J853" s="203"/>
      <c r="K853" s="203"/>
      <c r="L853" s="347"/>
    </row>
    <row r="854" spans="2:12" s="13" customFormat="1" ht="13.5" hidden="1" outlineLevel="3">
      <c r="B854" s="331"/>
      <c r="C854" s="204"/>
      <c r="D854" s="206" t="s">
        <v>348</v>
      </c>
      <c r="E854" s="210" t="s">
        <v>34</v>
      </c>
      <c r="F854" s="211" t="s">
        <v>4219</v>
      </c>
      <c r="G854" s="204"/>
      <c r="H854" s="212">
        <v>-1.649</v>
      </c>
      <c r="I854" s="332" t="s">
        <v>34</v>
      </c>
      <c r="J854" s="204"/>
      <c r="K854" s="204"/>
      <c r="L854" s="333"/>
    </row>
    <row r="855" spans="2:12" s="13" customFormat="1" ht="13.5" hidden="1" outlineLevel="3">
      <c r="B855" s="331"/>
      <c r="C855" s="204"/>
      <c r="D855" s="206" t="s">
        <v>348</v>
      </c>
      <c r="E855" s="210" t="s">
        <v>34</v>
      </c>
      <c r="F855" s="211" t="s">
        <v>3346</v>
      </c>
      <c r="G855" s="204"/>
      <c r="H855" s="212">
        <v>-0.162</v>
      </c>
      <c r="I855" s="332" t="s">
        <v>34</v>
      </c>
      <c r="J855" s="204"/>
      <c r="K855" s="204"/>
      <c r="L855" s="333"/>
    </row>
    <row r="856" spans="2:12" s="13" customFormat="1" ht="13.5" hidden="1" outlineLevel="3">
      <c r="B856" s="331"/>
      <c r="C856" s="204"/>
      <c r="D856" s="206" t="s">
        <v>348</v>
      </c>
      <c r="E856" s="210" t="s">
        <v>34</v>
      </c>
      <c r="F856" s="211" t="s">
        <v>3217</v>
      </c>
      <c r="G856" s="204"/>
      <c r="H856" s="212">
        <v>-1.2</v>
      </c>
      <c r="I856" s="332" t="s">
        <v>34</v>
      </c>
      <c r="J856" s="204"/>
      <c r="K856" s="204"/>
      <c r="L856" s="333"/>
    </row>
    <row r="857" spans="2:12" s="14" customFormat="1" ht="13.5" hidden="1" outlineLevel="3">
      <c r="B857" s="335"/>
      <c r="C857" s="205"/>
      <c r="D857" s="206" t="s">
        <v>348</v>
      </c>
      <c r="E857" s="207" t="s">
        <v>34</v>
      </c>
      <c r="F857" s="208" t="s">
        <v>352</v>
      </c>
      <c r="G857" s="205"/>
      <c r="H857" s="209">
        <v>32.263</v>
      </c>
      <c r="I857" s="336" t="s">
        <v>34</v>
      </c>
      <c r="J857" s="205"/>
      <c r="K857" s="205"/>
      <c r="L857" s="337"/>
    </row>
    <row r="858" spans="2:12" s="1" customFormat="1" ht="22.5" customHeight="1" outlineLevel="2" collapsed="1">
      <c r="B858" s="302"/>
      <c r="C858" s="191" t="s">
        <v>1334</v>
      </c>
      <c r="D858" s="191" t="s">
        <v>342</v>
      </c>
      <c r="E858" s="192" t="s">
        <v>1363</v>
      </c>
      <c r="F858" s="193" t="s">
        <v>1364</v>
      </c>
      <c r="G858" s="194" t="s">
        <v>345</v>
      </c>
      <c r="H858" s="195">
        <v>180.918</v>
      </c>
      <c r="I858" s="269">
        <v>3099.9</v>
      </c>
      <c r="J858" s="197">
        <f>ROUND(I858*H858,2)</f>
        <v>560827.71</v>
      </c>
      <c r="K858" s="193" t="s">
        <v>34</v>
      </c>
      <c r="L858" s="322"/>
    </row>
    <row r="859" spans="2:12" s="12" customFormat="1" ht="13.5" hidden="1" outlineLevel="3">
      <c r="B859" s="342"/>
      <c r="C859" s="203"/>
      <c r="D859" s="206" t="s">
        <v>348</v>
      </c>
      <c r="E859" s="343" t="s">
        <v>34</v>
      </c>
      <c r="F859" s="344" t="s">
        <v>4089</v>
      </c>
      <c r="G859" s="203"/>
      <c r="H859" s="345" t="s">
        <v>34</v>
      </c>
      <c r="I859" s="346" t="s">
        <v>34</v>
      </c>
      <c r="J859" s="203"/>
      <c r="K859" s="203"/>
      <c r="L859" s="347"/>
    </row>
    <row r="860" spans="2:12" s="12" customFormat="1" ht="13.5" hidden="1" outlineLevel="3">
      <c r="B860" s="342"/>
      <c r="C860" s="203"/>
      <c r="D860" s="206" t="s">
        <v>348</v>
      </c>
      <c r="E860" s="343" t="s">
        <v>34</v>
      </c>
      <c r="F860" s="344" t="s">
        <v>1365</v>
      </c>
      <c r="G860" s="203"/>
      <c r="H860" s="345" t="s">
        <v>34</v>
      </c>
      <c r="I860" s="346" t="s">
        <v>34</v>
      </c>
      <c r="J860" s="203"/>
      <c r="K860" s="203"/>
      <c r="L860" s="347"/>
    </row>
    <row r="861" spans="2:12" s="13" customFormat="1" ht="13.5" hidden="1" outlineLevel="3">
      <c r="B861" s="331"/>
      <c r="C861" s="204"/>
      <c r="D861" s="206" t="s">
        <v>348</v>
      </c>
      <c r="E861" s="210" t="s">
        <v>34</v>
      </c>
      <c r="F861" s="211" t="s">
        <v>4220</v>
      </c>
      <c r="G861" s="204"/>
      <c r="H861" s="212">
        <v>63.488</v>
      </c>
      <c r="I861" s="332" t="s">
        <v>34</v>
      </c>
      <c r="J861" s="204"/>
      <c r="K861" s="204"/>
      <c r="L861" s="333"/>
    </row>
    <row r="862" spans="2:12" s="12" customFormat="1" ht="13.5" hidden="1" outlineLevel="3">
      <c r="B862" s="342"/>
      <c r="C862" s="203"/>
      <c r="D862" s="206" t="s">
        <v>348</v>
      </c>
      <c r="E862" s="343" t="s">
        <v>34</v>
      </c>
      <c r="F862" s="344" t="s">
        <v>1367</v>
      </c>
      <c r="G862" s="203"/>
      <c r="H862" s="345" t="s">
        <v>34</v>
      </c>
      <c r="I862" s="346" t="s">
        <v>34</v>
      </c>
      <c r="J862" s="203"/>
      <c r="K862" s="203"/>
      <c r="L862" s="347"/>
    </row>
    <row r="863" spans="2:12" s="13" customFormat="1" ht="13.5" hidden="1" outlineLevel="3">
      <c r="B863" s="331"/>
      <c r="C863" s="204"/>
      <c r="D863" s="206" t="s">
        <v>348</v>
      </c>
      <c r="E863" s="210" t="s">
        <v>34</v>
      </c>
      <c r="F863" s="211" t="s">
        <v>4221</v>
      </c>
      <c r="G863" s="204"/>
      <c r="H863" s="212">
        <v>3.496</v>
      </c>
      <c r="I863" s="332" t="s">
        <v>34</v>
      </c>
      <c r="J863" s="204"/>
      <c r="K863" s="204"/>
      <c r="L863" s="333"/>
    </row>
    <row r="864" spans="2:12" s="15" customFormat="1" ht="13.5" hidden="1" outlineLevel="3">
      <c r="B864" s="339"/>
      <c r="C864" s="213"/>
      <c r="D864" s="206" t="s">
        <v>348</v>
      </c>
      <c r="E864" s="214" t="s">
        <v>34</v>
      </c>
      <c r="F864" s="215" t="s">
        <v>363</v>
      </c>
      <c r="G864" s="213"/>
      <c r="H864" s="216">
        <v>66.984</v>
      </c>
      <c r="I864" s="340" t="s">
        <v>34</v>
      </c>
      <c r="J864" s="213"/>
      <c r="K864" s="213"/>
      <c r="L864" s="341"/>
    </row>
    <row r="865" spans="2:12" s="12" customFormat="1" ht="13.5" hidden="1" outlineLevel="3">
      <c r="B865" s="342"/>
      <c r="C865" s="203"/>
      <c r="D865" s="206" t="s">
        <v>348</v>
      </c>
      <c r="E865" s="343" t="s">
        <v>34</v>
      </c>
      <c r="F865" s="344" t="s">
        <v>4222</v>
      </c>
      <c r="G865" s="203"/>
      <c r="H865" s="345" t="s">
        <v>34</v>
      </c>
      <c r="I865" s="346" t="s">
        <v>34</v>
      </c>
      <c r="J865" s="203"/>
      <c r="K865" s="203"/>
      <c r="L865" s="347"/>
    </row>
    <row r="866" spans="2:12" s="12" customFormat="1" ht="13.5" hidden="1" outlineLevel="3">
      <c r="B866" s="342"/>
      <c r="C866" s="203"/>
      <c r="D866" s="206" t="s">
        <v>348</v>
      </c>
      <c r="E866" s="343" t="s">
        <v>34</v>
      </c>
      <c r="F866" s="344" t="s">
        <v>4223</v>
      </c>
      <c r="G866" s="203"/>
      <c r="H866" s="345" t="s">
        <v>34</v>
      </c>
      <c r="I866" s="346" t="s">
        <v>34</v>
      </c>
      <c r="J866" s="203"/>
      <c r="K866" s="203"/>
      <c r="L866" s="347"/>
    </row>
    <row r="867" spans="2:12" s="13" customFormat="1" ht="13.5" hidden="1" outlineLevel="3">
      <c r="B867" s="331"/>
      <c r="C867" s="204"/>
      <c r="D867" s="206" t="s">
        <v>348</v>
      </c>
      <c r="E867" s="210" t="s">
        <v>34</v>
      </c>
      <c r="F867" s="211" t="s">
        <v>4224</v>
      </c>
      <c r="G867" s="204"/>
      <c r="H867" s="212">
        <v>79.968</v>
      </c>
      <c r="I867" s="332" t="s">
        <v>34</v>
      </c>
      <c r="J867" s="204"/>
      <c r="K867" s="204"/>
      <c r="L867" s="333"/>
    </row>
    <row r="868" spans="2:12" s="13" customFormat="1" ht="13.5" hidden="1" outlineLevel="3">
      <c r="B868" s="331"/>
      <c r="C868" s="204"/>
      <c r="D868" s="206" t="s">
        <v>348</v>
      </c>
      <c r="E868" s="210" t="s">
        <v>34</v>
      </c>
      <c r="F868" s="211" t="s">
        <v>4225</v>
      </c>
      <c r="G868" s="204"/>
      <c r="H868" s="212">
        <v>3.248</v>
      </c>
      <c r="I868" s="332" t="s">
        <v>34</v>
      </c>
      <c r="J868" s="204"/>
      <c r="K868" s="204"/>
      <c r="L868" s="333"/>
    </row>
    <row r="869" spans="2:12" s="12" customFormat="1" ht="13.5" hidden="1" outlineLevel="3">
      <c r="B869" s="342"/>
      <c r="C869" s="203"/>
      <c r="D869" s="206" t="s">
        <v>348</v>
      </c>
      <c r="E869" s="343" t="s">
        <v>34</v>
      </c>
      <c r="F869" s="344" t="s">
        <v>4226</v>
      </c>
      <c r="G869" s="203"/>
      <c r="H869" s="345" t="s">
        <v>34</v>
      </c>
      <c r="I869" s="346" t="s">
        <v>34</v>
      </c>
      <c r="J869" s="203"/>
      <c r="K869" s="203"/>
      <c r="L869" s="347"/>
    </row>
    <row r="870" spans="2:12" s="13" customFormat="1" ht="13.5" hidden="1" outlineLevel="3">
      <c r="B870" s="331"/>
      <c r="C870" s="204"/>
      <c r="D870" s="206" t="s">
        <v>348</v>
      </c>
      <c r="E870" s="210" t="s">
        <v>34</v>
      </c>
      <c r="F870" s="211" t="s">
        <v>4227</v>
      </c>
      <c r="G870" s="204"/>
      <c r="H870" s="212">
        <v>27.922</v>
      </c>
      <c r="I870" s="332" t="s">
        <v>34</v>
      </c>
      <c r="J870" s="204"/>
      <c r="K870" s="204"/>
      <c r="L870" s="333"/>
    </row>
    <row r="871" spans="2:12" s="15" customFormat="1" ht="13.5" hidden="1" outlineLevel="3">
      <c r="B871" s="339"/>
      <c r="C871" s="213"/>
      <c r="D871" s="206" t="s">
        <v>348</v>
      </c>
      <c r="E871" s="214" t="s">
        <v>34</v>
      </c>
      <c r="F871" s="215" t="s">
        <v>363</v>
      </c>
      <c r="G871" s="213"/>
      <c r="H871" s="216">
        <v>111.138</v>
      </c>
      <c r="I871" s="340" t="s">
        <v>34</v>
      </c>
      <c r="J871" s="213"/>
      <c r="K871" s="213"/>
      <c r="L871" s="341"/>
    </row>
    <row r="872" spans="2:12" s="12" customFormat="1" ht="13.5" hidden="1" outlineLevel="3">
      <c r="B872" s="342"/>
      <c r="C872" s="203"/>
      <c r="D872" s="206" t="s">
        <v>348</v>
      </c>
      <c r="E872" s="343" t="s">
        <v>34</v>
      </c>
      <c r="F872" s="344" t="s">
        <v>4228</v>
      </c>
      <c r="G872" s="203"/>
      <c r="H872" s="345" t="s">
        <v>34</v>
      </c>
      <c r="I872" s="346" t="s">
        <v>34</v>
      </c>
      <c r="J872" s="203"/>
      <c r="K872" s="203"/>
      <c r="L872" s="347"/>
    </row>
    <row r="873" spans="2:12" s="13" customFormat="1" ht="13.5" hidden="1" outlineLevel="3">
      <c r="B873" s="331"/>
      <c r="C873" s="204"/>
      <c r="D873" s="206" t="s">
        <v>348</v>
      </c>
      <c r="E873" s="210" t="s">
        <v>34</v>
      </c>
      <c r="F873" s="211" t="s">
        <v>4229</v>
      </c>
      <c r="G873" s="204"/>
      <c r="H873" s="212">
        <v>4.4</v>
      </c>
      <c r="I873" s="332" t="s">
        <v>34</v>
      </c>
      <c r="J873" s="204"/>
      <c r="K873" s="204"/>
      <c r="L873" s="333"/>
    </row>
    <row r="874" spans="2:12" s="15" customFormat="1" ht="13.5" hidden="1" outlineLevel="3">
      <c r="B874" s="339"/>
      <c r="C874" s="213"/>
      <c r="D874" s="206" t="s">
        <v>348</v>
      </c>
      <c r="E874" s="214" t="s">
        <v>34</v>
      </c>
      <c r="F874" s="215" t="s">
        <v>363</v>
      </c>
      <c r="G874" s="213"/>
      <c r="H874" s="216">
        <v>4.4</v>
      </c>
      <c r="I874" s="340" t="s">
        <v>34</v>
      </c>
      <c r="J874" s="213"/>
      <c r="K874" s="213"/>
      <c r="L874" s="341"/>
    </row>
    <row r="875" spans="2:12" s="12" customFormat="1" ht="13.5" hidden="1" outlineLevel="3">
      <c r="B875" s="342"/>
      <c r="C875" s="203"/>
      <c r="D875" s="206" t="s">
        <v>348</v>
      </c>
      <c r="E875" s="343" t="s">
        <v>34</v>
      </c>
      <c r="F875" s="344" t="s">
        <v>1385</v>
      </c>
      <c r="G875" s="203"/>
      <c r="H875" s="345" t="s">
        <v>34</v>
      </c>
      <c r="I875" s="346" t="s">
        <v>34</v>
      </c>
      <c r="J875" s="203"/>
      <c r="K875" s="203"/>
      <c r="L875" s="347"/>
    </row>
    <row r="876" spans="2:12" s="13" customFormat="1" ht="13.5" hidden="1" outlineLevel="3">
      <c r="B876" s="331"/>
      <c r="C876" s="204"/>
      <c r="D876" s="206" t="s">
        <v>348</v>
      </c>
      <c r="E876" s="210" t="s">
        <v>34</v>
      </c>
      <c r="F876" s="211" t="s">
        <v>4230</v>
      </c>
      <c r="G876" s="204"/>
      <c r="H876" s="212">
        <v>-0.4</v>
      </c>
      <c r="I876" s="332" t="s">
        <v>34</v>
      </c>
      <c r="J876" s="204"/>
      <c r="K876" s="204"/>
      <c r="L876" s="333"/>
    </row>
    <row r="877" spans="2:12" s="13" customFormat="1" ht="13.5" hidden="1" outlineLevel="3">
      <c r="B877" s="331"/>
      <c r="C877" s="204"/>
      <c r="D877" s="206" t="s">
        <v>348</v>
      </c>
      <c r="E877" s="210" t="s">
        <v>34</v>
      </c>
      <c r="F877" s="211" t="s">
        <v>4231</v>
      </c>
      <c r="G877" s="204"/>
      <c r="H877" s="212">
        <v>-1.056</v>
      </c>
      <c r="I877" s="332" t="s">
        <v>34</v>
      </c>
      <c r="J877" s="204"/>
      <c r="K877" s="204"/>
      <c r="L877" s="333"/>
    </row>
    <row r="878" spans="2:12" s="13" customFormat="1" ht="13.5" hidden="1" outlineLevel="3">
      <c r="B878" s="331"/>
      <c r="C878" s="204"/>
      <c r="D878" s="206" t="s">
        <v>348</v>
      </c>
      <c r="E878" s="210" t="s">
        <v>34</v>
      </c>
      <c r="F878" s="211" t="s">
        <v>4232</v>
      </c>
      <c r="G878" s="204"/>
      <c r="H878" s="212">
        <v>-0.148</v>
      </c>
      <c r="I878" s="332" t="s">
        <v>34</v>
      </c>
      <c r="J878" s="204"/>
      <c r="K878" s="204"/>
      <c r="L878" s="333"/>
    </row>
    <row r="879" spans="2:12" s="15" customFormat="1" ht="13.5" hidden="1" outlineLevel="3">
      <c r="B879" s="339"/>
      <c r="C879" s="213"/>
      <c r="D879" s="206" t="s">
        <v>348</v>
      </c>
      <c r="E879" s="214" t="s">
        <v>34</v>
      </c>
      <c r="F879" s="215" t="s">
        <v>363</v>
      </c>
      <c r="G879" s="213"/>
      <c r="H879" s="216">
        <v>-1.604</v>
      </c>
      <c r="I879" s="340" t="s">
        <v>34</v>
      </c>
      <c r="J879" s="213"/>
      <c r="K879" s="213"/>
      <c r="L879" s="341"/>
    </row>
    <row r="880" spans="2:12" s="14" customFormat="1" ht="13.5" hidden="1" outlineLevel="3">
      <c r="B880" s="335"/>
      <c r="C880" s="205"/>
      <c r="D880" s="206" t="s">
        <v>348</v>
      </c>
      <c r="E880" s="207" t="s">
        <v>34</v>
      </c>
      <c r="F880" s="208" t="s">
        <v>352</v>
      </c>
      <c r="G880" s="205"/>
      <c r="H880" s="209">
        <v>180.918</v>
      </c>
      <c r="I880" s="336" t="s">
        <v>34</v>
      </c>
      <c r="J880" s="205"/>
      <c r="K880" s="205"/>
      <c r="L880" s="337"/>
    </row>
    <row r="881" spans="2:12" s="1" customFormat="1" ht="22.5" customHeight="1" outlineLevel="2" collapsed="1">
      <c r="B881" s="302"/>
      <c r="C881" s="191" t="s">
        <v>1337</v>
      </c>
      <c r="D881" s="191" t="s">
        <v>342</v>
      </c>
      <c r="E881" s="192" t="s">
        <v>1398</v>
      </c>
      <c r="F881" s="193" t="s">
        <v>1399</v>
      </c>
      <c r="G881" s="194" t="s">
        <v>345</v>
      </c>
      <c r="H881" s="195">
        <v>5.016</v>
      </c>
      <c r="I881" s="269">
        <v>3295</v>
      </c>
      <c r="J881" s="197">
        <f>ROUND(I881*H881,2)</f>
        <v>16527.72</v>
      </c>
      <c r="K881" s="193" t="s">
        <v>34</v>
      </c>
      <c r="L881" s="322"/>
    </row>
    <row r="882" spans="2:12" s="12" customFormat="1" ht="13.5" hidden="1" outlineLevel="3">
      <c r="B882" s="342"/>
      <c r="C882" s="203"/>
      <c r="D882" s="206" t="s">
        <v>348</v>
      </c>
      <c r="E882" s="343" t="s">
        <v>34</v>
      </c>
      <c r="F882" s="344" t="s">
        <v>4164</v>
      </c>
      <c r="G882" s="203"/>
      <c r="H882" s="345" t="s">
        <v>34</v>
      </c>
      <c r="I882" s="346" t="s">
        <v>34</v>
      </c>
      <c r="J882" s="203"/>
      <c r="K882" s="203"/>
      <c r="L882" s="347"/>
    </row>
    <row r="883" spans="2:12" s="13" customFormat="1" ht="13.5" hidden="1" outlineLevel="3">
      <c r="B883" s="331"/>
      <c r="C883" s="204"/>
      <c r="D883" s="206" t="s">
        <v>348</v>
      </c>
      <c r="E883" s="210" t="s">
        <v>34</v>
      </c>
      <c r="F883" s="211" t="s">
        <v>4233</v>
      </c>
      <c r="G883" s="204"/>
      <c r="H883" s="212">
        <v>0.936</v>
      </c>
      <c r="I883" s="332" t="s">
        <v>34</v>
      </c>
      <c r="J883" s="204"/>
      <c r="K883" s="204"/>
      <c r="L883" s="333"/>
    </row>
    <row r="884" spans="2:12" s="13" customFormat="1" ht="13.5" hidden="1" outlineLevel="3">
      <c r="B884" s="331"/>
      <c r="C884" s="204"/>
      <c r="D884" s="206" t="s">
        <v>348</v>
      </c>
      <c r="E884" s="210" t="s">
        <v>34</v>
      </c>
      <c r="F884" s="211" t="s">
        <v>4234</v>
      </c>
      <c r="G884" s="204"/>
      <c r="H884" s="212">
        <v>4.08</v>
      </c>
      <c r="I884" s="332" t="s">
        <v>34</v>
      </c>
      <c r="J884" s="204"/>
      <c r="K884" s="204"/>
      <c r="L884" s="333"/>
    </row>
    <row r="885" spans="2:12" s="14" customFormat="1" ht="13.5" hidden="1" outlineLevel="3">
      <c r="B885" s="335"/>
      <c r="C885" s="205"/>
      <c r="D885" s="206" t="s">
        <v>348</v>
      </c>
      <c r="E885" s="207" t="s">
        <v>34</v>
      </c>
      <c r="F885" s="208" t="s">
        <v>352</v>
      </c>
      <c r="G885" s="205"/>
      <c r="H885" s="209">
        <v>5.016</v>
      </c>
      <c r="I885" s="336" t="s">
        <v>34</v>
      </c>
      <c r="J885" s="205"/>
      <c r="K885" s="205"/>
      <c r="L885" s="337"/>
    </row>
    <row r="886" spans="2:12" s="1" customFormat="1" ht="31.5" customHeight="1" outlineLevel="2" collapsed="1">
      <c r="B886" s="302"/>
      <c r="C886" s="191" t="s">
        <v>1340</v>
      </c>
      <c r="D886" s="191" t="s">
        <v>342</v>
      </c>
      <c r="E886" s="192" t="s">
        <v>1405</v>
      </c>
      <c r="F886" s="193" t="s">
        <v>1406</v>
      </c>
      <c r="G886" s="194" t="s">
        <v>390</v>
      </c>
      <c r="H886" s="195">
        <v>331.346</v>
      </c>
      <c r="I886" s="269">
        <v>626.9</v>
      </c>
      <c r="J886" s="197">
        <f>ROUND(I886*H886,2)</f>
        <v>207720.81</v>
      </c>
      <c r="K886" s="193" t="s">
        <v>346</v>
      </c>
      <c r="L886" s="322"/>
    </row>
    <row r="887" spans="2:12" s="12" customFormat="1" ht="13.5" hidden="1" outlineLevel="3">
      <c r="B887" s="342"/>
      <c r="C887" s="203"/>
      <c r="D887" s="206" t="s">
        <v>348</v>
      </c>
      <c r="E887" s="343" t="s">
        <v>34</v>
      </c>
      <c r="F887" s="344" t="s">
        <v>4089</v>
      </c>
      <c r="G887" s="203"/>
      <c r="H887" s="345" t="s">
        <v>34</v>
      </c>
      <c r="I887" s="346" t="s">
        <v>34</v>
      </c>
      <c r="J887" s="203"/>
      <c r="K887" s="203"/>
      <c r="L887" s="347"/>
    </row>
    <row r="888" spans="2:12" s="12" customFormat="1" ht="13.5" hidden="1" outlineLevel="3">
      <c r="B888" s="342"/>
      <c r="C888" s="203"/>
      <c r="D888" s="206" t="s">
        <v>348</v>
      </c>
      <c r="E888" s="343" t="s">
        <v>34</v>
      </c>
      <c r="F888" s="344" t="s">
        <v>1407</v>
      </c>
      <c r="G888" s="203"/>
      <c r="H888" s="345" t="s">
        <v>34</v>
      </c>
      <c r="I888" s="346" t="s">
        <v>34</v>
      </c>
      <c r="J888" s="203"/>
      <c r="K888" s="203"/>
      <c r="L888" s="347"/>
    </row>
    <row r="889" spans="2:12" s="12" customFormat="1" ht="13.5" hidden="1" outlineLevel="3">
      <c r="B889" s="342"/>
      <c r="C889" s="203"/>
      <c r="D889" s="206" t="s">
        <v>348</v>
      </c>
      <c r="E889" s="343" t="s">
        <v>34</v>
      </c>
      <c r="F889" s="344" t="s">
        <v>1365</v>
      </c>
      <c r="G889" s="203"/>
      <c r="H889" s="345" t="s">
        <v>34</v>
      </c>
      <c r="I889" s="346" t="s">
        <v>34</v>
      </c>
      <c r="J889" s="203"/>
      <c r="K889" s="203"/>
      <c r="L889" s="347"/>
    </row>
    <row r="890" spans="2:12" s="13" customFormat="1" ht="13.5" hidden="1" outlineLevel="3">
      <c r="B890" s="331"/>
      <c r="C890" s="204"/>
      <c r="D890" s="206" t="s">
        <v>348</v>
      </c>
      <c r="E890" s="210" t="s">
        <v>34</v>
      </c>
      <c r="F890" s="211" t="s">
        <v>4235</v>
      </c>
      <c r="G890" s="204"/>
      <c r="H890" s="212">
        <v>32.56</v>
      </c>
      <c r="I890" s="332" t="s">
        <v>34</v>
      </c>
      <c r="J890" s="204"/>
      <c r="K890" s="204"/>
      <c r="L890" s="333"/>
    </row>
    <row r="891" spans="2:12" s="12" customFormat="1" ht="13.5" hidden="1" outlineLevel="3">
      <c r="B891" s="342"/>
      <c r="C891" s="203"/>
      <c r="D891" s="206" t="s">
        <v>348</v>
      </c>
      <c r="E891" s="343" t="s">
        <v>34</v>
      </c>
      <c r="F891" s="344" t="s">
        <v>1367</v>
      </c>
      <c r="G891" s="203"/>
      <c r="H891" s="345" t="s">
        <v>34</v>
      </c>
      <c r="I891" s="346" t="s">
        <v>34</v>
      </c>
      <c r="J891" s="203"/>
      <c r="K891" s="203"/>
      <c r="L891" s="347"/>
    </row>
    <row r="892" spans="2:12" s="13" customFormat="1" ht="13.5" hidden="1" outlineLevel="3">
      <c r="B892" s="331"/>
      <c r="C892" s="204"/>
      <c r="D892" s="206" t="s">
        <v>348</v>
      </c>
      <c r="E892" s="210" t="s">
        <v>34</v>
      </c>
      <c r="F892" s="211" t="s">
        <v>4236</v>
      </c>
      <c r="G892" s="204"/>
      <c r="H892" s="212">
        <v>10.58</v>
      </c>
      <c r="I892" s="332" t="s">
        <v>34</v>
      </c>
      <c r="J892" s="204"/>
      <c r="K892" s="204"/>
      <c r="L892" s="333"/>
    </row>
    <row r="893" spans="2:12" s="15" customFormat="1" ht="13.5" hidden="1" outlineLevel="3">
      <c r="B893" s="339"/>
      <c r="C893" s="213"/>
      <c r="D893" s="206" t="s">
        <v>348</v>
      </c>
      <c r="E893" s="214" t="s">
        <v>34</v>
      </c>
      <c r="F893" s="215" t="s">
        <v>363</v>
      </c>
      <c r="G893" s="213"/>
      <c r="H893" s="216">
        <v>43.14</v>
      </c>
      <c r="I893" s="340" t="s">
        <v>34</v>
      </c>
      <c r="J893" s="213"/>
      <c r="K893" s="213"/>
      <c r="L893" s="341"/>
    </row>
    <row r="894" spans="2:12" s="12" customFormat="1" ht="13.5" hidden="1" outlineLevel="3">
      <c r="B894" s="342"/>
      <c r="C894" s="203"/>
      <c r="D894" s="206" t="s">
        <v>348</v>
      </c>
      <c r="E894" s="343" t="s">
        <v>34</v>
      </c>
      <c r="F894" s="344" t="s">
        <v>4237</v>
      </c>
      <c r="G894" s="203"/>
      <c r="H894" s="345" t="s">
        <v>34</v>
      </c>
      <c r="I894" s="346" t="s">
        <v>34</v>
      </c>
      <c r="J894" s="203"/>
      <c r="K894" s="203"/>
      <c r="L894" s="347"/>
    </row>
    <row r="895" spans="2:12" s="13" customFormat="1" ht="13.5" hidden="1" outlineLevel="3">
      <c r="B895" s="331"/>
      <c r="C895" s="204"/>
      <c r="D895" s="206" t="s">
        <v>348</v>
      </c>
      <c r="E895" s="210" t="s">
        <v>34</v>
      </c>
      <c r="F895" s="211" t="s">
        <v>4238</v>
      </c>
      <c r="G895" s="204"/>
      <c r="H895" s="212">
        <v>262.88</v>
      </c>
      <c r="I895" s="332" t="s">
        <v>34</v>
      </c>
      <c r="J895" s="204"/>
      <c r="K895" s="204"/>
      <c r="L895" s="333"/>
    </row>
    <row r="896" spans="2:12" s="13" customFormat="1" ht="13.5" hidden="1" outlineLevel="3">
      <c r="B896" s="331"/>
      <c r="C896" s="204"/>
      <c r="D896" s="206" t="s">
        <v>348</v>
      </c>
      <c r="E896" s="210" t="s">
        <v>34</v>
      </c>
      <c r="F896" s="211" t="s">
        <v>4239</v>
      </c>
      <c r="G896" s="204"/>
      <c r="H896" s="212">
        <v>11.916</v>
      </c>
      <c r="I896" s="332" t="s">
        <v>34</v>
      </c>
      <c r="J896" s="204"/>
      <c r="K896" s="204"/>
      <c r="L896" s="333"/>
    </row>
    <row r="897" spans="2:12" s="15" customFormat="1" ht="13.5" hidden="1" outlineLevel="3">
      <c r="B897" s="339"/>
      <c r="C897" s="213"/>
      <c r="D897" s="206" t="s">
        <v>348</v>
      </c>
      <c r="E897" s="214" t="s">
        <v>34</v>
      </c>
      <c r="F897" s="215" t="s">
        <v>363</v>
      </c>
      <c r="G897" s="213"/>
      <c r="H897" s="216">
        <v>274.796</v>
      </c>
      <c r="I897" s="340" t="s">
        <v>34</v>
      </c>
      <c r="J897" s="213"/>
      <c r="K897" s="213"/>
      <c r="L897" s="341"/>
    </row>
    <row r="898" spans="2:12" s="12" customFormat="1" ht="13.5" hidden="1" outlineLevel="3">
      <c r="B898" s="342"/>
      <c r="C898" s="203"/>
      <c r="D898" s="206" t="s">
        <v>348</v>
      </c>
      <c r="E898" s="343" t="s">
        <v>34</v>
      </c>
      <c r="F898" s="344" t="s">
        <v>4164</v>
      </c>
      <c r="G898" s="203"/>
      <c r="H898" s="345" t="s">
        <v>34</v>
      </c>
      <c r="I898" s="346" t="s">
        <v>34</v>
      </c>
      <c r="J898" s="203"/>
      <c r="K898" s="203"/>
      <c r="L898" s="347"/>
    </row>
    <row r="899" spans="2:12" s="13" customFormat="1" ht="13.5" hidden="1" outlineLevel="3">
      <c r="B899" s="331"/>
      <c r="C899" s="204"/>
      <c r="D899" s="206" t="s">
        <v>348</v>
      </c>
      <c r="E899" s="210" t="s">
        <v>34</v>
      </c>
      <c r="F899" s="211" t="s">
        <v>4240</v>
      </c>
      <c r="G899" s="204"/>
      <c r="H899" s="212">
        <v>2.61</v>
      </c>
      <c r="I899" s="332" t="s">
        <v>34</v>
      </c>
      <c r="J899" s="204"/>
      <c r="K899" s="204"/>
      <c r="L899" s="333"/>
    </row>
    <row r="900" spans="2:12" s="13" customFormat="1" ht="13.5" hidden="1" outlineLevel="3">
      <c r="B900" s="331"/>
      <c r="C900" s="204"/>
      <c r="D900" s="206" t="s">
        <v>348</v>
      </c>
      <c r="E900" s="210" t="s">
        <v>34</v>
      </c>
      <c r="F900" s="211" t="s">
        <v>4241</v>
      </c>
      <c r="G900" s="204"/>
      <c r="H900" s="212">
        <v>10.8</v>
      </c>
      <c r="I900" s="332" t="s">
        <v>34</v>
      </c>
      <c r="J900" s="204"/>
      <c r="K900" s="204"/>
      <c r="L900" s="333"/>
    </row>
    <row r="901" spans="2:12" s="15" customFormat="1" ht="13.5" hidden="1" outlineLevel="3">
      <c r="B901" s="339"/>
      <c r="C901" s="213"/>
      <c r="D901" s="206" t="s">
        <v>348</v>
      </c>
      <c r="E901" s="214" t="s">
        <v>34</v>
      </c>
      <c r="F901" s="215" t="s">
        <v>363</v>
      </c>
      <c r="G901" s="213"/>
      <c r="H901" s="216">
        <v>13.41</v>
      </c>
      <c r="I901" s="340" t="s">
        <v>34</v>
      </c>
      <c r="J901" s="213"/>
      <c r="K901" s="213"/>
      <c r="L901" s="341"/>
    </row>
    <row r="902" spans="2:12" s="14" customFormat="1" ht="13.5" hidden="1" outlineLevel="3">
      <c r="B902" s="335"/>
      <c r="C902" s="205"/>
      <c r="D902" s="206" t="s">
        <v>348</v>
      </c>
      <c r="E902" s="207" t="s">
        <v>215</v>
      </c>
      <c r="F902" s="208" t="s">
        <v>352</v>
      </c>
      <c r="G902" s="205"/>
      <c r="H902" s="209">
        <v>331.346</v>
      </c>
      <c r="I902" s="336" t="s">
        <v>34</v>
      </c>
      <c r="J902" s="205"/>
      <c r="K902" s="205"/>
      <c r="L902" s="337"/>
    </row>
    <row r="903" spans="2:12" s="1" customFormat="1" ht="31.5" customHeight="1" outlineLevel="2">
      <c r="B903" s="302"/>
      <c r="C903" s="191" t="s">
        <v>1343</v>
      </c>
      <c r="D903" s="191" t="s">
        <v>342</v>
      </c>
      <c r="E903" s="192" t="s">
        <v>1425</v>
      </c>
      <c r="F903" s="193" t="s">
        <v>1426</v>
      </c>
      <c r="G903" s="194" t="s">
        <v>390</v>
      </c>
      <c r="H903" s="195">
        <v>331.346</v>
      </c>
      <c r="I903" s="269">
        <v>348.3</v>
      </c>
      <c r="J903" s="197">
        <f>ROUND(I903*H903,2)</f>
        <v>115407.81</v>
      </c>
      <c r="K903" s="193" t="s">
        <v>346</v>
      </c>
      <c r="L903" s="322"/>
    </row>
    <row r="904" spans="2:12" s="1" customFormat="1" ht="31.5" customHeight="1" outlineLevel="2" collapsed="1">
      <c r="B904" s="302"/>
      <c r="C904" s="191" t="s">
        <v>1349</v>
      </c>
      <c r="D904" s="191" t="s">
        <v>342</v>
      </c>
      <c r="E904" s="192" t="s">
        <v>1428</v>
      </c>
      <c r="F904" s="193" t="s">
        <v>4242</v>
      </c>
      <c r="G904" s="194" t="s">
        <v>390</v>
      </c>
      <c r="H904" s="195">
        <v>446.019</v>
      </c>
      <c r="I904" s="269">
        <v>766.3</v>
      </c>
      <c r="J904" s="197">
        <f>ROUND(I904*H904,2)</f>
        <v>341784.36</v>
      </c>
      <c r="K904" s="193" t="s">
        <v>34</v>
      </c>
      <c r="L904" s="322"/>
    </row>
    <row r="905" spans="2:12" s="12" customFormat="1" ht="13.5" hidden="1" outlineLevel="3">
      <c r="B905" s="342"/>
      <c r="C905" s="203"/>
      <c r="D905" s="206" t="s">
        <v>348</v>
      </c>
      <c r="E905" s="343" t="s">
        <v>34</v>
      </c>
      <c r="F905" s="344" t="s">
        <v>4089</v>
      </c>
      <c r="G905" s="203"/>
      <c r="H905" s="345" t="s">
        <v>34</v>
      </c>
      <c r="I905" s="346" t="s">
        <v>34</v>
      </c>
      <c r="J905" s="203"/>
      <c r="K905" s="203"/>
      <c r="L905" s="347"/>
    </row>
    <row r="906" spans="2:12" s="12" customFormat="1" ht="13.5" hidden="1" outlineLevel="3">
      <c r="B906" s="342"/>
      <c r="C906" s="203"/>
      <c r="D906" s="206" t="s">
        <v>348</v>
      </c>
      <c r="E906" s="343" t="s">
        <v>34</v>
      </c>
      <c r="F906" s="344" t="s">
        <v>4215</v>
      </c>
      <c r="G906" s="203"/>
      <c r="H906" s="345" t="s">
        <v>34</v>
      </c>
      <c r="I906" s="346" t="s">
        <v>34</v>
      </c>
      <c r="J906" s="203"/>
      <c r="K906" s="203"/>
      <c r="L906" s="347"/>
    </row>
    <row r="907" spans="2:12" s="13" customFormat="1" ht="13.5" hidden="1" outlineLevel="3">
      <c r="B907" s="331"/>
      <c r="C907" s="204"/>
      <c r="D907" s="206" t="s">
        <v>348</v>
      </c>
      <c r="E907" s="210" t="s">
        <v>34</v>
      </c>
      <c r="F907" s="211" t="s">
        <v>4243</v>
      </c>
      <c r="G907" s="204"/>
      <c r="H907" s="212">
        <v>25.44</v>
      </c>
      <c r="I907" s="332" t="s">
        <v>34</v>
      </c>
      <c r="J907" s="204"/>
      <c r="K907" s="204"/>
      <c r="L907" s="333"/>
    </row>
    <row r="908" spans="2:12" s="13" customFormat="1" ht="13.5" hidden="1" outlineLevel="3">
      <c r="B908" s="331"/>
      <c r="C908" s="204"/>
      <c r="D908" s="206" t="s">
        <v>348</v>
      </c>
      <c r="E908" s="210" t="s">
        <v>34</v>
      </c>
      <c r="F908" s="211" t="s">
        <v>4244</v>
      </c>
      <c r="G908" s="204"/>
      <c r="H908" s="212">
        <v>71.66</v>
      </c>
      <c r="I908" s="332" t="s">
        <v>34</v>
      </c>
      <c r="J908" s="204"/>
      <c r="K908" s="204"/>
      <c r="L908" s="333"/>
    </row>
    <row r="909" spans="2:12" s="13" customFormat="1" ht="13.5" hidden="1" outlineLevel="3">
      <c r="B909" s="331"/>
      <c r="C909" s="204"/>
      <c r="D909" s="206" t="s">
        <v>348</v>
      </c>
      <c r="E909" s="210" t="s">
        <v>34</v>
      </c>
      <c r="F909" s="211" t="s">
        <v>4245</v>
      </c>
      <c r="G909" s="204"/>
      <c r="H909" s="212">
        <v>7.2</v>
      </c>
      <c r="I909" s="332" t="s">
        <v>34</v>
      </c>
      <c r="J909" s="204"/>
      <c r="K909" s="204"/>
      <c r="L909" s="333"/>
    </row>
    <row r="910" spans="2:12" s="12" customFormat="1" ht="13.5" hidden="1" outlineLevel="3">
      <c r="B910" s="342"/>
      <c r="C910" s="203"/>
      <c r="D910" s="206" t="s">
        <v>348</v>
      </c>
      <c r="E910" s="343" t="s">
        <v>34</v>
      </c>
      <c r="F910" s="344" t="s">
        <v>1372</v>
      </c>
      <c r="G910" s="203"/>
      <c r="H910" s="345" t="s">
        <v>34</v>
      </c>
      <c r="I910" s="346" t="s">
        <v>34</v>
      </c>
      <c r="J910" s="203"/>
      <c r="K910" s="203"/>
      <c r="L910" s="347"/>
    </row>
    <row r="911" spans="2:12" s="13" customFormat="1" ht="13.5" hidden="1" outlineLevel="3">
      <c r="B911" s="331"/>
      <c r="C911" s="204"/>
      <c r="D911" s="206" t="s">
        <v>348</v>
      </c>
      <c r="E911" s="210" t="s">
        <v>34</v>
      </c>
      <c r="F911" s="211" t="s">
        <v>4246</v>
      </c>
      <c r="G911" s="204"/>
      <c r="H911" s="212">
        <v>6.597</v>
      </c>
      <c r="I911" s="332" t="s">
        <v>34</v>
      </c>
      <c r="J911" s="204"/>
      <c r="K911" s="204"/>
      <c r="L911" s="333"/>
    </row>
    <row r="912" spans="2:12" s="13" customFormat="1" ht="13.5" hidden="1" outlineLevel="3">
      <c r="B912" s="331"/>
      <c r="C912" s="204"/>
      <c r="D912" s="206" t="s">
        <v>348</v>
      </c>
      <c r="E912" s="210" t="s">
        <v>34</v>
      </c>
      <c r="F912" s="211" t="s">
        <v>3378</v>
      </c>
      <c r="G912" s="204"/>
      <c r="H912" s="212">
        <v>0.9</v>
      </c>
      <c r="I912" s="332" t="s">
        <v>34</v>
      </c>
      <c r="J912" s="204"/>
      <c r="K912" s="204"/>
      <c r="L912" s="333"/>
    </row>
    <row r="913" spans="2:12" s="13" customFormat="1" ht="13.5" hidden="1" outlineLevel="3">
      <c r="B913" s="331"/>
      <c r="C913" s="204"/>
      <c r="D913" s="206" t="s">
        <v>348</v>
      </c>
      <c r="E913" s="210" t="s">
        <v>34</v>
      </c>
      <c r="F913" s="211" t="s">
        <v>3437</v>
      </c>
      <c r="G913" s="204"/>
      <c r="H913" s="212">
        <v>2.4</v>
      </c>
      <c r="I913" s="332" t="s">
        <v>34</v>
      </c>
      <c r="J913" s="204"/>
      <c r="K913" s="204"/>
      <c r="L913" s="333"/>
    </row>
    <row r="914" spans="2:12" s="15" customFormat="1" ht="13.5" hidden="1" outlineLevel="3">
      <c r="B914" s="339"/>
      <c r="C914" s="213"/>
      <c r="D914" s="206" t="s">
        <v>348</v>
      </c>
      <c r="E914" s="214" t="s">
        <v>34</v>
      </c>
      <c r="F914" s="215" t="s">
        <v>363</v>
      </c>
      <c r="G914" s="213"/>
      <c r="H914" s="216">
        <v>114.197</v>
      </c>
      <c r="I914" s="340" t="s">
        <v>34</v>
      </c>
      <c r="J914" s="213"/>
      <c r="K914" s="213"/>
      <c r="L914" s="341"/>
    </row>
    <row r="915" spans="2:12" s="12" customFormat="1" ht="13.5" hidden="1" outlineLevel="3">
      <c r="B915" s="342"/>
      <c r="C915" s="203"/>
      <c r="D915" s="206" t="s">
        <v>348</v>
      </c>
      <c r="E915" s="343" t="s">
        <v>34</v>
      </c>
      <c r="F915" s="344" t="s">
        <v>4164</v>
      </c>
      <c r="G915" s="203"/>
      <c r="H915" s="345" t="s">
        <v>34</v>
      </c>
      <c r="I915" s="346" t="s">
        <v>34</v>
      </c>
      <c r="J915" s="203"/>
      <c r="K915" s="203"/>
      <c r="L915" s="347"/>
    </row>
    <row r="916" spans="2:12" s="13" customFormat="1" ht="13.5" hidden="1" outlineLevel="3">
      <c r="B916" s="331"/>
      <c r="C916" s="204"/>
      <c r="D916" s="206" t="s">
        <v>348</v>
      </c>
      <c r="E916" s="210" t="s">
        <v>34</v>
      </c>
      <c r="F916" s="211" t="s">
        <v>4247</v>
      </c>
      <c r="G916" s="204"/>
      <c r="H916" s="212">
        <v>6.24</v>
      </c>
      <c r="I916" s="332" t="s">
        <v>34</v>
      </c>
      <c r="J916" s="204"/>
      <c r="K916" s="204"/>
      <c r="L916" s="333"/>
    </row>
    <row r="917" spans="2:12" s="13" customFormat="1" ht="13.5" hidden="1" outlineLevel="3">
      <c r="B917" s="331"/>
      <c r="C917" s="204"/>
      <c r="D917" s="206" t="s">
        <v>348</v>
      </c>
      <c r="E917" s="210" t="s">
        <v>34</v>
      </c>
      <c r="F917" s="211" t="s">
        <v>4248</v>
      </c>
      <c r="G917" s="204"/>
      <c r="H917" s="212">
        <v>27.2</v>
      </c>
      <c r="I917" s="332" t="s">
        <v>34</v>
      </c>
      <c r="J917" s="204"/>
      <c r="K917" s="204"/>
      <c r="L917" s="333"/>
    </row>
    <row r="918" spans="2:12" s="15" customFormat="1" ht="13.5" hidden="1" outlineLevel="3">
      <c r="B918" s="339"/>
      <c r="C918" s="213"/>
      <c r="D918" s="206" t="s">
        <v>348</v>
      </c>
      <c r="E918" s="214" t="s">
        <v>34</v>
      </c>
      <c r="F918" s="215" t="s">
        <v>363</v>
      </c>
      <c r="G918" s="213"/>
      <c r="H918" s="216">
        <v>33.44</v>
      </c>
      <c r="I918" s="340" t="s">
        <v>34</v>
      </c>
      <c r="J918" s="213"/>
      <c r="K918" s="213"/>
      <c r="L918" s="341"/>
    </row>
    <row r="919" spans="2:12" s="12" customFormat="1" ht="13.5" hidden="1" outlineLevel="3">
      <c r="B919" s="342"/>
      <c r="C919" s="203"/>
      <c r="D919" s="206" t="s">
        <v>348</v>
      </c>
      <c r="E919" s="343" t="s">
        <v>34</v>
      </c>
      <c r="F919" s="344" t="s">
        <v>1365</v>
      </c>
      <c r="G919" s="203"/>
      <c r="H919" s="345" t="s">
        <v>34</v>
      </c>
      <c r="I919" s="346" t="s">
        <v>34</v>
      </c>
      <c r="J919" s="203"/>
      <c r="K919" s="203"/>
      <c r="L919" s="347"/>
    </row>
    <row r="920" spans="2:12" s="13" customFormat="1" ht="13.5" hidden="1" outlineLevel="3">
      <c r="B920" s="331"/>
      <c r="C920" s="204"/>
      <c r="D920" s="206" t="s">
        <v>348</v>
      </c>
      <c r="E920" s="210" t="s">
        <v>34</v>
      </c>
      <c r="F920" s="211" t="s">
        <v>4235</v>
      </c>
      <c r="G920" s="204"/>
      <c r="H920" s="212">
        <v>32.56</v>
      </c>
      <c r="I920" s="332" t="s">
        <v>34</v>
      </c>
      <c r="J920" s="204"/>
      <c r="K920" s="204"/>
      <c r="L920" s="333"/>
    </row>
    <row r="921" spans="2:12" s="12" customFormat="1" ht="13.5" hidden="1" outlineLevel="3">
      <c r="B921" s="342"/>
      <c r="C921" s="203"/>
      <c r="D921" s="206" t="s">
        <v>348</v>
      </c>
      <c r="E921" s="343" t="s">
        <v>34</v>
      </c>
      <c r="F921" s="344" t="s">
        <v>1367</v>
      </c>
      <c r="G921" s="203"/>
      <c r="H921" s="345" t="s">
        <v>34</v>
      </c>
      <c r="I921" s="346" t="s">
        <v>34</v>
      </c>
      <c r="J921" s="203"/>
      <c r="K921" s="203"/>
      <c r="L921" s="347"/>
    </row>
    <row r="922" spans="2:12" s="13" customFormat="1" ht="13.5" hidden="1" outlineLevel="3">
      <c r="B922" s="331"/>
      <c r="C922" s="204"/>
      <c r="D922" s="206" t="s">
        <v>348</v>
      </c>
      <c r="E922" s="210" t="s">
        <v>34</v>
      </c>
      <c r="F922" s="211" t="s">
        <v>4249</v>
      </c>
      <c r="G922" s="204"/>
      <c r="H922" s="212">
        <v>17.48</v>
      </c>
      <c r="I922" s="332" t="s">
        <v>34</v>
      </c>
      <c r="J922" s="204"/>
      <c r="K922" s="204"/>
      <c r="L922" s="333"/>
    </row>
    <row r="923" spans="2:12" s="15" customFormat="1" ht="13.5" hidden="1" outlineLevel="3">
      <c r="B923" s="339"/>
      <c r="C923" s="213"/>
      <c r="D923" s="206" t="s">
        <v>348</v>
      </c>
      <c r="E923" s="214" t="s">
        <v>34</v>
      </c>
      <c r="F923" s="215" t="s">
        <v>363</v>
      </c>
      <c r="G923" s="213"/>
      <c r="H923" s="216">
        <v>50.04</v>
      </c>
      <c r="I923" s="340" t="s">
        <v>34</v>
      </c>
      <c r="J923" s="213"/>
      <c r="K923" s="213"/>
      <c r="L923" s="341"/>
    </row>
    <row r="924" spans="2:12" s="12" customFormat="1" ht="13.5" hidden="1" outlineLevel="3">
      <c r="B924" s="342"/>
      <c r="C924" s="203"/>
      <c r="D924" s="206" t="s">
        <v>348</v>
      </c>
      <c r="E924" s="343" t="s">
        <v>34</v>
      </c>
      <c r="F924" s="344" t="s">
        <v>4222</v>
      </c>
      <c r="G924" s="203"/>
      <c r="H924" s="345" t="s">
        <v>34</v>
      </c>
      <c r="I924" s="346" t="s">
        <v>34</v>
      </c>
      <c r="J924" s="203"/>
      <c r="K924" s="203"/>
      <c r="L924" s="347"/>
    </row>
    <row r="925" spans="2:12" s="12" customFormat="1" ht="13.5" hidden="1" outlineLevel="3">
      <c r="B925" s="342"/>
      <c r="C925" s="203"/>
      <c r="D925" s="206" t="s">
        <v>348</v>
      </c>
      <c r="E925" s="343" t="s">
        <v>34</v>
      </c>
      <c r="F925" s="344" t="s">
        <v>4223</v>
      </c>
      <c r="G925" s="203"/>
      <c r="H925" s="345" t="s">
        <v>34</v>
      </c>
      <c r="I925" s="346" t="s">
        <v>34</v>
      </c>
      <c r="J925" s="203"/>
      <c r="K925" s="203"/>
      <c r="L925" s="347"/>
    </row>
    <row r="926" spans="2:12" s="13" customFormat="1" ht="13.5" hidden="1" outlineLevel="3">
      <c r="B926" s="331"/>
      <c r="C926" s="204"/>
      <c r="D926" s="206" t="s">
        <v>348</v>
      </c>
      <c r="E926" s="210" t="s">
        <v>34</v>
      </c>
      <c r="F926" s="211" t="s">
        <v>4250</v>
      </c>
      <c r="G926" s="204"/>
      <c r="H926" s="212">
        <v>399.84</v>
      </c>
      <c r="I926" s="332" t="s">
        <v>34</v>
      </c>
      <c r="J926" s="204"/>
      <c r="K926" s="204"/>
      <c r="L926" s="333"/>
    </row>
    <row r="927" spans="2:12" s="13" customFormat="1" ht="13.5" hidden="1" outlineLevel="3">
      <c r="B927" s="331"/>
      <c r="C927" s="204"/>
      <c r="D927" s="206" t="s">
        <v>348</v>
      </c>
      <c r="E927" s="210" t="s">
        <v>34</v>
      </c>
      <c r="F927" s="211" t="s">
        <v>4251</v>
      </c>
      <c r="G927" s="204"/>
      <c r="H927" s="212">
        <v>16.24</v>
      </c>
      <c r="I927" s="332" t="s">
        <v>34</v>
      </c>
      <c r="J927" s="204"/>
      <c r="K927" s="204"/>
      <c r="L927" s="333"/>
    </row>
    <row r="928" spans="2:12" s="12" customFormat="1" ht="13.5" hidden="1" outlineLevel="3">
      <c r="B928" s="342"/>
      <c r="C928" s="203"/>
      <c r="D928" s="206" t="s">
        <v>348</v>
      </c>
      <c r="E928" s="343" t="s">
        <v>34</v>
      </c>
      <c r="F928" s="344" t="s">
        <v>4226</v>
      </c>
      <c r="G928" s="203"/>
      <c r="H928" s="345" t="s">
        <v>34</v>
      </c>
      <c r="I928" s="346" t="s">
        <v>34</v>
      </c>
      <c r="J928" s="203"/>
      <c r="K928" s="203"/>
      <c r="L928" s="347"/>
    </row>
    <row r="929" spans="2:12" s="13" customFormat="1" ht="13.5" hidden="1" outlineLevel="3">
      <c r="B929" s="331"/>
      <c r="C929" s="204"/>
      <c r="D929" s="206" t="s">
        <v>348</v>
      </c>
      <c r="E929" s="210" t="s">
        <v>34</v>
      </c>
      <c r="F929" s="211" t="s">
        <v>4252</v>
      </c>
      <c r="G929" s="204"/>
      <c r="H929" s="212">
        <v>139.608</v>
      </c>
      <c r="I929" s="332" t="s">
        <v>34</v>
      </c>
      <c r="J929" s="204"/>
      <c r="K929" s="204"/>
      <c r="L929" s="333"/>
    </row>
    <row r="930" spans="2:12" s="15" customFormat="1" ht="13.5" hidden="1" outlineLevel="3">
      <c r="B930" s="339"/>
      <c r="C930" s="213"/>
      <c r="D930" s="206" t="s">
        <v>348</v>
      </c>
      <c r="E930" s="214" t="s">
        <v>34</v>
      </c>
      <c r="F930" s="215" t="s">
        <v>363</v>
      </c>
      <c r="G930" s="213"/>
      <c r="H930" s="216">
        <v>555.688</v>
      </c>
      <c r="I930" s="340" t="s">
        <v>34</v>
      </c>
      <c r="J930" s="213"/>
      <c r="K930" s="213"/>
      <c r="L930" s="341"/>
    </row>
    <row r="931" spans="2:12" s="12" customFormat="1" ht="13.5" hidden="1" outlineLevel="3">
      <c r="B931" s="342"/>
      <c r="C931" s="203"/>
      <c r="D931" s="206" t="s">
        <v>348</v>
      </c>
      <c r="E931" s="343" t="s">
        <v>34</v>
      </c>
      <c r="F931" s="344" t="s">
        <v>4228</v>
      </c>
      <c r="G931" s="203"/>
      <c r="H931" s="345" t="s">
        <v>34</v>
      </c>
      <c r="I931" s="346" t="s">
        <v>34</v>
      </c>
      <c r="J931" s="203"/>
      <c r="K931" s="203"/>
      <c r="L931" s="347"/>
    </row>
    <row r="932" spans="2:12" s="13" customFormat="1" ht="13.5" hidden="1" outlineLevel="3">
      <c r="B932" s="331"/>
      <c r="C932" s="204"/>
      <c r="D932" s="206" t="s">
        <v>348</v>
      </c>
      <c r="E932" s="210" t="s">
        <v>34</v>
      </c>
      <c r="F932" s="211" t="s">
        <v>4253</v>
      </c>
      <c r="G932" s="204"/>
      <c r="H932" s="212">
        <v>22</v>
      </c>
      <c r="I932" s="332" t="s">
        <v>34</v>
      </c>
      <c r="J932" s="204"/>
      <c r="K932" s="204"/>
      <c r="L932" s="333"/>
    </row>
    <row r="933" spans="2:12" s="15" customFormat="1" ht="13.5" hidden="1" outlineLevel="3">
      <c r="B933" s="339"/>
      <c r="C933" s="213"/>
      <c r="D933" s="206" t="s">
        <v>348</v>
      </c>
      <c r="E933" s="214" t="s">
        <v>34</v>
      </c>
      <c r="F933" s="215" t="s">
        <v>363</v>
      </c>
      <c r="G933" s="213"/>
      <c r="H933" s="216">
        <v>22</v>
      </c>
      <c r="I933" s="340" t="s">
        <v>34</v>
      </c>
      <c r="J933" s="213"/>
      <c r="K933" s="213"/>
      <c r="L933" s="341"/>
    </row>
    <row r="934" spans="2:12" s="12" customFormat="1" ht="13.5" hidden="1" outlineLevel="3">
      <c r="B934" s="342"/>
      <c r="C934" s="203"/>
      <c r="D934" s="206" t="s">
        <v>348</v>
      </c>
      <c r="E934" s="343" t="s">
        <v>34</v>
      </c>
      <c r="F934" s="344" t="s">
        <v>1385</v>
      </c>
      <c r="G934" s="203"/>
      <c r="H934" s="345" t="s">
        <v>34</v>
      </c>
      <c r="I934" s="346" t="s">
        <v>34</v>
      </c>
      <c r="J934" s="203"/>
      <c r="K934" s="203"/>
      <c r="L934" s="347"/>
    </row>
    <row r="935" spans="2:12" s="13" customFormat="1" ht="13.5" hidden="1" outlineLevel="3">
      <c r="B935" s="331"/>
      <c r="C935" s="204"/>
      <c r="D935" s="206" t="s">
        <v>348</v>
      </c>
      <c r="E935" s="210" t="s">
        <v>34</v>
      </c>
      <c r="F935" s="211" t="s">
        <v>4254</v>
      </c>
      <c r="G935" s="204"/>
      <c r="H935" s="212">
        <v>2</v>
      </c>
      <c r="I935" s="332" t="s">
        <v>34</v>
      </c>
      <c r="J935" s="204"/>
      <c r="K935" s="204"/>
      <c r="L935" s="333"/>
    </row>
    <row r="936" spans="2:12" s="15" customFormat="1" ht="13.5" hidden="1" outlineLevel="3">
      <c r="B936" s="339"/>
      <c r="C936" s="213"/>
      <c r="D936" s="206" t="s">
        <v>348</v>
      </c>
      <c r="E936" s="214" t="s">
        <v>34</v>
      </c>
      <c r="F936" s="215" t="s">
        <v>363</v>
      </c>
      <c r="G936" s="213"/>
      <c r="H936" s="216">
        <v>2</v>
      </c>
      <c r="I936" s="340" t="s">
        <v>34</v>
      </c>
      <c r="J936" s="213"/>
      <c r="K936" s="213"/>
      <c r="L936" s="341"/>
    </row>
    <row r="937" spans="2:12" s="12" customFormat="1" ht="13.5" hidden="1" outlineLevel="3">
      <c r="B937" s="342"/>
      <c r="C937" s="203"/>
      <c r="D937" s="206" t="s">
        <v>348</v>
      </c>
      <c r="E937" s="343" t="s">
        <v>34</v>
      </c>
      <c r="F937" s="344" t="s">
        <v>1451</v>
      </c>
      <c r="G937" s="203"/>
      <c r="H937" s="345" t="s">
        <v>34</v>
      </c>
      <c r="I937" s="346" t="s">
        <v>34</v>
      </c>
      <c r="J937" s="203"/>
      <c r="K937" s="203"/>
      <c r="L937" s="347"/>
    </row>
    <row r="938" spans="2:12" s="13" customFormat="1" ht="13.5" hidden="1" outlineLevel="3">
      <c r="B938" s="331"/>
      <c r="C938" s="204"/>
      <c r="D938" s="206" t="s">
        <v>348</v>
      </c>
      <c r="E938" s="210" t="s">
        <v>34</v>
      </c>
      <c r="F938" s="211" t="s">
        <v>1452</v>
      </c>
      <c r="G938" s="204"/>
      <c r="H938" s="212">
        <v>-331.346</v>
      </c>
      <c r="I938" s="332" t="s">
        <v>34</v>
      </c>
      <c r="J938" s="204"/>
      <c r="K938" s="204"/>
      <c r="L938" s="333"/>
    </row>
    <row r="939" spans="2:12" s="14" customFormat="1" ht="13.5" hidden="1" outlineLevel="3">
      <c r="B939" s="335"/>
      <c r="C939" s="205"/>
      <c r="D939" s="206" t="s">
        <v>348</v>
      </c>
      <c r="E939" s="207" t="s">
        <v>34</v>
      </c>
      <c r="F939" s="208" t="s">
        <v>352</v>
      </c>
      <c r="G939" s="205"/>
      <c r="H939" s="209">
        <v>446.019</v>
      </c>
      <c r="I939" s="336" t="s">
        <v>34</v>
      </c>
      <c r="J939" s="205"/>
      <c r="K939" s="205"/>
      <c r="L939" s="337"/>
    </row>
    <row r="940" spans="2:12" s="1" customFormat="1" ht="31.5" customHeight="1" outlineLevel="2">
      <c r="B940" s="302"/>
      <c r="C940" s="191" t="s">
        <v>1351</v>
      </c>
      <c r="D940" s="191" t="s">
        <v>342</v>
      </c>
      <c r="E940" s="192" t="s">
        <v>1454</v>
      </c>
      <c r="F940" s="193" t="s">
        <v>1455</v>
      </c>
      <c r="G940" s="194" t="s">
        <v>390</v>
      </c>
      <c r="H940" s="195">
        <v>446.019</v>
      </c>
      <c r="I940" s="269">
        <v>348.3</v>
      </c>
      <c r="J940" s="197">
        <f>ROUND(I940*H940,2)</f>
        <v>155348.42</v>
      </c>
      <c r="K940" s="193" t="s">
        <v>34</v>
      </c>
      <c r="L940" s="322"/>
    </row>
    <row r="941" spans="2:12" s="1" customFormat="1" ht="22.5" customHeight="1" outlineLevel="2" collapsed="1">
      <c r="B941" s="302"/>
      <c r="C941" s="191" t="s">
        <v>1354</v>
      </c>
      <c r="D941" s="191" t="s">
        <v>342</v>
      </c>
      <c r="E941" s="192" t="s">
        <v>3382</v>
      </c>
      <c r="F941" s="193" t="s">
        <v>1458</v>
      </c>
      <c r="G941" s="194" t="s">
        <v>390</v>
      </c>
      <c r="H941" s="195">
        <v>75.66</v>
      </c>
      <c r="I941" s="269">
        <v>69.7</v>
      </c>
      <c r="J941" s="197">
        <f>ROUND(I941*H941,2)</f>
        <v>5273.5</v>
      </c>
      <c r="K941" s="193" t="s">
        <v>34</v>
      </c>
      <c r="L941" s="322"/>
    </row>
    <row r="942" spans="2:12" s="12" customFormat="1" ht="13.5" hidden="1" outlineLevel="3">
      <c r="B942" s="342"/>
      <c r="C942" s="203"/>
      <c r="D942" s="206" t="s">
        <v>348</v>
      </c>
      <c r="E942" s="343" t="s">
        <v>34</v>
      </c>
      <c r="F942" s="344" t="s">
        <v>4255</v>
      </c>
      <c r="G942" s="203"/>
      <c r="H942" s="345" t="s">
        <v>34</v>
      </c>
      <c r="I942" s="346" t="s">
        <v>34</v>
      </c>
      <c r="J942" s="203"/>
      <c r="K942" s="203"/>
      <c r="L942" s="347"/>
    </row>
    <row r="943" spans="2:12" s="13" customFormat="1" ht="13.5" hidden="1" outlineLevel="3">
      <c r="B943" s="331"/>
      <c r="C943" s="204"/>
      <c r="D943" s="206" t="s">
        <v>348</v>
      </c>
      <c r="E943" s="210" t="s">
        <v>34</v>
      </c>
      <c r="F943" s="211" t="s">
        <v>4256</v>
      </c>
      <c r="G943" s="204"/>
      <c r="H943" s="212">
        <v>3.96</v>
      </c>
      <c r="I943" s="332" t="s">
        <v>34</v>
      </c>
      <c r="J943" s="204"/>
      <c r="K943" s="204"/>
      <c r="L943" s="333"/>
    </row>
    <row r="944" spans="2:12" s="13" customFormat="1" ht="13.5" hidden="1" outlineLevel="3">
      <c r="B944" s="331"/>
      <c r="C944" s="204"/>
      <c r="D944" s="206" t="s">
        <v>348</v>
      </c>
      <c r="E944" s="210" t="s">
        <v>34</v>
      </c>
      <c r="F944" s="211" t="s">
        <v>4257</v>
      </c>
      <c r="G944" s="204"/>
      <c r="H944" s="212">
        <v>7.2</v>
      </c>
      <c r="I944" s="332" t="s">
        <v>34</v>
      </c>
      <c r="J944" s="204"/>
      <c r="K944" s="204"/>
      <c r="L944" s="333"/>
    </row>
    <row r="945" spans="2:12" s="13" customFormat="1" ht="13.5" hidden="1" outlineLevel="3">
      <c r="B945" s="331"/>
      <c r="C945" s="204"/>
      <c r="D945" s="206" t="s">
        <v>348</v>
      </c>
      <c r="E945" s="210" t="s">
        <v>34</v>
      </c>
      <c r="F945" s="211" t="s">
        <v>4258</v>
      </c>
      <c r="G945" s="204"/>
      <c r="H945" s="212">
        <v>64.5</v>
      </c>
      <c r="I945" s="332" t="s">
        <v>34</v>
      </c>
      <c r="J945" s="204"/>
      <c r="K945" s="204"/>
      <c r="L945" s="333"/>
    </row>
    <row r="946" spans="2:12" s="14" customFormat="1" ht="13.5" hidden="1" outlineLevel="3">
      <c r="B946" s="335"/>
      <c r="C946" s="205"/>
      <c r="D946" s="206" t="s">
        <v>348</v>
      </c>
      <c r="E946" s="207" t="s">
        <v>34</v>
      </c>
      <c r="F946" s="208" t="s">
        <v>352</v>
      </c>
      <c r="G946" s="205"/>
      <c r="H946" s="209">
        <v>75.66</v>
      </c>
      <c r="I946" s="336" t="s">
        <v>34</v>
      </c>
      <c r="J946" s="205"/>
      <c r="K946" s="205"/>
      <c r="L946" s="337"/>
    </row>
    <row r="947" spans="2:12" s="1" customFormat="1" ht="22.5" customHeight="1" outlineLevel="2" collapsed="1">
      <c r="B947" s="302"/>
      <c r="C947" s="191" t="s">
        <v>1355</v>
      </c>
      <c r="D947" s="191" t="s">
        <v>342</v>
      </c>
      <c r="E947" s="192" t="s">
        <v>1460</v>
      </c>
      <c r="F947" s="193" t="s">
        <v>1461</v>
      </c>
      <c r="G947" s="194" t="s">
        <v>417</v>
      </c>
      <c r="H947" s="195">
        <v>26.989</v>
      </c>
      <c r="I947" s="269">
        <v>28282</v>
      </c>
      <c r="J947" s="197">
        <f>ROUND(I947*H947,2)</f>
        <v>763302.9</v>
      </c>
      <c r="K947" s="193" t="s">
        <v>346</v>
      </c>
      <c r="L947" s="322"/>
    </row>
    <row r="948" spans="2:12" s="13" customFormat="1" ht="13.5" hidden="1" outlineLevel="3">
      <c r="B948" s="331"/>
      <c r="C948" s="204"/>
      <c r="D948" s="206" t="s">
        <v>348</v>
      </c>
      <c r="E948" s="210" t="s">
        <v>34</v>
      </c>
      <c r="F948" s="211" t="s">
        <v>4259</v>
      </c>
      <c r="G948" s="204"/>
      <c r="H948" s="212">
        <v>26.989</v>
      </c>
      <c r="I948" s="332" t="s">
        <v>34</v>
      </c>
      <c r="J948" s="204"/>
      <c r="K948" s="204"/>
      <c r="L948" s="333"/>
    </row>
    <row r="949" spans="2:12" s="1" customFormat="1" ht="22.5" customHeight="1" outlineLevel="2" collapsed="1">
      <c r="B949" s="302"/>
      <c r="C949" s="191" t="s">
        <v>1362</v>
      </c>
      <c r="D949" s="191" t="s">
        <v>342</v>
      </c>
      <c r="E949" s="192" t="s">
        <v>1464</v>
      </c>
      <c r="F949" s="193" t="s">
        <v>1465</v>
      </c>
      <c r="G949" s="194" t="s">
        <v>417</v>
      </c>
      <c r="H949" s="195">
        <v>0.053</v>
      </c>
      <c r="I949" s="269">
        <v>27167.4</v>
      </c>
      <c r="J949" s="197">
        <f>ROUND(I949*H949,2)</f>
        <v>1439.87</v>
      </c>
      <c r="K949" s="193" t="s">
        <v>34</v>
      </c>
      <c r="L949" s="322"/>
    </row>
    <row r="950" spans="2:12" s="12" customFormat="1" ht="13.5" hidden="1" outlineLevel="3">
      <c r="B950" s="342"/>
      <c r="C950" s="203"/>
      <c r="D950" s="206" t="s">
        <v>348</v>
      </c>
      <c r="E950" s="343" t="s">
        <v>34</v>
      </c>
      <c r="F950" s="344" t="s">
        <v>3385</v>
      </c>
      <c r="G950" s="203"/>
      <c r="H950" s="345" t="s">
        <v>34</v>
      </c>
      <c r="I950" s="346" t="s">
        <v>34</v>
      </c>
      <c r="J950" s="203"/>
      <c r="K950" s="203"/>
      <c r="L950" s="347"/>
    </row>
    <row r="951" spans="2:12" s="13" customFormat="1" ht="13.5" hidden="1" outlineLevel="3">
      <c r="B951" s="331"/>
      <c r="C951" s="204"/>
      <c r="D951" s="206" t="s">
        <v>348</v>
      </c>
      <c r="E951" s="210" t="s">
        <v>34</v>
      </c>
      <c r="F951" s="211" t="s">
        <v>4260</v>
      </c>
      <c r="G951" s="204"/>
      <c r="H951" s="212">
        <v>0.053</v>
      </c>
      <c r="I951" s="332" t="s">
        <v>34</v>
      </c>
      <c r="J951" s="204"/>
      <c r="K951" s="204"/>
      <c r="L951" s="333"/>
    </row>
    <row r="952" spans="2:12" s="1" customFormat="1" ht="31.5" customHeight="1" outlineLevel="2">
      <c r="B952" s="302"/>
      <c r="C952" s="191" t="s">
        <v>1397</v>
      </c>
      <c r="D952" s="191" t="s">
        <v>342</v>
      </c>
      <c r="E952" s="192" t="s">
        <v>1468</v>
      </c>
      <c r="F952" s="193" t="s">
        <v>1469</v>
      </c>
      <c r="G952" s="194" t="s">
        <v>417</v>
      </c>
      <c r="H952" s="195">
        <v>26.989</v>
      </c>
      <c r="I952" s="269">
        <v>835.9</v>
      </c>
      <c r="J952" s="197">
        <f>ROUND(I952*H952,2)</f>
        <v>22560.11</v>
      </c>
      <c r="K952" s="193" t="s">
        <v>34</v>
      </c>
      <c r="L952" s="322"/>
    </row>
    <row r="953" spans="2:12" s="1" customFormat="1" ht="22.5" customHeight="1" outlineLevel="2" collapsed="1">
      <c r="B953" s="302"/>
      <c r="C953" s="191" t="s">
        <v>1404</v>
      </c>
      <c r="D953" s="191" t="s">
        <v>342</v>
      </c>
      <c r="E953" s="192" t="s">
        <v>1471</v>
      </c>
      <c r="F953" s="193" t="s">
        <v>1472</v>
      </c>
      <c r="G953" s="194" t="s">
        <v>491</v>
      </c>
      <c r="H953" s="195">
        <v>3.55</v>
      </c>
      <c r="I953" s="269">
        <v>209</v>
      </c>
      <c r="J953" s="197">
        <f>ROUND(I953*H953,2)</f>
        <v>741.95</v>
      </c>
      <c r="K953" s="193" t="s">
        <v>34</v>
      </c>
      <c r="L953" s="322"/>
    </row>
    <row r="954" spans="2:12" s="13" customFormat="1" ht="13.5" hidden="1" outlineLevel="3">
      <c r="B954" s="331"/>
      <c r="C954" s="204"/>
      <c r="D954" s="206" t="s">
        <v>348</v>
      </c>
      <c r="E954" s="210" t="s">
        <v>34</v>
      </c>
      <c r="F954" s="211" t="s">
        <v>4261</v>
      </c>
      <c r="G954" s="204"/>
      <c r="H954" s="212">
        <v>3.55</v>
      </c>
      <c r="I954" s="332" t="s">
        <v>34</v>
      </c>
      <c r="J954" s="204"/>
      <c r="K954" s="204"/>
      <c r="L954" s="333"/>
    </row>
    <row r="955" spans="2:12" s="1" customFormat="1" ht="22.5" customHeight="1" outlineLevel="2">
      <c r="B955" s="302"/>
      <c r="C955" s="191" t="s">
        <v>1424</v>
      </c>
      <c r="D955" s="191" t="s">
        <v>342</v>
      </c>
      <c r="E955" s="192" t="s">
        <v>4262</v>
      </c>
      <c r="F955" s="193" t="s">
        <v>4263</v>
      </c>
      <c r="G955" s="194" t="s">
        <v>1130</v>
      </c>
      <c r="H955" s="195">
        <v>1</v>
      </c>
      <c r="I955" s="269">
        <v>76626</v>
      </c>
      <c r="J955" s="197">
        <f>ROUND(I955*H955,2)</f>
        <v>76626</v>
      </c>
      <c r="K955" s="193" t="s">
        <v>34</v>
      </c>
      <c r="L955" s="322"/>
    </row>
    <row r="956" spans="2:12" s="1" customFormat="1" ht="22.5" customHeight="1" outlineLevel="2" collapsed="1">
      <c r="B956" s="302"/>
      <c r="C956" s="191" t="s">
        <v>1427</v>
      </c>
      <c r="D956" s="191" t="s">
        <v>342</v>
      </c>
      <c r="E956" s="192" t="s">
        <v>1556</v>
      </c>
      <c r="F956" s="193" t="s">
        <v>1557</v>
      </c>
      <c r="G956" s="194" t="s">
        <v>345</v>
      </c>
      <c r="H956" s="195">
        <v>46.974</v>
      </c>
      <c r="I956" s="269">
        <v>1114.6</v>
      </c>
      <c r="J956" s="197">
        <f>ROUND(I956*H956,2)</f>
        <v>52357.22</v>
      </c>
      <c r="K956" s="193" t="s">
        <v>346</v>
      </c>
      <c r="L956" s="322"/>
    </row>
    <row r="957" spans="2:12" s="12" customFormat="1" ht="13.5" hidden="1" outlineLevel="3">
      <c r="B957" s="342"/>
      <c r="C957" s="203"/>
      <c r="D957" s="206" t="s">
        <v>348</v>
      </c>
      <c r="E957" s="343" t="s">
        <v>34</v>
      </c>
      <c r="F957" s="344" t="s">
        <v>3879</v>
      </c>
      <c r="G957" s="203"/>
      <c r="H957" s="345" t="s">
        <v>34</v>
      </c>
      <c r="I957" s="346" t="s">
        <v>34</v>
      </c>
      <c r="J957" s="203"/>
      <c r="K957" s="203"/>
      <c r="L957" s="347"/>
    </row>
    <row r="958" spans="2:12" s="12" customFormat="1" ht="13.5" hidden="1" outlineLevel="3">
      <c r="B958" s="342"/>
      <c r="C958" s="203"/>
      <c r="D958" s="206" t="s">
        <v>348</v>
      </c>
      <c r="E958" s="343" t="s">
        <v>34</v>
      </c>
      <c r="F958" s="344" t="s">
        <v>4264</v>
      </c>
      <c r="G958" s="203"/>
      <c r="H958" s="345" t="s">
        <v>34</v>
      </c>
      <c r="I958" s="346" t="s">
        <v>34</v>
      </c>
      <c r="J958" s="203"/>
      <c r="K958" s="203"/>
      <c r="L958" s="347"/>
    </row>
    <row r="959" spans="2:12" s="13" customFormat="1" ht="13.5" hidden="1" outlineLevel="3">
      <c r="B959" s="331"/>
      <c r="C959" s="204"/>
      <c r="D959" s="206" t="s">
        <v>348</v>
      </c>
      <c r="E959" s="210" t="s">
        <v>34</v>
      </c>
      <c r="F959" s="211" t="s">
        <v>4265</v>
      </c>
      <c r="G959" s="204"/>
      <c r="H959" s="212">
        <v>1.9</v>
      </c>
      <c r="I959" s="332" t="s">
        <v>34</v>
      </c>
      <c r="J959" s="204"/>
      <c r="K959" s="204"/>
      <c r="L959" s="333"/>
    </row>
    <row r="960" spans="2:12" s="12" customFormat="1" ht="13.5" hidden="1" outlineLevel="3">
      <c r="B960" s="342"/>
      <c r="C960" s="203"/>
      <c r="D960" s="206" t="s">
        <v>348</v>
      </c>
      <c r="E960" s="343" t="s">
        <v>34</v>
      </c>
      <c r="F960" s="344" t="s">
        <v>1565</v>
      </c>
      <c r="G960" s="203"/>
      <c r="H960" s="345" t="s">
        <v>34</v>
      </c>
      <c r="I960" s="346" t="s">
        <v>34</v>
      </c>
      <c r="J960" s="203"/>
      <c r="K960" s="203"/>
      <c r="L960" s="347"/>
    </row>
    <row r="961" spans="2:12" s="13" customFormat="1" ht="13.5" hidden="1" outlineLevel="3">
      <c r="B961" s="331"/>
      <c r="C961" s="204"/>
      <c r="D961" s="206" t="s">
        <v>348</v>
      </c>
      <c r="E961" s="210" t="s">
        <v>34</v>
      </c>
      <c r="F961" s="211" t="s">
        <v>4266</v>
      </c>
      <c r="G961" s="204"/>
      <c r="H961" s="212">
        <v>6.257</v>
      </c>
      <c r="I961" s="332" t="s">
        <v>34</v>
      </c>
      <c r="J961" s="204"/>
      <c r="K961" s="204"/>
      <c r="L961" s="333"/>
    </row>
    <row r="962" spans="2:12" s="12" customFormat="1" ht="13.5" hidden="1" outlineLevel="3">
      <c r="B962" s="342"/>
      <c r="C962" s="203"/>
      <c r="D962" s="206" t="s">
        <v>348</v>
      </c>
      <c r="E962" s="343" t="s">
        <v>34</v>
      </c>
      <c r="F962" s="344" t="s">
        <v>4267</v>
      </c>
      <c r="G962" s="203"/>
      <c r="H962" s="345" t="s">
        <v>34</v>
      </c>
      <c r="I962" s="346" t="s">
        <v>34</v>
      </c>
      <c r="J962" s="203"/>
      <c r="K962" s="203"/>
      <c r="L962" s="347"/>
    </row>
    <row r="963" spans="2:12" s="13" customFormat="1" ht="13.5" hidden="1" outlineLevel="3">
      <c r="B963" s="331"/>
      <c r="C963" s="204"/>
      <c r="D963" s="206" t="s">
        <v>348</v>
      </c>
      <c r="E963" s="210" t="s">
        <v>34</v>
      </c>
      <c r="F963" s="211" t="s">
        <v>4268</v>
      </c>
      <c r="G963" s="204"/>
      <c r="H963" s="212">
        <v>0.32</v>
      </c>
      <c r="I963" s="332" t="s">
        <v>34</v>
      </c>
      <c r="J963" s="204"/>
      <c r="K963" s="204"/>
      <c r="L963" s="333"/>
    </row>
    <row r="964" spans="2:12" s="13" customFormat="1" ht="13.5" hidden="1" outlineLevel="3">
      <c r="B964" s="331"/>
      <c r="C964" s="204"/>
      <c r="D964" s="206" t="s">
        <v>348</v>
      </c>
      <c r="E964" s="210" t="s">
        <v>34</v>
      </c>
      <c r="F964" s="211" t="s">
        <v>4269</v>
      </c>
      <c r="G964" s="204"/>
      <c r="H964" s="212">
        <v>14.084</v>
      </c>
      <c r="I964" s="332" t="s">
        <v>34</v>
      </c>
      <c r="J964" s="204"/>
      <c r="K964" s="204"/>
      <c r="L964" s="333"/>
    </row>
    <row r="965" spans="2:12" s="15" customFormat="1" ht="13.5" hidden="1" outlineLevel="3">
      <c r="B965" s="339"/>
      <c r="C965" s="213"/>
      <c r="D965" s="206" t="s">
        <v>348</v>
      </c>
      <c r="E965" s="214" t="s">
        <v>34</v>
      </c>
      <c r="F965" s="215" t="s">
        <v>363</v>
      </c>
      <c r="G965" s="213"/>
      <c r="H965" s="216">
        <v>22.561</v>
      </c>
      <c r="I965" s="340" t="s">
        <v>34</v>
      </c>
      <c r="J965" s="213"/>
      <c r="K965" s="213"/>
      <c r="L965" s="341"/>
    </row>
    <row r="966" spans="2:12" s="12" customFormat="1" ht="13.5" hidden="1" outlineLevel="3">
      <c r="B966" s="342"/>
      <c r="C966" s="203"/>
      <c r="D966" s="206" t="s">
        <v>348</v>
      </c>
      <c r="E966" s="343" t="s">
        <v>34</v>
      </c>
      <c r="F966" s="344" t="s">
        <v>4110</v>
      </c>
      <c r="G966" s="203"/>
      <c r="H966" s="345" t="s">
        <v>34</v>
      </c>
      <c r="I966" s="346" t="s">
        <v>34</v>
      </c>
      <c r="J966" s="203"/>
      <c r="K966" s="203"/>
      <c r="L966" s="347"/>
    </row>
    <row r="967" spans="2:12" s="12" customFormat="1" ht="13.5" hidden="1" outlineLevel="3">
      <c r="B967" s="342"/>
      <c r="C967" s="203"/>
      <c r="D967" s="206" t="s">
        <v>348</v>
      </c>
      <c r="E967" s="343" t="s">
        <v>34</v>
      </c>
      <c r="F967" s="344" t="s">
        <v>4264</v>
      </c>
      <c r="G967" s="203"/>
      <c r="H967" s="345" t="s">
        <v>34</v>
      </c>
      <c r="I967" s="346" t="s">
        <v>34</v>
      </c>
      <c r="J967" s="203"/>
      <c r="K967" s="203"/>
      <c r="L967" s="347"/>
    </row>
    <row r="968" spans="2:12" s="13" customFormat="1" ht="13.5" hidden="1" outlineLevel="3">
      <c r="B968" s="331"/>
      <c r="C968" s="204"/>
      <c r="D968" s="206" t="s">
        <v>348</v>
      </c>
      <c r="E968" s="210" t="s">
        <v>34</v>
      </c>
      <c r="F968" s="211" t="s">
        <v>4270</v>
      </c>
      <c r="G968" s="204"/>
      <c r="H968" s="212">
        <v>2.533</v>
      </c>
      <c r="I968" s="332" t="s">
        <v>34</v>
      </c>
      <c r="J968" s="204"/>
      <c r="K968" s="204"/>
      <c r="L968" s="333"/>
    </row>
    <row r="969" spans="2:12" s="12" customFormat="1" ht="13.5" hidden="1" outlineLevel="3">
      <c r="B969" s="342"/>
      <c r="C969" s="203"/>
      <c r="D969" s="206" t="s">
        <v>348</v>
      </c>
      <c r="E969" s="343" t="s">
        <v>34</v>
      </c>
      <c r="F969" s="344" t="s">
        <v>4267</v>
      </c>
      <c r="G969" s="203"/>
      <c r="H969" s="345" t="s">
        <v>34</v>
      </c>
      <c r="I969" s="346" t="s">
        <v>34</v>
      </c>
      <c r="J969" s="203"/>
      <c r="K969" s="203"/>
      <c r="L969" s="347"/>
    </row>
    <row r="970" spans="2:12" s="13" customFormat="1" ht="13.5" hidden="1" outlineLevel="3">
      <c r="B970" s="331"/>
      <c r="C970" s="204"/>
      <c r="D970" s="206" t="s">
        <v>348</v>
      </c>
      <c r="E970" s="210" t="s">
        <v>34</v>
      </c>
      <c r="F970" s="211" t="s">
        <v>4271</v>
      </c>
      <c r="G970" s="204"/>
      <c r="H970" s="212">
        <v>4.48</v>
      </c>
      <c r="I970" s="332" t="s">
        <v>34</v>
      </c>
      <c r="J970" s="204"/>
      <c r="K970" s="204"/>
      <c r="L970" s="333"/>
    </row>
    <row r="971" spans="2:12" s="13" customFormat="1" ht="13.5" hidden="1" outlineLevel="3">
      <c r="B971" s="331"/>
      <c r="C971" s="204"/>
      <c r="D971" s="206" t="s">
        <v>348</v>
      </c>
      <c r="E971" s="210" t="s">
        <v>34</v>
      </c>
      <c r="F971" s="211" t="s">
        <v>4272</v>
      </c>
      <c r="G971" s="204"/>
      <c r="H971" s="212">
        <v>2.205</v>
      </c>
      <c r="I971" s="332" t="s">
        <v>34</v>
      </c>
      <c r="J971" s="204"/>
      <c r="K971" s="204"/>
      <c r="L971" s="333"/>
    </row>
    <row r="972" spans="2:12" s="15" customFormat="1" ht="13.5" hidden="1" outlineLevel="3">
      <c r="B972" s="339"/>
      <c r="C972" s="213"/>
      <c r="D972" s="206" t="s">
        <v>348</v>
      </c>
      <c r="E972" s="214" t="s">
        <v>34</v>
      </c>
      <c r="F972" s="215" t="s">
        <v>363</v>
      </c>
      <c r="G972" s="213"/>
      <c r="H972" s="216">
        <v>9.218</v>
      </c>
      <c r="I972" s="340" t="s">
        <v>34</v>
      </c>
      <c r="J972" s="213"/>
      <c r="K972" s="213"/>
      <c r="L972" s="341"/>
    </row>
    <row r="973" spans="2:12" s="12" customFormat="1" ht="13.5" hidden="1" outlineLevel="3">
      <c r="B973" s="342"/>
      <c r="C973" s="203"/>
      <c r="D973" s="206" t="s">
        <v>348</v>
      </c>
      <c r="E973" s="343" t="s">
        <v>34</v>
      </c>
      <c r="F973" s="344" t="s">
        <v>1568</v>
      </c>
      <c r="G973" s="203"/>
      <c r="H973" s="345" t="s">
        <v>34</v>
      </c>
      <c r="I973" s="346" t="s">
        <v>34</v>
      </c>
      <c r="J973" s="203"/>
      <c r="K973" s="203"/>
      <c r="L973" s="347"/>
    </row>
    <row r="974" spans="2:12" s="12" customFormat="1" ht="13.5" hidden="1" outlineLevel="3">
      <c r="B974" s="342"/>
      <c r="C974" s="203"/>
      <c r="D974" s="206" t="s">
        <v>348</v>
      </c>
      <c r="E974" s="343" t="s">
        <v>34</v>
      </c>
      <c r="F974" s="344" t="s">
        <v>4264</v>
      </c>
      <c r="G974" s="203"/>
      <c r="H974" s="345" t="s">
        <v>34</v>
      </c>
      <c r="I974" s="346" t="s">
        <v>34</v>
      </c>
      <c r="J974" s="203"/>
      <c r="K974" s="203"/>
      <c r="L974" s="347"/>
    </row>
    <row r="975" spans="2:12" s="13" customFormat="1" ht="13.5" hidden="1" outlineLevel="3">
      <c r="B975" s="331"/>
      <c r="C975" s="204"/>
      <c r="D975" s="206" t="s">
        <v>348</v>
      </c>
      <c r="E975" s="210" t="s">
        <v>34</v>
      </c>
      <c r="F975" s="211" t="s">
        <v>4270</v>
      </c>
      <c r="G975" s="204"/>
      <c r="H975" s="212">
        <v>2.533</v>
      </c>
      <c r="I975" s="332" t="s">
        <v>34</v>
      </c>
      <c r="J975" s="204"/>
      <c r="K975" s="204"/>
      <c r="L975" s="333"/>
    </row>
    <row r="976" spans="2:12" s="12" customFormat="1" ht="13.5" hidden="1" outlineLevel="3">
      <c r="B976" s="342"/>
      <c r="C976" s="203"/>
      <c r="D976" s="206" t="s">
        <v>348</v>
      </c>
      <c r="E976" s="343" t="s">
        <v>34</v>
      </c>
      <c r="F976" s="344" t="s">
        <v>4267</v>
      </c>
      <c r="G976" s="203"/>
      <c r="H976" s="345" t="s">
        <v>34</v>
      </c>
      <c r="I976" s="346" t="s">
        <v>34</v>
      </c>
      <c r="J976" s="203"/>
      <c r="K976" s="203"/>
      <c r="L976" s="347"/>
    </row>
    <row r="977" spans="2:12" s="13" customFormat="1" ht="13.5" hidden="1" outlineLevel="3">
      <c r="B977" s="331"/>
      <c r="C977" s="204"/>
      <c r="D977" s="206" t="s">
        <v>348</v>
      </c>
      <c r="E977" s="210" t="s">
        <v>34</v>
      </c>
      <c r="F977" s="211" t="s">
        <v>4273</v>
      </c>
      <c r="G977" s="204"/>
      <c r="H977" s="212">
        <v>9.6</v>
      </c>
      <c r="I977" s="332" t="s">
        <v>34</v>
      </c>
      <c r="J977" s="204"/>
      <c r="K977" s="204"/>
      <c r="L977" s="333"/>
    </row>
    <row r="978" spans="2:12" s="13" customFormat="1" ht="13.5" hidden="1" outlineLevel="3">
      <c r="B978" s="331"/>
      <c r="C978" s="204"/>
      <c r="D978" s="206" t="s">
        <v>348</v>
      </c>
      <c r="E978" s="210" t="s">
        <v>34</v>
      </c>
      <c r="F978" s="211" t="s">
        <v>4274</v>
      </c>
      <c r="G978" s="204"/>
      <c r="H978" s="212">
        <v>3.062</v>
      </c>
      <c r="I978" s="332" t="s">
        <v>34</v>
      </c>
      <c r="J978" s="204"/>
      <c r="K978" s="204"/>
      <c r="L978" s="333"/>
    </row>
    <row r="979" spans="2:12" s="15" customFormat="1" ht="13.5" hidden="1" outlineLevel="3">
      <c r="B979" s="339"/>
      <c r="C979" s="213"/>
      <c r="D979" s="206" t="s">
        <v>348</v>
      </c>
      <c r="E979" s="214" t="s">
        <v>34</v>
      </c>
      <c r="F979" s="215" t="s">
        <v>363</v>
      </c>
      <c r="G979" s="213"/>
      <c r="H979" s="216">
        <v>15.195</v>
      </c>
      <c r="I979" s="340" t="s">
        <v>34</v>
      </c>
      <c r="J979" s="213"/>
      <c r="K979" s="213"/>
      <c r="L979" s="341"/>
    </row>
    <row r="980" spans="2:12" s="14" customFormat="1" ht="13.5" hidden="1" outlineLevel="3">
      <c r="B980" s="335"/>
      <c r="C980" s="205"/>
      <c r="D980" s="206" t="s">
        <v>348</v>
      </c>
      <c r="E980" s="207" t="s">
        <v>34</v>
      </c>
      <c r="F980" s="208" t="s">
        <v>352</v>
      </c>
      <c r="G980" s="205"/>
      <c r="H980" s="209">
        <v>46.974</v>
      </c>
      <c r="I980" s="336" t="s">
        <v>34</v>
      </c>
      <c r="J980" s="205"/>
      <c r="K980" s="205"/>
      <c r="L980" s="337"/>
    </row>
    <row r="981" spans="2:12" s="1" customFormat="1" ht="31.5" customHeight="1" outlineLevel="2">
      <c r="B981" s="302"/>
      <c r="C981" s="191" t="s">
        <v>1453</v>
      </c>
      <c r="D981" s="191" t="s">
        <v>342</v>
      </c>
      <c r="E981" s="192" t="s">
        <v>732</v>
      </c>
      <c r="F981" s="193" t="s">
        <v>733</v>
      </c>
      <c r="G981" s="194" t="s">
        <v>417</v>
      </c>
      <c r="H981" s="195">
        <v>101.022</v>
      </c>
      <c r="I981" s="269">
        <v>62.7</v>
      </c>
      <c r="J981" s="197">
        <f>ROUND(I981*H981,2)</f>
        <v>6334.08</v>
      </c>
      <c r="K981" s="193" t="s">
        <v>346</v>
      </c>
      <c r="L981" s="322"/>
    </row>
    <row r="982" spans="2:12" s="1" customFormat="1" ht="22.5" customHeight="1" outlineLevel="2">
      <c r="B982" s="302"/>
      <c r="C982" s="191" t="s">
        <v>1456</v>
      </c>
      <c r="D982" s="191" t="s">
        <v>342</v>
      </c>
      <c r="E982" s="192" t="s">
        <v>735</v>
      </c>
      <c r="F982" s="193" t="s">
        <v>736</v>
      </c>
      <c r="G982" s="194" t="s">
        <v>417</v>
      </c>
      <c r="H982" s="195">
        <v>101.022</v>
      </c>
      <c r="I982" s="269">
        <v>37.2</v>
      </c>
      <c r="J982" s="197">
        <f>ROUND(I982*H982,2)</f>
        <v>3758.02</v>
      </c>
      <c r="K982" s="193" t="s">
        <v>346</v>
      </c>
      <c r="L982" s="322"/>
    </row>
    <row r="983" spans="2:12" s="1" customFormat="1" ht="22.5" customHeight="1" outlineLevel="2" collapsed="1">
      <c r="B983" s="302"/>
      <c r="C983" s="191" t="s">
        <v>1459</v>
      </c>
      <c r="D983" s="191" t="s">
        <v>342</v>
      </c>
      <c r="E983" s="192" t="s">
        <v>738</v>
      </c>
      <c r="F983" s="193" t="s">
        <v>739</v>
      </c>
      <c r="G983" s="194" t="s">
        <v>417</v>
      </c>
      <c r="H983" s="195">
        <v>2222.484</v>
      </c>
      <c r="I983" s="269">
        <v>6.2</v>
      </c>
      <c r="J983" s="197">
        <f>ROUND(I983*H983,2)</f>
        <v>13779.4</v>
      </c>
      <c r="K983" s="193" t="s">
        <v>346</v>
      </c>
      <c r="L983" s="322"/>
    </row>
    <row r="984" spans="2:12" s="13" customFormat="1" ht="13.5" hidden="1" outlineLevel="3">
      <c r="B984" s="331"/>
      <c r="C984" s="204"/>
      <c r="D984" s="206" t="s">
        <v>348</v>
      </c>
      <c r="E984" s="204"/>
      <c r="F984" s="211" t="s">
        <v>4275</v>
      </c>
      <c r="G984" s="204"/>
      <c r="H984" s="212">
        <v>2222.484</v>
      </c>
      <c r="I984" s="332" t="s">
        <v>34</v>
      </c>
      <c r="J984" s="204"/>
      <c r="K984" s="204"/>
      <c r="L984" s="333"/>
    </row>
    <row r="985" spans="2:12" s="1" customFormat="1" ht="22.5" customHeight="1" outlineLevel="2">
      <c r="B985" s="302"/>
      <c r="C985" s="191" t="s">
        <v>1463</v>
      </c>
      <c r="D985" s="191" t="s">
        <v>342</v>
      </c>
      <c r="E985" s="192" t="s">
        <v>423</v>
      </c>
      <c r="F985" s="193" t="s">
        <v>424</v>
      </c>
      <c r="G985" s="194" t="s">
        <v>417</v>
      </c>
      <c r="H985" s="195">
        <v>101.022</v>
      </c>
      <c r="I985" s="269">
        <v>348.3</v>
      </c>
      <c r="J985" s="197">
        <f>ROUND(I985*H985,2)</f>
        <v>35185.96</v>
      </c>
      <c r="K985" s="193" t="s">
        <v>34</v>
      </c>
      <c r="L985" s="322"/>
    </row>
    <row r="986" spans="2:12" s="11" customFormat="1" ht="29.85" customHeight="1" outlineLevel="1">
      <c r="B986" s="318"/>
      <c r="C986" s="182"/>
      <c r="D986" s="188" t="s">
        <v>74</v>
      </c>
      <c r="E986" s="189" t="s">
        <v>347</v>
      </c>
      <c r="F986" s="189" t="s">
        <v>1579</v>
      </c>
      <c r="G986" s="182"/>
      <c r="H986" s="182"/>
      <c r="I986" s="321" t="s">
        <v>34</v>
      </c>
      <c r="J986" s="190">
        <f>SUM(J987:J1099)</f>
        <v>406356.54000000004</v>
      </c>
      <c r="K986" s="182"/>
      <c r="L986" s="320"/>
    </row>
    <row r="987" spans="2:12" s="1" customFormat="1" ht="22.5" customHeight="1" outlineLevel="2" collapsed="1">
      <c r="B987" s="302"/>
      <c r="C987" s="191" t="s">
        <v>1467</v>
      </c>
      <c r="D987" s="191" t="s">
        <v>342</v>
      </c>
      <c r="E987" s="192" t="s">
        <v>3403</v>
      </c>
      <c r="F987" s="193" t="s">
        <v>3404</v>
      </c>
      <c r="G987" s="194" t="s">
        <v>345</v>
      </c>
      <c r="H987" s="195">
        <v>7.033</v>
      </c>
      <c r="I987" s="269">
        <v>626.9</v>
      </c>
      <c r="J987" s="197">
        <f>ROUND(I987*H987,2)</f>
        <v>4408.99</v>
      </c>
      <c r="K987" s="193" t="s">
        <v>346</v>
      </c>
      <c r="L987" s="322"/>
    </row>
    <row r="988" spans="2:12" s="12" customFormat="1" ht="13.5" hidden="1" outlineLevel="3">
      <c r="B988" s="342"/>
      <c r="C988" s="203"/>
      <c r="D988" s="206" t="s">
        <v>348</v>
      </c>
      <c r="E988" s="343" t="s">
        <v>34</v>
      </c>
      <c r="F988" s="344" t="s">
        <v>1583</v>
      </c>
      <c r="G988" s="203"/>
      <c r="H988" s="345" t="s">
        <v>34</v>
      </c>
      <c r="I988" s="346" t="s">
        <v>34</v>
      </c>
      <c r="J988" s="203"/>
      <c r="K988" s="203"/>
      <c r="L988" s="347"/>
    </row>
    <row r="989" spans="2:12" s="12" customFormat="1" ht="13.5" hidden="1" outlineLevel="3">
      <c r="B989" s="342"/>
      <c r="C989" s="203"/>
      <c r="D989" s="206" t="s">
        <v>348</v>
      </c>
      <c r="E989" s="343" t="s">
        <v>34</v>
      </c>
      <c r="F989" s="344" t="s">
        <v>3952</v>
      </c>
      <c r="G989" s="203"/>
      <c r="H989" s="345" t="s">
        <v>34</v>
      </c>
      <c r="I989" s="346" t="s">
        <v>34</v>
      </c>
      <c r="J989" s="203"/>
      <c r="K989" s="203"/>
      <c r="L989" s="347"/>
    </row>
    <row r="990" spans="2:12" s="13" customFormat="1" ht="13.5" hidden="1" outlineLevel="3">
      <c r="B990" s="331"/>
      <c r="C990" s="204"/>
      <c r="D990" s="206" t="s">
        <v>348</v>
      </c>
      <c r="E990" s="210" t="s">
        <v>34</v>
      </c>
      <c r="F990" s="211" t="s">
        <v>4276</v>
      </c>
      <c r="G990" s="204"/>
      <c r="H990" s="212">
        <v>0.138</v>
      </c>
      <c r="I990" s="332" t="s">
        <v>34</v>
      </c>
      <c r="J990" s="204"/>
      <c r="K990" s="204"/>
      <c r="L990" s="333"/>
    </row>
    <row r="991" spans="2:12" s="12" customFormat="1" ht="13.5" hidden="1" outlineLevel="3">
      <c r="B991" s="342"/>
      <c r="C991" s="203"/>
      <c r="D991" s="206" t="s">
        <v>348</v>
      </c>
      <c r="E991" s="343" t="s">
        <v>34</v>
      </c>
      <c r="F991" s="344" t="s">
        <v>549</v>
      </c>
      <c r="G991" s="203"/>
      <c r="H991" s="345" t="s">
        <v>34</v>
      </c>
      <c r="I991" s="346" t="s">
        <v>34</v>
      </c>
      <c r="J991" s="203"/>
      <c r="K991" s="203"/>
      <c r="L991" s="347"/>
    </row>
    <row r="992" spans="2:12" s="13" customFormat="1" ht="13.5" hidden="1" outlineLevel="3">
      <c r="B992" s="331"/>
      <c r="C992" s="204"/>
      <c r="D992" s="206" t="s">
        <v>348</v>
      </c>
      <c r="E992" s="210" t="s">
        <v>34</v>
      </c>
      <c r="F992" s="211" t="s">
        <v>4277</v>
      </c>
      <c r="G992" s="204"/>
      <c r="H992" s="212">
        <v>3.454</v>
      </c>
      <c r="I992" s="332" t="s">
        <v>34</v>
      </c>
      <c r="J992" s="204"/>
      <c r="K992" s="204"/>
      <c r="L992" s="333"/>
    </row>
    <row r="993" spans="2:12" s="12" customFormat="1" ht="13.5" hidden="1" outlineLevel="3">
      <c r="B993" s="342"/>
      <c r="C993" s="203"/>
      <c r="D993" s="206" t="s">
        <v>348</v>
      </c>
      <c r="E993" s="343" t="s">
        <v>34</v>
      </c>
      <c r="F993" s="344" t="s">
        <v>4278</v>
      </c>
      <c r="G993" s="203"/>
      <c r="H993" s="345" t="s">
        <v>34</v>
      </c>
      <c r="I993" s="346" t="s">
        <v>34</v>
      </c>
      <c r="J993" s="203"/>
      <c r="K993" s="203"/>
      <c r="L993" s="347"/>
    </row>
    <row r="994" spans="2:12" s="13" customFormat="1" ht="13.5" hidden="1" outlineLevel="3">
      <c r="B994" s="331"/>
      <c r="C994" s="204"/>
      <c r="D994" s="206" t="s">
        <v>348</v>
      </c>
      <c r="E994" s="210" t="s">
        <v>34</v>
      </c>
      <c r="F994" s="211" t="s">
        <v>4078</v>
      </c>
      <c r="G994" s="204"/>
      <c r="H994" s="212">
        <v>1.258</v>
      </c>
      <c r="I994" s="332" t="s">
        <v>34</v>
      </c>
      <c r="J994" s="204"/>
      <c r="K994" s="204"/>
      <c r="L994" s="333"/>
    </row>
    <row r="995" spans="2:12" s="12" customFormat="1" ht="13.5" hidden="1" outlineLevel="3">
      <c r="B995" s="342"/>
      <c r="C995" s="203"/>
      <c r="D995" s="206" t="s">
        <v>348</v>
      </c>
      <c r="E995" s="343" t="s">
        <v>34</v>
      </c>
      <c r="F995" s="344" t="s">
        <v>1588</v>
      </c>
      <c r="G995" s="203"/>
      <c r="H995" s="345" t="s">
        <v>34</v>
      </c>
      <c r="I995" s="346" t="s">
        <v>34</v>
      </c>
      <c r="J995" s="203"/>
      <c r="K995" s="203"/>
      <c r="L995" s="347"/>
    </row>
    <row r="996" spans="2:12" s="13" customFormat="1" ht="13.5" hidden="1" outlineLevel="3">
      <c r="B996" s="331"/>
      <c r="C996" s="204"/>
      <c r="D996" s="206" t="s">
        <v>348</v>
      </c>
      <c r="E996" s="210" t="s">
        <v>34</v>
      </c>
      <c r="F996" s="211" t="s">
        <v>4279</v>
      </c>
      <c r="G996" s="204"/>
      <c r="H996" s="212">
        <v>1.14</v>
      </c>
      <c r="I996" s="332" t="s">
        <v>34</v>
      </c>
      <c r="J996" s="204"/>
      <c r="K996" s="204"/>
      <c r="L996" s="333"/>
    </row>
    <row r="997" spans="2:12" s="13" customFormat="1" ht="13.5" hidden="1" outlineLevel="3">
      <c r="B997" s="331"/>
      <c r="C997" s="204"/>
      <c r="D997" s="206" t="s">
        <v>348</v>
      </c>
      <c r="E997" s="210" t="s">
        <v>34</v>
      </c>
      <c r="F997" s="211" t="s">
        <v>4280</v>
      </c>
      <c r="G997" s="204"/>
      <c r="H997" s="212">
        <v>0.408</v>
      </c>
      <c r="I997" s="332" t="s">
        <v>34</v>
      </c>
      <c r="J997" s="204"/>
      <c r="K997" s="204"/>
      <c r="L997" s="333"/>
    </row>
    <row r="998" spans="2:12" s="13" customFormat="1" ht="13.5" hidden="1" outlineLevel="3">
      <c r="B998" s="331"/>
      <c r="C998" s="204"/>
      <c r="D998" s="206" t="s">
        <v>348</v>
      </c>
      <c r="E998" s="210" t="s">
        <v>34</v>
      </c>
      <c r="F998" s="211" t="s">
        <v>4281</v>
      </c>
      <c r="G998" s="204"/>
      <c r="H998" s="212">
        <v>0.635</v>
      </c>
      <c r="I998" s="332" t="s">
        <v>34</v>
      </c>
      <c r="J998" s="204"/>
      <c r="K998" s="204"/>
      <c r="L998" s="333"/>
    </row>
    <row r="999" spans="2:12" s="14" customFormat="1" ht="13.5" hidden="1" outlineLevel="3">
      <c r="B999" s="335"/>
      <c r="C999" s="205"/>
      <c r="D999" s="206" t="s">
        <v>348</v>
      </c>
      <c r="E999" s="207" t="s">
        <v>236</v>
      </c>
      <c r="F999" s="208" t="s">
        <v>352</v>
      </c>
      <c r="G999" s="205"/>
      <c r="H999" s="209">
        <v>7.033</v>
      </c>
      <c r="I999" s="336" t="s">
        <v>34</v>
      </c>
      <c r="J999" s="205"/>
      <c r="K999" s="205"/>
      <c r="L999" s="337"/>
    </row>
    <row r="1000" spans="2:12" s="1" customFormat="1" ht="22.5" customHeight="1" outlineLevel="2" collapsed="1">
      <c r="B1000" s="302"/>
      <c r="C1000" s="191" t="s">
        <v>1470</v>
      </c>
      <c r="D1000" s="191" t="s">
        <v>342</v>
      </c>
      <c r="E1000" s="192" t="s">
        <v>941</v>
      </c>
      <c r="F1000" s="193" t="s">
        <v>942</v>
      </c>
      <c r="G1000" s="194" t="s">
        <v>345</v>
      </c>
      <c r="H1000" s="195">
        <v>7.033</v>
      </c>
      <c r="I1000" s="269">
        <v>36.1</v>
      </c>
      <c r="J1000" s="197">
        <f>ROUND(I1000*H1000,2)</f>
        <v>253.89</v>
      </c>
      <c r="K1000" s="193" t="s">
        <v>346</v>
      </c>
      <c r="L1000" s="322"/>
    </row>
    <row r="1001" spans="2:12" s="13" customFormat="1" ht="13.5" hidden="1" outlineLevel="3">
      <c r="B1001" s="331"/>
      <c r="C1001" s="204"/>
      <c r="D1001" s="206" t="s">
        <v>348</v>
      </c>
      <c r="E1001" s="210" t="s">
        <v>34</v>
      </c>
      <c r="F1001" s="211" t="s">
        <v>1595</v>
      </c>
      <c r="G1001" s="204"/>
      <c r="H1001" s="212">
        <v>7.033</v>
      </c>
      <c r="I1001" s="332" t="s">
        <v>34</v>
      </c>
      <c r="J1001" s="204"/>
      <c r="K1001" s="204"/>
      <c r="L1001" s="333"/>
    </row>
    <row r="1002" spans="2:12" s="1" customFormat="1" ht="22.5" customHeight="1" outlineLevel="2">
      <c r="B1002" s="302"/>
      <c r="C1002" s="191" t="s">
        <v>1474</v>
      </c>
      <c r="D1002" s="191" t="s">
        <v>342</v>
      </c>
      <c r="E1002" s="192" t="s">
        <v>933</v>
      </c>
      <c r="F1002" s="193" t="s">
        <v>934</v>
      </c>
      <c r="G1002" s="194" t="s">
        <v>345</v>
      </c>
      <c r="H1002" s="195">
        <v>7.033</v>
      </c>
      <c r="I1002" s="269">
        <v>10.3</v>
      </c>
      <c r="J1002" s="197">
        <f>ROUND(I1002*H1002,2)</f>
        <v>72.44</v>
      </c>
      <c r="K1002" s="193" t="s">
        <v>346</v>
      </c>
      <c r="L1002" s="322"/>
    </row>
    <row r="1003" spans="2:12" s="1" customFormat="1" ht="22.5" customHeight="1" outlineLevel="2" collapsed="1">
      <c r="B1003" s="302"/>
      <c r="C1003" s="191" t="s">
        <v>1485</v>
      </c>
      <c r="D1003" s="191" t="s">
        <v>342</v>
      </c>
      <c r="E1003" s="192" t="s">
        <v>1604</v>
      </c>
      <c r="F1003" s="193" t="s">
        <v>1605</v>
      </c>
      <c r="G1003" s="194" t="s">
        <v>1130</v>
      </c>
      <c r="H1003" s="195">
        <v>66</v>
      </c>
      <c r="I1003" s="269">
        <v>41.8</v>
      </c>
      <c r="J1003" s="197">
        <f>ROUND(I1003*H1003,2)</f>
        <v>2758.8</v>
      </c>
      <c r="K1003" s="193" t="s">
        <v>346</v>
      </c>
      <c r="L1003" s="322"/>
    </row>
    <row r="1004" spans="2:12" s="12" customFormat="1" ht="13.5" hidden="1" outlineLevel="3">
      <c r="B1004" s="342"/>
      <c r="C1004" s="203"/>
      <c r="D1004" s="206" t="s">
        <v>348</v>
      </c>
      <c r="E1004" s="343" t="s">
        <v>34</v>
      </c>
      <c r="F1004" s="344" t="s">
        <v>924</v>
      </c>
      <c r="G1004" s="203"/>
      <c r="H1004" s="345" t="s">
        <v>34</v>
      </c>
      <c r="I1004" s="346" t="s">
        <v>34</v>
      </c>
      <c r="J1004" s="203"/>
      <c r="K1004" s="203"/>
      <c r="L1004" s="347"/>
    </row>
    <row r="1005" spans="2:12" s="13" customFormat="1" ht="13.5" hidden="1" outlineLevel="3">
      <c r="B1005" s="331"/>
      <c r="C1005" s="204"/>
      <c r="D1005" s="206" t="s">
        <v>348</v>
      </c>
      <c r="E1005" s="210" t="s">
        <v>34</v>
      </c>
      <c r="F1005" s="211" t="s">
        <v>4282</v>
      </c>
      <c r="G1005" s="204"/>
      <c r="H1005" s="212">
        <v>24</v>
      </c>
      <c r="I1005" s="332" t="s">
        <v>34</v>
      </c>
      <c r="J1005" s="204"/>
      <c r="K1005" s="204"/>
      <c r="L1005" s="333"/>
    </row>
    <row r="1006" spans="2:12" s="13" customFormat="1" ht="13.5" hidden="1" outlineLevel="3">
      <c r="B1006" s="331"/>
      <c r="C1006" s="204"/>
      <c r="D1006" s="206" t="s">
        <v>348</v>
      </c>
      <c r="E1006" s="210" t="s">
        <v>34</v>
      </c>
      <c r="F1006" s="211" t="s">
        <v>4283</v>
      </c>
      <c r="G1006" s="204"/>
      <c r="H1006" s="212">
        <v>30</v>
      </c>
      <c r="I1006" s="332" t="s">
        <v>34</v>
      </c>
      <c r="J1006" s="204"/>
      <c r="K1006" s="204"/>
      <c r="L1006" s="333"/>
    </row>
    <row r="1007" spans="2:12" s="13" customFormat="1" ht="13.5" hidden="1" outlineLevel="3">
      <c r="B1007" s="331"/>
      <c r="C1007" s="204"/>
      <c r="D1007" s="206" t="s">
        <v>348</v>
      </c>
      <c r="E1007" s="210" t="s">
        <v>34</v>
      </c>
      <c r="F1007" s="211" t="s">
        <v>4284</v>
      </c>
      <c r="G1007" s="204"/>
      <c r="H1007" s="212">
        <v>12</v>
      </c>
      <c r="I1007" s="332" t="s">
        <v>34</v>
      </c>
      <c r="J1007" s="204"/>
      <c r="K1007" s="204"/>
      <c r="L1007" s="333"/>
    </row>
    <row r="1008" spans="2:12" s="14" customFormat="1" ht="13.5" hidden="1" outlineLevel="3">
      <c r="B1008" s="335"/>
      <c r="C1008" s="205"/>
      <c r="D1008" s="206" t="s">
        <v>348</v>
      </c>
      <c r="E1008" s="207" t="s">
        <v>34</v>
      </c>
      <c r="F1008" s="208" t="s">
        <v>352</v>
      </c>
      <c r="G1008" s="205"/>
      <c r="H1008" s="209">
        <v>66</v>
      </c>
      <c r="I1008" s="336" t="s">
        <v>34</v>
      </c>
      <c r="J1008" s="205"/>
      <c r="K1008" s="205"/>
      <c r="L1008" s="337"/>
    </row>
    <row r="1009" spans="2:12" s="1" customFormat="1" ht="22.5" customHeight="1" outlineLevel="2" collapsed="1">
      <c r="B1009" s="302"/>
      <c r="C1009" s="217" t="s">
        <v>1490</v>
      </c>
      <c r="D1009" s="217" t="s">
        <v>441</v>
      </c>
      <c r="E1009" s="218" t="s">
        <v>4285</v>
      </c>
      <c r="F1009" s="219" t="s">
        <v>4286</v>
      </c>
      <c r="G1009" s="220" t="s">
        <v>1130</v>
      </c>
      <c r="H1009" s="221">
        <v>12.12</v>
      </c>
      <c r="I1009" s="270">
        <v>181.1</v>
      </c>
      <c r="J1009" s="222">
        <f>ROUND(I1009*H1009,2)</f>
        <v>2194.93</v>
      </c>
      <c r="K1009" s="219" t="s">
        <v>34</v>
      </c>
      <c r="L1009" s="334"/>
    </row>
    <row r="1010" spans="2:12" s="13" customFormat="1" ht="13.5" hidden="1" outlineLevel="3">
      <c r="B1010" s="331"/>
      <c r="C1010" s="204"/>
      <c r="D1010" s="206" t="s">
        <v>348</v>
      </c>
      <c r="E1010" s="204"/>
      <c r="F1010" s="211" t="s">
        <v>4287</v>
      </c>
      <c r="G1010" s="204"/>
      <c r="H1010" s="212">
        <v>12.12</v>
      </c>
      <c r="I1010" s="332" t="s">
        <v>34</v>
      </c>
      <c r="J1010" s="204"/>
      <c r="K1010" s="204"/>
      <c r="L1010" s="333"/>
    </row>
    <row r="1011" spans="2:12" s="1" customFormat="1" ht="22.5" customHeight="1" outlineLevel="2" collapsed="1">
      <c r="B1011" s="302"/>
      <c r="C1011" s="217" t="s">
        <v>1497</v>
      </c>
      <c r="D1011" s="217" t="s">
        <v>441</v>
      </c>
      <c r="E1011" s="218" t="s">
        <v>1608</v>
      </c>
      <c r="F1011" s="219" t="s">
        <v>4288</v>
      </c>
      <c r="G1011" s="220" t="s">
        <v>1130</v>
      </c>
      <c r="H1011" s="221">
        <v>44.44</v>
      </c>
      <c r="I1011" s="270">
        <v>222.9</v>
      </c>
      <c r="J1011" s="222">
        <f>ROUND(I1011*H1011,2)</f>
        <v>9905.68</v>
      </c>
      <c r="K1011" s="219" t="s">
        <v>34</v>
      </c>
      <c r="L1011" s="334"/>
    </row>
    <row r="1012" spans="2:12" s="13" customFormat="1" ht="13.5" hidden="1" outlineLevel="3">
      <c r="B1012" s="331"/>
      <c r="C1012" s="204"/>
      <c r="D1012" s="206" t="s">
        <v>348</v>
      </c>
      <c r="E1012" s="204"/>
      <c r="F1012" s="211" t="s">
        <v>4289</v>
      </c>
      <c r="G1012" s="204"/>
      <c r="H1012" s="212">
        <v>44.44</v>
      </c>
      <c r="I1012" s="332" t="s">
        <v>34</v>
      </c>
      <c r="J1012" s="204"/>
      <c r="K1012" s="204"/>
      <c r="L1012" s="333"/>
    </row>
    <row r="1013" spans="2:12" s="1" customFormat="1" ht="22.5" customHeight="1" outlineLevel="2" collapsed="1">
      <c r="B1013" s="302"/>
      <c r="C1013" s="191" t="s">
        <v>1500</v>
      </c>
      <c r="D1013" s="191" t="s">
        <v>342</v>
      </c>
      <c r="E1013" s="192" t="s">
        <v>1633</v>
      </c>
      <c r="F1013" s="193" t="s">
        <v>1634</v>
      </c>
      <c r="G1013" s="194" t="s">
        <v>1130</v>
      </c>
      <c r="H1013" s="195">
        <v>1</v>
      </c>
      <c r="I1013" s="269">
        <v>69.7</v>
      </c>
      <c r="J1013" s="197">
        <f>ROUND(I1013*H1013,2)</f>
        <v>69.7</v>
      </c>
      <c r="K1013" s="193" t="s">
        <v>346</v>
      </c>
      <c r="L1013" s="322"/>
    </row>
    <row r="1014" spans="2:12" s="13" customFormat="1" ht="13.5" hidden="1" outlineLevel="3">
      <c r="B1014" s="331"/>
      <c r="C1014" s="204"/>
      <c r="D1014" s="206" t="s">
        <v>348</v>
      </c>
      <c r="E1014" s="210" t="s">
        <v>34</v>
      </c>
      <c r="F1014" s="211" t="s">
        <v>2091</v>
      </c>
      <c r="G1014" s="204"/>
      <c r="H1014" s="212">
        <v>1</v>
      </c>
      <c r="I1014" s="332" t="s">
        <v>34</v>
      </c>
      <c r="J1014" s="204"/>
      <c r="K1014" s="204"/>
      <c r="L1014" s="333"/>
    </row>
    <row r="1015" spans="2:12" s="1" customFormat="1" ht="22.5" customHeight="1" outlineLevel="2">
      <c r="B1015" s="302"/>
      <c r="C1015" s="217" t="s">
        <v>1508</v>
      </c>
      <c r="D1015" s="217" t="s">
        <v>441</v>
      </c>
      <c r="E1015" s="218" t="s">
        <v>4290</v>
      </c>
      <c r="F1015" s="219" t="s">
        <v>4291</v>
      </c>
      <c r="G1015" s="220" t="s">
        <v>1130</v>
      </c>
      <c r="H1015" s="221">
        <v>1.01</v>
      </c>
      <c r="I1015" s="270">
        <v>182.6</v>
      </c>
      <c r="J1015" s="222">
        <f>ROUND(I1015*H1015,2)</f>
        <v>184.43</v>
      </c>
      <c r="K1015" s="219" t="s">
        <v>34</v>
      </c>
      <c r="L1015" s="334"/>
    </row>
    <row r="1016" spans="2:12" s="1" customFormat="1" ht="22.5" customHeight="1" outlineLevel="2" collapsed="1">
      <c r="B1016" s="302"/>
      <c r="C1016" s="191" t="s">
        <v>1512</v>
      </c>
      <c r="D1016" s="191" t="s">
        <v>342</v>
      </c>
      <c r="E1016" s="192" t="s">
        <v>1656</v>
      </c>
      <c r="F1016" s="193" t="s">
        <v>1657</v>
      </c>
      <c r="G1016" s="194" t="s">
        <v>1130</v>
      </c>
      <c r="H1016" s="195">
        <v>4</v>
      </c>
      <c r="I1016" s="269">
        <v>83.6</v>
      </c>
      <c r="J1016" s="197">
        <f>ROUND(I1016*H1016,2)</f>
        <v>334.4</v>
      </c>
      <c r="K1016" s="193" t="s">
        <v>346</v>
      </c>
      <c r="L1016" s="322"/>
    </row>
    <row r="1017" spans="2:12" s="13" customFormat="1" ht="13.5" hidden="1" outlineLevel="3">
      <c r="B1017" s="331"/>
      <c r="C1017" s="204"/>
      <c r="D1017" s="206" t="s">
        <v>348</v>
      </c>
      <c r="E1017" s="210" t="s">
        <v>34</v>
      </c>
      <c r="F1017" s="211" t="s">
        <v>2055</v>
      </c>
      <c r="G1017" s="204"/>
      <c r="H1017" s="212">
        <v>4</v>
      </c>
      <c r="I1017" s="332" t="s">
        <v>34</v>
      </c>
      <c r="J1017" s="204"/>
      <c r="K1017" s="204"/>
      <c r="L1017" s="333"/>
    </row>
    <row r="1018" spans="2:12" s="1" customFormat="1" ht="22.5" customHeight="1" outlineLevel="2" collapsed="1">
      <c r="B1018" s="302"/>
      <c r="C1018" s="217" t="s">
        <v>1516</v>
      </c>
      <c r="D1018" s="217" t="s">
        <v>441</v>
      </c>
      <c r="E1018" s="218" t="s">
        <v>1660</v>
      </c>
      <c r="F1018" s="219" t="s">
        <v>1661</v>
      </c>
      <c r="G1018" s="220" t="s">
        <v>1130</v>
      </c>
      <c r="H1018" s="221">
        <v>4.04</v>
      </c>
      <c r="I1018" s="270">
        <v>253.6</v>
      </c>
      <c r="J1018" s="222">
        <f>ROUND(I1018*H1018,2)</f>
        <v>1024.54</v>
      </c>
      <c r="K1018" s="219" t="s">
        <v>34</v>
      </c>
      <c r="L1018" s="334"/>
    </row>
    <row r="1019" spans="2:12" s="13" customFormat="1" ht="13.5" hidden="1" outlineLevel="3">
      <c r="B1019" s="331"/>
      <c r="C1019" s="204"/>
      <c r="D1019" s="206" t="s">
        <v>348</v>
      </c>
      <c r="E1019" s="204"/>
      <c r="F1019" s="211" t="s">
        <v>2043</v>
      </c>
      <c r="G1019" s="204"/>
      <c r="H1019" s="212">
        <v>4.04</v>
      </c>
      <c r="I1019" s="332" t="s">
        <v>34</v>
      </c>
      <c r="J1019" s="204"/>
      <c r="K1019" s="204"/>
      <c r="L1019" s="333"/>
    </row>
    <row r="1020" spans="2:12" s="1" customFormat="1" ht="22.5" customHeight="1" outlineLevel="2" collapsed="1">
      <c r="B1020" s="302"/>
      <c r="C1020" s="191" t="s">
        <v>1520</v>
      </c>
      <c r="D1020" s="191" t="s">
        <v>342</v>
      </c>
      <c r="E1020" s="192" t="s">
        <v>1621</v>
      </c>
      <c r="F1020" s="193" t="s">
        <v>1622</v>
      </c>
      <c r="G1020" s="194" t="s">
        <v>345</v>
      </c>
      <c r="H1020" s="195">
        <v>11.924</v>
      </c>
      <c r="I1020" s="269">
        <v>2368.4</v>
      </c>
      <c r="J1020" s="197">
        <f>ROUND(I1020*H1020,2)</f>
        <v>28240.8</v>
      </c>
      <c r="K1020" s="193" t="s">
        <v>346</v>
      </c>
      <c r="L1020" s="322"/>
    </row>
    <row r="1021" spans="2:12" s="12" customFormat="1" ht="13.5" hidden="1" outlineLevel="3">
      <c r="B1021" s="342"/>
      <c r="C1021" s="203"/>
      <c r="D1021" s="206" t="s">
        <v>348</v>
      </c>
      <c r="E1021" s="343" t="s">
        <v>34</v>
      </c>
      <c r="F1021" s="344" t="s">
        <v>1583</v>
      </c>
      <c r="G1021" s="203"/>
      <c r="H1021" s="345" t="s">
        <v>34</v>
      </c>
      <c r="I1021" s="346" t="s">
        <v>34</v>
      </c>
      <c r="J1021" s="203"/>
      <c r="K1021" s="203"/>
      <c r="L1021" s="347"/>
    </row>
    <row r="1022" spans="2:12" s="12" customFormat="1" ht="13.5" hidden="1" outlineLevel="3">
      <c r="B1022" s="342"/>
      <c r="C1022" s="203"/>
      <c r="D1022" s="206" t="s">
        <v>348</v>
      </c>
      <c r="E1022" s="343" t="s">
        <v>34</v>
      </c>
      <c r="F1022" s="344" t="s">
        <v>3952</v>
      </c>
      <c r="G1022" s="203"/>
      <c r="H1022" s="345" t="s">
        <v>34</v>
      </c>
      <c r="I1022" s="346" t="s">
        <v>34</v>
      </c>
      <c r="J1022" s="203"/>
      <c r="K1022" s="203"/>
      <c r="L1022" s="347"/>
    </row>
    <row r="1023" spans="2:12" s="13" customFormat="1" ht="13.5" hidden="1" outlineLevel="3">
      <c r="B1023" s="331"/>
      <c r="C1023" s="204"/>
      <c r="D1023" s="206" t="s">
        <v>348</v>
      </c>
      <c r="E1023" s="210" t="s">
        <v>34</v>
      </c>
      <c r="F1023" s="211" t="s">
        <v>4292</v>
      </c>
      <c r="G1023" s="204"/>
      <c r="H1023" s="212">
        <v>0.115</v>
      </c>
      <c r="I1023" s="332" t="s">
        <v>34</v>
      </c>
      <c r="J1023" s="204"/>
      <c r="K1023" s="204"/>
      <c r="L1023" s="333"/>
    </row>
    <row r="1024" spans="2:12" s="12" customFormat="1" ht="13.5" hidden="1" outlineLevel="3">
      <c r="B1024" s="342"/>
      <c r="C1024" s="203"/>
      <c r="D1024" s="206" t="s">
        <v>348</v>
      </c>
      <c r="E1024" s="343" t="s">
        <v>34</v>
      </c>
      <c r="F1024" s="344" t="s">
        <v>549</v>
      </c>
      <c r="G1024" s="203"/>
      <c r="H1024" s="345" t="s">
        <v>34</v>
      </c>
      <c r="I1024" s="346" t="s">
        <v>34</v>
      </c>
      <c r="J1024" s="203"/>
      <c r="K1024" s="203"/>
      <c r="L1024" s="347"/>
    </row>
    <row r="1025" spans="2:12" s="13" customFormat="1" ht="13.5" hidden="1" outlineLevel="3">
      <c r="B1025" s="331"/>
      <c r="C1025" s="204"/>
      <c r="D1025" s="206" t="s">
        <v>348</v>
      </c>
      <c r="E1025" s="210" t="s">
        <v>34</v>
      </c>
      <c r="F1025" s="211" t="s">
        <v>4293</v>
      </c>
      <c r="G1025" s="204"/>
      <c r="H1025" s="212">
        <v>2.921</v>
      </c>
      <c r="I1025" s="332" t="s">
        <v>34</v>
      </c>
      <c r="J1025" s="204"/>
      <c r="K1025" s="204"/>
      <c r="L1025" s="333"/>
    </row>
    <row r="1026" spans="2:12" s="12" customFormat="1" ht="13.5" hidden="1" outlineLevel="3">
      <c r="B1026" s="342"/>
      <c r="C1026" s="203"/>
      <c r="D1026" s="206" t="s">
        <v>348</v>
      </c>
      <c r="E1026" s="343" t="s">
        <v>34</v>
      </c>
      <c r="F1026" s="344" t="s">
        <v>4294</v>
      </c>
      <c r="G1026" s="203"/>
      <c r="H1026" s="345" t="s">
        <v>34</v>
      </c>
      <c r="I1026" s="346" t="s">
        <v>34</v>
      </c>
      <c r="J1026" s="203"/>
      <c r="K1026" s="203"/>
      <c r="L1026" s="347"/>
    </row>
    <row r="1027" spans="2:12" s="13" customFormat="1" ht="13.5" hidden="1" outlineLevel="3">
      <c r="B1027" s="331"/>
      <c r="C1027" s="204"/>
      <c r="D1027" s="206" t="s">
        <v>348</v>
      </c>
      <c r="E1027" s="210" t="s">
        <v>34</v>
      </c>
      <c r="F1027" s="211" t="s">
        <v>4295</v>
      </c>
      <c r="G1027" s="204"/>
      <c r="H1027" s="212">
        <v>1.111</v>
      </c>
      <c r="I1027" s="332" t="s">
        <v>34</v>
      </c>
      <c r="J1027" s="204"/>
      <c r="K1027" s="204"/>
      <c r="L1027" s="333"/>
    </row>
    <row r="1028" spans="2:12" s="12" customFormat="1" ht="13.5" hidden="1" outlineLevel="3">
      <c r="B1028" s="342"/>
      <c r="C1028" s="203"/>
      <c r="D1028" s="206" t="s">
        <v>348</v>
      </c>
      <c r="E1028" s="343" t="s">
        <v>34</v>
      </c>
      <c r="F1028" s="344" t="s">
        <v>4294</v>
      </c>
      <c r="G1028" s="203"/>
      <c r="H1028" s="345" t="s">
        <v>34</v>
      </c>
      <c r="I1028" s="346" t="s">
        <v>34</v>
      </c>
      <c r="J1028" s="203"/>
      <c r="K1028" s="203"/>
      <c r="L1028" s="347"/>
    </row>
    <row r="1029" spans="2:12" s="13" customFormat="1" ht="13.5" hidden="1" outlineLevel="3">
      <c r="B1029" s="331"/>
      <c r="C1029" s="204"/>
      <c r="D1029" s="206" t="s">
        <v>348</v>
      </c>
      <c r="E1029" s="210" t="s">
        <v>34</v>
      </c>
      <c r="F1029" s="211" t="s">
        <v>4296</v>
      </c>
      <c r="G1029" s="204"/>
      <c r="H1029" s="212">
        <v>5.594</v>
      </c>
      <c r="I1029" s="332" t="s">
        <v>34</v>
      </c>
      <c r="J1029" s="204"/>
      <c r="K1029" s="204"/>
      <c r="L1029" s="333"/>
    </row>
    <row r="1030" spans="2:12" s="12" customFormat="1" ht="13.5" hidden="1" outlineLevel="3">
      <c r="B1030" s="342"/>
      <c r="C1030" s="203"/>
      <c r="D1030" s="206" t="s">
        <v>348</v>
      </c>
      <c r="E1030" s="343" t="s">
        <v>34</v>
      </c>
      <c r="F1030" s="344" t="s">
        <v>1588</v>
      </c>
      <c r="G1030" s="203"/>
      <c r="H1030" s="345" t="s">
        <v>34</v>
      </c>
      <c r="I1030" s="346" t="s">
        <v>34</v>
      </c>
      <c r="J1030" s="203"/>
      <c r="K1030" s="203"/>
      <c r="L1030" s="347"/>
    </row>
    <row r="1031" spans="2:12" s="13" customFormat="1" ht="13.5" hidden="1" outlineLevel="3">
      <c r="B1031" s="331"/>
      <c r="C1031" s="204"/>
      <c r="D1031" s="206" t="s">
        <v>348</v>
      </c>
      <c r="E1031" s="210" t="s">
        <v>34</v>
      </c>
      <c r="F1031" s="211" t="s">
        <v>4279</v>
      </c>
      <c r="G1031" s="204"/>
      <c r="H1031" s="212">
        <v>1.14</v>
      </c>
      <c r="I1031" s="332" t="s">
        <v>34</v>
      </c>
      <c r="J1031" s="204"/>
      <c r="K1031" s="204"/>
      <c r="L1031" s="333"/>
    </row>
    <row r="1032" spans="2:12" s="13" customFormat="1" ht="13.5" hidden="1" outlineLevel="3">
      <c r="B1032" s="331"/>
      <c r="C1032" s="204"/>
      <c r="D1032" s="206" t="s">
        <v>348</v>
      </c>
      <c r="E1032" s="210" t="s">
        <v>34</v>
      </c>
      <c r="F1032" s="211" t="s">
        <v>4280</v>
      </c>
      <c r="G1032" s="204"/>
      <c r="H1032" s="212">
        <v>0.408</v>
      </c>
      <c r="I1032" s="332" t="s">
        <v>34</v>
      </c>
      <c r="J1032" s="204"/>
      <c r="K1032" s="204"/>
      <c r="L1032" s="333"/>
    </row>
    <row r="1033" spans="2:12" s="13" customFormat="1" ht="13.5" hidden="1" outlineLevel="3">
      <c r="B1033" s="331"/>
      <c r="C1033" s="204"/>
      <c r="D1033" s="206" t="s">
        <v>348</v>
      </c>
      <c r="E1033" s="210" t="s">
        <v>34</v>
      </c>
      <c r="F1033" s="211" t="s">
        <v>4281</v>
      </c>
      <c r="G1033" s="204"/>
      <c r="H1033" s="212">
        <v>0.635</v>
      </c>
      <c r="I1033" s="332" t="s">
        <v>34</v>
      </c>
      <c r="J1033" s="204"/>
      <c r="K1033" s="204"/>
      <c r="L1033" s="333"/>
    </row>
    <row r="1034" spans="2:12" s="14" customFormat="1" ht="13.5" hidden="1" outlineLevel="3">
      <c r="B1034" s="335"/>
      <c r="C1034" s="205"/>
      <c r="D1034" s="206" t="s">
        <v>348</v>
      </c>
      <c r="E1034" s="207" t="s">
        <v>34</v>
      </c>
      <c r="F1034" s="208" t="s">
        <v>352</v>
      </c>
      <c r="G1034" s="205"/>
      <c r="H1034" s="209">
        <v>11.924</v>
      </c>
      <c r="I1034" s="336" t="s">
        <v>34</v>
      </c>
      <c r="J1034" s="205"/>
      <c r="K1034" s="205"/>
      <c r="L1034" s="337"/>
    </row>
    <row r="1035" spans="2:12" s="1" customFormat="1" ht="22.5" customHeight="1" outlineLevel="2" collapsed="1">
      <c r="B1035" s="302"/>
      <c r="C1035" s="191" t="s">
        <v>1530</v>
      </c>
      <c r="D1035" s="191" t="s">
        <v>342</v>
      </c>
      <c r="E1035" s="192" t="s">
        <v>1627</v>
      </c>
      <c r="F1035" s="193" t="s">
        <v>1628</v>
      </c>
      <c r="G1035" s="194" t="s">
        <v>345</v>
      </c>
      <c r="H1035" s="195">
        <v>24.962</v>
      </c>
      <c r="I1035" s="269">
        <v>2507.8</v>
      </c>
      <c r="J1035" s="197">
        <f>ROUND(I1035*H1035,2)</f>
        <v>62599.7</v>
      </c>
      <c r="K1035" s="193" t="s">
        <v>346</v>
      </c>
      <c r="L1035" s="322"/>
    </row>
    <row r="1036" spans="2:12" s="12" customFormat="1" ht="13.5" hidden="1" outlineLevel="3">
      <c r="B1036" s="342"/>
      <c r="C1036" s="203"/>
      <c r="D1036" s="206" t="s">
        <v>348</v>
      </c>
      <c r="E1036" s="343" t="s">
        <v>34</v>
      </c>
      <c r="F1036" s="344" t="s">
        <v>924</v>
      </c>
      <c r="G1036" s="203"/>
      <c r="H1036" s="345" t="s">
        <v>34</v>
      </c>
      <c r="I1036" s="346" t="s">
        <v>34</v>
      </c>
      <c r="J1036" s="203"/>
      <c r="K1036" s="203"/>
      <c r="L1036" s="347"/>
    </row>
    <row r="1037" spans="2:12" s="13" customFormat="1" ht="13.5" hidden="1" outlineLevel="3">
      <c r="B1037" s="331"/>
      <c r="C1037" s="204"/>
      <c r="D1037" s="206" t="s">
        <v>348</v>
      </c>
      <c r="E1037" s="210" t="s">
        <v>34</v>
      </c>
      <c r="F1037" s="211" t="s">
        <v>4297</v>
      </c>
      <c r="G1037" s="204"/>
      <c r="H1037" s="212">
        <v>0.221</v>
      </c>
      <c r="I1037" s="332" t="s">
        <v>34</v>
      </c>
      <c r="J1037" s="204"/>
      <c r="K1037" s="204"/>
      <c r="L1037" s="333"/>
    </row>
    <row r="1038" spans="2:12" s="13" customFormat="1" ht="13.5" hidden="1" outlineLevel="3">
      <c r="B1038" s="331"/>
      <c r="C1038" s="204"/>
      <c r="D1038" s="206" t="s">
        <v>348</v>
      </c>
      <c r="E1038" s="210" t="s">
        <v>34</v>
      </c>
      <c r="F1038" s="211" t="s">
        <v>1631</v>
      </c>
      <c r="G1038" s="204"/>
      <c r="H1038" s="212">
        <v>7.791</v>
      </c>
      <c r="I1038" s="332" t="s">
        <v>34</v>
      </c>
      <c r="J1038" s="204"/>
      <c r="K1038" s="204"/>
      <c r="L1038" s="333"/>
    </row>
    <row r="1039" spans="2:12" s="13" customFormat="1" ht="13.5" hidden="1" outlineLevel="3">
      <c r="B1039" s="331"/>
      <c r="C1039" s="204"/>
      <c r="D1039" s="206" t="s">
        <v>348</v>
      </c>
      <c r="E1039" s="210" t="s">
        <v>34</v>
      </c>
      <c r="F1039" s="211" t="s">
        <v>4298</v>
      </c>
      <c r="G1039" s="204"/>
      <c r="H1039" s="212">
        <v>4.158</v>
      </c>
      <c r="I1039" s="332" t="s">
        <v>34</v>
      </c>
      <c r="J1039" s="204"/>
      <c r="K1039" s="204"/>
      <c r="L1039" s="333"/>
    </row>
    <row r="1040" spans="2:12" s="12" customFormat="1" ht="13.5" hidden="1" outlineLevel="3">
      <c r="B1040" s="342"/>
      <c r="C1040" s="203"/>
      <c r="D1040" s="206" t="s">
        <v>348</v>
      </c>
      <c r="E1040" s="343" t="s">
        <v>34</v>
      </c>
      <c r="F1040" s="344" t="s">
        <v>3254</v>
      </c>
      <c r="G1040" s="203"/>
      <c r="H1040" s="345" t="s">
        <v>34</v>
      </c>
      <c r="I1040" s="346" t="s">
        <v>34</v>
      </c>
      <c r="J1040" s="203"/>
      <c r="K1040" s="203"/>
      <c r="L1040" s="347"/>
    </row>
    <row r="1041" spans="2:12" s="13" customFormat="1" ht="13.5" hidden="1" outlineLevel="3">
      <c r="B1041" s="331"/>
      <c r="C1041" s="204"/>
      <c r="D1041" s="206" t="s">
        <v>348</v>
      </c>
      <c r="E1041" s="210" t="s">
        <v>34</v>
      </c>
      <c r="F1041" s="211" t="s">
        <v>4299</v>
      </c>
      <c r="G1041" s="204"/>
      <c r="H1041" s="212">
        <v>12.792</v>
      </c>
      <c r="I1041" s="332" t="s">
        <v>34</v>
      </c>
      <c r="J1041" s="204"/>
      <c r="K1041" s="204"/>
      <c r="L1041" s="333"/>
    </row>
    <row r="1042" spans="2:12" s="14" customFormat="1" ht="13.5" hidden="1" outlineLevel="3">
      <c r="B1042" s="335"/>
      <c r="C1042" s="205"/>
      <c r="D1042" s="206" t="s">
        <v>348</v>
      </c>
      <c r="E1042" s="207" t="s">
        <v>34</v>
      </c>
      <c r="F1042" s="208" t="s">
        <v>352</v>
      </c>
      <c r="G1042" s="205"/>
      <c r="H1042" s="209">
        <v>24.962</v>
      </c>
      <c r="I1042" s="336" t="s">
        <v>34</v>
      </c>
      <c r="J1042" s="205"/>
      <c r="K1042" s="205"/>
      <c r="L1042" s="337"/>
    </row>
    <row r="1043" spans="2:12" s="1" customFormat="1" ht="22.5" customHeight="1" outlineLevel="2" collapsed="1">
      <c r="B1043" s="302"/>
      <c r="C1043" s="191" t="s">
        <v>1538</v>
      </c>
      <c r="D1043" s="191" t="s">
        <v>342</v>
      </c>
      <c r="E1043" s="192" t="s">
        <v>3423</v>
      </c>
      <c r="F1043" s="193" t="s">
        <v>3424</v>
      </c>
      <c r="G1043" s="194" t="s">
        <v>345</v>
      </c>
      <c r="H1043" s="195">
        <v>5.709</v>
      </c>
      <c r="I1043" s="269">
        <v>2577.4</v>
      </c>
      <c r="J1043" s="197">
        <f>ROUND(I1043*H1043,2)</f>
        <v>14714.38</v>
      </c>
      <c r="K1043" s="193" t="s">
        <v>346</v>
      </c>
      <c r="L1043" s="322"/>
    </row>
    <row r="1044" spans="2:12" s="12" customFormat="1" ht="13.5" hidden="1" outlineLevel="3">
      <c r="B1044" s="342"/>
      <c r="C1044" s="203"/>
      <c r="D1044" s="206" t="s">
        <v>348</v>
      </c>
      <c r="E1044" s="343" t="s">
        <v>34</v>
      </c>
      <c r="F1044" s="344" t="s">
        <v>1670</v>
      </c>
      <c r="G1044" s="203"/>
      <c r="H1044" s="345" t="s">
        <v>34</v>
      </c>
      <c r="I1044" s="346" t="s">
        <v>34</v>
      </c>
      <c r="J1044" s="203"/>
      <c r="K1044" s="203"/>
      <c r="L1044" s="347"/>
    </row>
    <row r="1045" spans="2:12" s="12" customFormat="1" ht="13.5" hidden="1" outlineLevel="3">
      <c r="B1045" s="342"/>
      <c r="C1045" s="203"/>
      <c r="D1045" s="206" t="s">
        <v>348</v>
      </c>
      <c r="E1045" s="343" t="s">
        <v>34</v>
      </c>
      <c r="F1045" s="344" t="s">
        <v>4021</v>
      </c>
      <c r="G1045" s="203"/>
      <c r="H1045" s="345" t="s">
        <v>34</v>
      </c>
      <c r="I1045" s="346" t="s">
        <v>34</v>
      </c>
      <c r="J1045" s="203"/>
      <c r="K1045" s="203"/>
      <c r="L1045" s="347"/>
    </row>
    <row r="1046" spans="2:12" s="13" customFormat="1" ht="13.5" hidden="1" outlineLevel="3">
      <c r="B1046" s="331"/>
      <c r="C1046" s="204"/>
      <c r="D1046" s="206" t="s">
        <v>348</v>
      </c>
      <c r="E1046" s="210" t="s">
        <v>34</v>
      </c>
      <c r="F1046" s="211" t="s">
        <v>4300</v>
      </c>
      <c r="G1046" s="204"/>
      <c r="H1046" s="212">
        <v>1.478</v>
      </c>
      <c r="I1046" s="332" t="s">
        <v>34</v>
      </c>
      <c r="J1046" s="204"/>
      <c r="K1046" s="204"/>
      <c r="L1046" s="333"/>
    </row>
    <row r="1047" spans="2:12" s="13" customFormat="1" ht="13.5" hidden="1" outlineLevel="3">
      <c r="B1047" s="331"/>
      <c r="C1047" s="204"/>
      <c r="D1047" s="206" t="s">
        <v>348</v>
      </c>
      <c r="E1047" s="210" t="s">
        <v>34</v>
      </c>
      <c r="F1047" s="211" t="s">
        <v>4301</v>
      </c>
      <c r="G1047" s="204"/>
      <c r="H1047" s="212">
        <v>-0.437</v>
      </c>
      <c r="I1047" s="332" t="s">
        <v>34</v>
      </c>
      <c r="J1047" s="204"/>
      <c r="K1047" s="204"/>
      <c r="L1047" s="333"/>
    </row>
    <row r="1048" spans="2:12" s="13" customFormat="1" ht="13.5" hidden="1" outlineLevel="3">
      <c r="B1048" s="331"/>
      <c r="C1048" s="204"/>
      <c r="D1048" s="206" t="s">
        <v>348</v>
      </c>
      <c r="E1048" s="210" t="s">
        <v>34</v>
      </c>
      <c r="F1048" s="211" t="s">
        <v>4302</v>
      </c>
      <c r="G1048" s="204"/>
      <c r="H1048" s="212">
        <v>1.92</v>
      </c>
      <c r="I1048" s="332" t="s">
        <v>34</v>
      </c>
      <c r="J1048" s="204"/>
      <c r="K1048" s="204"/>
      <c r="L1048" s="333"/>
    </row>
    <row r="1049" spans="2:12" s="13" customFormat="1" ht="13.5" hidden="1" outlineLevel="3">
      <c r="B1049" s="331"/>
      <c r="C1049" s="204"/>
      <c r="D1049" s="206" t="s">
        <v>348</v>
      </c>
      <c r="E1049" s="210" t="s">
        <v>34</v>
      </c>
      <c r="F1049" s="211" t="s">
        <v>4303</v>
      </c>
      <c r="G1049" s="204"/>
      <c r="H1049" s="212">
        <v>-0.433</v>
      </c>
      <c r="I1049" s="332" t="s">
        <v>34</v>
      </c>
      <c r="J1049" s="204"/>
      <c r="K1049" s="204"/>
      <c r="L1049" s="333"/>
    </row>
    <row r="1050" spans="2:12" s="13" customFormat="1" ht="13.5" hidden="1" outlineLevel="3">
      <c r="B1050" s="331"/>
      <c r="C1050" s="204"/>
      <c r="D1050" s="206" t="s">
        <v>348</v>
      </c>
      <c r="E1050" s="210" t="s">
        <v>34</v>
      </c>
      <c r="F1050" s="211" t="s">
        <v>4304</v>
      </c>
      <c r="G1050" s="204"/>
      <c r="H1050" s="212">
        <v>-0.133</v>
      </c>
      <c r="I1050" s="332" t="s">
        <v>34</v>
      </c>
      <c r="J1050" s="204"/>
      <c r="K1050" s="204"/>
      <c r="L1050" s="333"/>
    </row>
    <row r="1051" spans="2:12" s="12" customFormat="1" ht="13.5" hidden="1" outlineLevel="3">
      <c r="B1051" s="342"/>
      <c r="C1051" s="203"/>
      <c r="D1051" s="206" t="s">
        <v>348</v>
      </c>
      <c r="E1051" s="343" t="s">
        <v>34</v>
      </c>
      <c r="F1051" s="344" t="s">
        <v>4059</v>
      </c>
      <c r="G1051" s="203"/>
      <c r="H1051" s="345" t="s">
        <v>34</v>
      </c>
      <c r="I1051" s="346" t="s">
        <v>34</v>
      </c>
      <c r="J1051" s="203"/>
      <c r="K1051" s="203"/>
      <c r="L1051" s="347"/>
    </row>
    <row r="1052" spans="2:12" s="13" customFormat="1" ht="13.5" hidden="1" outlineLevel="3">
      <c r="B1052" s="331"/>
      <c r="C1052" s="204"/>
      <c r="D1052" s="206" t="s">
        <v>348</v>
      </c>
      <c r="E1052" s="210" t="s">
        <v>34</v>
      </c>
      <c r="F1052" s="211" t="s">
        <v>4305</v>
      </c>
      <c r="G1052" s="204"/>
      <c r="H1052" s="212">
        <v>2.449</v>
      </c>
      <c r="I1052" s="332" t="s">
        <v>34</v>
      </c>
      <c r="J1052" s="204"/>
      <c r="K1052" s="204"/>
      <c r="L1052" s="333"/>
    </row>
    <row r="1053" spans="2:12" s="13" customFormat="1" ht="13.5" hidden="1" outlineLevel="3">
      <c r="B1053" s="331"/>
      <c r="C1053" s="204"/>
      <c r="D1053" s="206" t="s">
        <v>348</v>
      </c>
      <c r="E1053" s="210" t="s">
        <v>34</v>
      </c>
      <c r="F1053" s="211" t="s">
        <v>4301</v>
      </c>
      <c r="G1053" s="204"/>
      <c r="H1053" s="212">
        <v>-0.437</v>
      </c>
      <c r="I1053" s="332" t="s">
        <v>34</v>
      </c>
      <c r="J1053" s="204"/>
      <c r="K1053" s="204"/>
      <c r="L1053" s="333"/>
    </row>
    <row r="1054" spans="2:12" s="13" customFormat="1" ht="13.5" hidden="1" outlineLevel="3">
      <c r="B1054" s="331"/>
      <c r="C1054" s="204"/>
      <c r="D1054" s="206" t="s">
        <v>348</v>
      </c>
      <c r="E1054" s="210" t="s">
        <v>34</v>
      </c>
      <c r="F1054" s="211" t="s">
        <v>4306</v>
      </c>
      <c r="G1054" s="204"/>
      <c r="H1054" s="212">
        <v>1.843</v>
      </c>
      <c r="I1054" s="332" t="s">
        <v>34</v>
      </c>
      <c r="J1054" s="204"/>
      <c r="K1054" s="204"/>
      <c r="L1054" s="333"/>
    </row>
    <row r="1055" spans="2:12" s="13" customFormat="1" ht="13.5" hidden="1" outlineLevel="3">
      <c r="B1055" s="331"/>
      <c r="C1055" s="204"/>
      <c r="D1055" s="206" t="s">
        <v>348</v>
      </c>
      <c r="E1055" s="210" t="s">
        <v>34</v>
      </c>
      <c r="F1055" s="211" t="s">
        <v>4307</v>
      </c>
      <c r="G1055" s="204"/>
      <c r="H1055" s="212">
        <v>-0.408</v>
      </c>
      <c r="I1055" s="332" t="s">
        <v>34</v>
      </c>
      <c r="J1055" s="204"/>
      <c r="K1055" s="204"/>
      <c r="L1055" s="333"/>
    </row>
    <row r="1056" spans="2:12" s="13" customFormat="1" ht="13.5" hidden="1" outlineLevel="3">
      <c r="B1056" s="331"/>
      <c r="C1056" s="204"/>
      <c r="D1056" s="206" t="s">
        <v>348</v>
      </c>
      <c r="E1056" s="210" t="s">
        <v>34</v>
      </c>
      <c r="F1056" s="211" t="s">
        <v>4304</v>
      </c>
      <c r="G1056" s="204"/>
      <c r="H1056" s="212">
        <v>-0.133</v>
      </c>
      <c r="I1056" s="332" t="s">
        <v>34</v>
      </c>
      <c r="J1056" s="204"/>
      <c r="K1056" s="204"/>
      <c r="L1056" s="333"/>
    </row>
    <row r="1057" spans="2:12" s="14" customFormat="1" ht="13.5" hidden="1" outlineLevel="3">
      <c r="B1057" s="335"/>
      <c r="C1057" s="205"/>
      <c r="D1057" s="206" t="s">
        <v>348</v>
      </c>
      <c r="E1057" s="207" t="s">
        <v>34</v>
      </c>
      <c r="F1057" s="208" t="s">
        <v>352</v>
      </c>
      <c r="G1057" s="205"/>
      <c r="H1057" s="209">
        <v>5.709</v>
      </c>
      <c r="I1057" s="336" t="s">
        <v>34</v>
      </c>
      <c r="J1057" s="205"/>
      <c r="K1057" s="205"/>
      <c r="L1057" s="337"/>
    </row>
    <row r="1058" spans="2:12" s="1" customFormat="1" ht="22.5" customHeight="1" outlineLevel="2" collapsed="1">
      <c r="B1058" s="302"/>
      <c r="C1058" s="191" t="s">
        <v>1542</v>
      </c>
      <c r="D1058" s="191" t="s">
        <v>342</v>
      </c>
      <c r="E1058" s="192" t="s">
        <v>1709</v>
      </c>
      <c r="F1058" s="193" t="s">
        <v>1710</v>
      </c>
      <c r="G1058" s="194" t="s">
        <v>390</v>
      </c>
      <c r="H1058" s="195">
        <v>12.054</v>
      </c>
      <c r="I1058" s="269">
        <v>975.2</v>
      </c>
      <c r="J1058" s="197">
        <f>ROUND(I1058*H1058,2)</f>
        <v>11755.06</v>
      </c>
      <c r="K1058" s="193" t="s">
        <v>346</v>
      </c>
      <c r="L1058" s="322"/>
    </row>
    <row r="1059" spans="2:12" s="12" customFormat="1" ht="13.5" hidden="1" outlineLevel="3">
      <c r="B1059" s="342"/>
      <c r="C1059" s="203"/>
      <c r="D1059" s="206" t="s">
        <v>348</v>
      </c>
      <c r="E1059" s="343" t="s">
        <v>34</v>
      </c>
      <c r="F1059" s="344" t="s">
        <v>4308</v>
      </c>
      <c r="G1059" s="203"/>
      <c r="H1059" s="345" t="s">
        <v>34</v>
      </c>
      <c r="I1059" s="346" t="s">
        <v>34</v>
      </c>
      <c r="J1059" s="203"/>
      <c r="K1059" s="203"/>
      <c r="L1059" s="347"/>
    </row>
    <row r="1060" spans="2:12" s="13" customFormat="1" ht="13.5" hidden="1" outlineLevel="3">
      <c r="B1060" s="331"/>
      <c r="C1060" s="204"/>
      <c r="D1060" s="206" t="s">
        <v>348</v>
      </c>
      <c r="E1060" s="210" t="s">
        <v>34</v>
      </c>
      <c r="F1060" s="211" t="s">
        <v>4309</v>
      </c>
      <c r="G1060" s="204"/>
      <c r="H1060" s="212">
        <v>12.054</v>
      </c>
      <c r="I1060" s="332" t="s">
        <v>34</v>
      </c>
      <c r="J1060" s="204"/>
      <c r="K1060" s="204"/>
      <c r="L1060" s="333"/>
    </row>
    <row r="1061" spans="2:12" s="1" customFormat="1" ht="22.5" customHeight="1" outlineLevel="2" collapsed="1">
      <c r="B1061" s="302"/>
      <c r="C1061" s="191" t="s">
        <v>1547</v>
      </c>
      <c r="D1061" s="191" t="s">
        <v>342</v>
      </c>
      <c r="E1061" s="192" t="s">
        <v>1687</v>
      </c>
      <c r="F1061" s="193" t="s">
        <v>1688</v>
      </c>
      <c r="G1061" s="194" t="s">
        <v>390</v>
      </c>
      <c r="H1061" s="195">
        <v>9.792</v>
      </c>
      <c r="I1061" s="269">
        <v>975.2</v>
      </c>
      <c r="J1061" s="197">
        <f>ROUND(I1061*H1061,2)</f>
        <v>9549.16</v>
      </c>
      <c r="K1061" s="193" t="s">
        <v>346</v>
      </c>
      <c r="L1061" s="322"/>
    </row>
    <row r="1062" spans="2:12" s="12" customFormat="1" ht="13.5" hidden="1" outlineLevel="3">
      <c r="B1062" s="342"/>
      <c r="C1062" s="203"/>
      <c r="D1062" s="206" t="s">
        <v>348</v>
      </c>
      <c r="E1062" s="343" t="s">
        <v>34</v>
      </c>
      <c r="F1062" s="344" t="s">
        <v>1670</v>
      </c>
      <c r="G1062" s="203"/>
      <c r="H1062" s="345" t="s">
        <v>34</v>
      </c>
      <c r="I1062" s="346" t="s">
        <v>34</v>
      </c>
      <c r="J1062" s="203"/>
      <c r="K1062" s="203"/>
      <c r="L1062" s="347"/>
    </row>
    <row r="1063" spans="2:12" s="13" customFormat="1" ht="13.5" hidden="1" outlineLevel="3">
      <c r="B1063" s="331"/>
      <c r="C1063" s="204"/>
      <c r="D1063" s="206" t="s">
        <v>348</v>
      </c>
      <c r="E1063" s="210" t="s">
        <v>34</v>
      </c>
      <c r="F1063" s="211" t="s">
        <v>4310</v>
      </c>
      <c r="G1063" s="204"/>
      <c r="H1063" s="212">
        <v>5.184</v>
      </c>
      <c r="I1063" s="332" t="s">
        <v>34</v>
      </c>
      <c r="J1063" s="204"/>
      <c r="K1063" s="204"/>
      <c r="L1063" s="333"/>
    </row>
    <row r="1064" spans="2:12" s="13" customFormat="1" ht="13.5" hidden="1" outlineLevel="3">
      <c r="B1064" s="331"/>
      <c r="C1064" s="204"/>
      <c r="D1064" s="206" t="s">
        <v>348</v>
      </c>
      <c r="E1064" s="210" t="s">
        <v>34</v>
      </c>
      <c r="F1064" s="211" t="s">
        <v>4311</v>
      </c>
      <c r="G1064" s="204"/>
      <c r="H1064" s="212">
        <v>4.608</v>
      </c>
      <c r="I1064" s="332" t="s">
        <v>34</v>
      </c>
      <c r="J1064" s="204"/>
      <c r="K1064" s="204"/>
      <c r="L1064" s="333"/>
    </row>
    <row r="1065" spans="2:12" s="14" customFormat="1" ht="13.5" hidden="1" outlineLevel="3">
      <c r="B1065" s="335"/>
      <c r="C1065" s="205"/>
      <c r="D1065" s="206" t="s">
        <v>348</v>
      </c>
      <c r="E1065" s="207" t="s">
        <v>34</v>
      </c>
      <c r="F1065" s="208" t="s">
        <v>352</v>
      </c>
      <c r="G1065" s="205"/>
      <c r="H1065" s="209">
        <v>9.792</v>
      </c>
      <c r="I1065" s="336" t="s">
        <v>34</v>
      </c>
      <c r="J1065" s="205"/>
      <c r="K1065" s="205"/>
      <c r="L1065" s="337"/>
    </row>
    <row r="1066" spans="2:12" s="1" customFormat="1" ht="22.5" customHeight="1" outlineLevel="2" collapsed="1">
      <c r="B1066" s="302"/>
      <c r="C1066" s="191" t="s">
        <v>1552</v>
      </c>
      <c r="D1066" s="191" t="s">
        <v>342</v>
      </c>
      <c r="E1066" s="192" t="s">
        <v>3441</v>
      </c>
      <c r="F1066" s="193" t="s">
        <v>4312</v>
      </c>
      <c r="G1066" s="194" t="s">
        <v>345</v>
      </c>
      <c r="H1066" s="195">
        <v>17.936</v>
      </c>
      <c r="I1066" s="269">
        <v>2786.4</v>
      </c>
      <c r="J1066" s="197">
        <f>ROUND(I1066*H1066,2)</f>
        <v>49976.87</v>
      </c>
      <c r="K1066" s="193" t="s">
        <v>34</v>
      </c>
      <c r="L1066" s="322"/>
    </row>
    <row r="1067" spans="2:12" s="12" customFormat="1" ht="13.5" hidden="1" outlineLevel="3">
      <c r="B1067" s="342"/>
      <c r="C1067" s="203"/>
      <c r="D1067" s="206" t="s">
        <v>348</v>
      </c>
      <c r="E1067" s="343" t="s">
        <v>34</v>
      </c>
      <c r="F1067" s="344" t="s">
        <v>4089</v>
      </c>
      <c r="G1067" s="203"/>
      <c r="H1067" s="345" t="s">
        <v>34</v>
      </c>
      <c r="I1067" s="346" t="s">
        <v>34</v>
      </c>
      <c r="J1067" s="203"/>
      <c r="K1067" s="203"/>
      <c r="L1067" s="347"/>
    </row>
    <row r="1068" spans="2:12" s="13" customFormat="1" ht="13.5" hidden="1" outlineLevel="3">
      <c r="B1068" s="331"/>
      <c r="C1068" s="204"/>
      <c r="D1068" s="206" t="s">
        <v>348</v>
      </c>
      <c r="E1068" s="210" t="s">
        <v>34</v>
      </c>
      <c r="F1068" s="211" t="s">
        <v>4313</v>
      </c>
      <c r="G1068" s="204"/>
      <c r="H1068" s="212">
        <v>17.137</v>
      </c>
      <c r="I1068" s="332" t="s">
        <v>34</v>
      </c>
      <c r="J1068" s="204"/>
      <c r="K1068" s="204"/>
      <c r="L1068" s="333"/>
    </row>
    <row r="1069" spans="2:12" s="13" customFormat="1" ht="13.5" hidden="1" outlineLevel="3">
      <c r="B1069" s="331"/>
      <c r="C1069" s="204"/>
      <c r="D1069" s="206" t="s">
        <v>348</v>
      </c>
      <c r="E1069" s="210" t="s">
        <v>34</v>
      </c>
      <c r="F1069" s="211" t="s">
        <v>4314</v>
      </c>
      <c r="G1069" s="204"/>
      <c r="H1069" s="212">
        <v>0.799</v>
      </c>
      <c r="I1069" s="332" t="s">
        <v>34</v>
      </c>
      <c r="J1069" s="204"/>
      <c r="K1069" s="204"/>
      <c r="L1069" s="333"/>
    </row>
    <row r="1070" spans="2:12" s="14" customFormat="1" ht="13.5" hidden="1" outlineLevel="3">
      <c r="B1070" s="335"/>
      <c r="C1070" s="205"/>
      <c r="D1070" s="206" t="s">
        <v>348</v>
      </c>
      <c r="E1070" s="207" t="s">
        <v>34</v>
      </c>
      <c r="F1070" s="208" t="s">
        <v>352</v>
      </c>
      <c r="G1070" s="205"/>
      <c r="H1070" s="209">
        <v>17.936</v>
      </c>
      <c r="I1070" s="336" t="s">
        <v>34</v>
      </c>
      <c r="J1070" s="205"/>
      <c r="K1070" s="205"/>
      <c r="L1070" s="337"/>
    </row>
    <row r="1071" spans="2:12" s="1" customFormat="1" ht="22.5" customHeight="1" outlineLevel="2" collapsed="1">
      <c r="B1071" s="302"/>
      <c r="C1071" s="191" t="s">
        <v>1555</v>
      </c>
      <c r="D1071" s="191" t="s">
        <v>342</v>
      </c>
      <c r="E1071" s="192" t="s">
        <v>1709</v>
      </c>
      <c r="F1071" s="193" t="s">
        <v>1710</v>
      </c>
      <c r="G1071" s="194" t="s">
        <v>390</v>
      </c>
      <c r="H1071" s="195">
        <v>8.356</v>
      </c>
      <c r="I1071" s="269">
        <v>975.2</v>
      </c>
      <c r="J1071" s="197">
        <f>ROUND(I1071*H1071,2)</f>
        <v>8148.77</v>
      </c>
      <c r="K1071" s="193" t="s">
        <v>346</v>
      </c>
      <c r="L1071" s="322"/>
    </row>
    <row r="1072" spans="2:12" s="12" customFormat="1" ht="13.5" hidden="1" outlineLevel="3">
      <c r="B1072" s="342"/>
      <c r="C1072" s="203"/>
      <c r="D1072" s="206" t="s">
        <v>348</v>
      </c>
      <c r="E1072" s="343" t="s">
        <v>34</v>
      </c>
      <c r="F1072" s="344" t="s">
        <v>4089</v>
      </c>
      <c r="G1072" s="203"/>
      <c r="H1072" s="345" t="s">
        <v>34</v>
      </c>
      <c r="I1072" s="346" t="s">
        <v>34</v>
      </c>
      <c r="J1072" s="203"/>
      <c r="K1072" s="203"/>
      <c r="L1072" s="347"/>
    </row>
    <row r="1073" spans="2:12" s="13" customFormat="1" ht="13.5" hidden="1" outlineLevel="3">
      <c r="B1073" s="331"/>
      <c r="C1073" s="204"/>
      <c r="D1073" s="206" t="s">
        <v>348</v>
      </c>
      <c r="E1073" s="210" t="s">
        <v>34</v>
      </c>
      <c r="F1073" s="211" t="s">
        <v>4315</v>
      </c>
      <c r="G1073" s="204"/>
      <c r="H1073" s="212">
        <v>8.356</v>
      </c>
      <c r="I1073" s="332" t="s">
        <v>34</v>
      </c>
      <c r="J1073" s="204"/>
      <c r="K1073" s="204"/>
      <c r="L1073" s="333"/>
    </row>
    <row r="1074" spans="2:12" s="1" customFormat="1" ht="22.5" customHeight="1" outlineLevel="2" collapsed="1">
      <c r="B1074" s="302"/>
      <c r="C1074" s="191" t="s">
        <v>1574</v>
      </c>
      <c r="D1074" s="191" t="s">
        <v>342</v>
      </c>
      <c r="E1074" s="192" t="s">
        <v>1633</v>
      </c>
      <c r="F1074" s="193" t="s">
        <v>1634</v>
      </c>
      <c r="G1074" s="194" t="s">
        <v>1130</v>
      </c>
      <c r="H1074" s="195">
        <v>7</v>
      </c>
      <c r="I1074" s="269">
        <v>69.7</v>
      </c>
      <c r="J1074" s="197">
        <f>ROUND(I1074*H1074,2)</f>
        <v>487.9</v>
      </c>
      <c r="K1074" s="193" t="s">
        <v>346</v>
      </c>
      <c r="L1074" s="322"/>
    </row>
    <row r="1075" spans="2:12" s="13" customFormat="1" ht="13.5" hidden="1" outlineLevel="3">
      <c r="B1075" s="331"/>
      <c r="C1075" s="204"/>
      <c r="D1075" s="206" t="s">
        <v>348</v>
      </c>
      <c r="E1075" s="210" t="s">
        <v>34</v>
      </c>
      <c r="F1075" s="211" t="s">
        <v>4316</v>
      </c>
      <c r="G1075" s="204"/>
      <c r="H1075" s="212">
        <v>7</v>
      </c>
      <c r="I1075" s="332" t="s">
        <v>34</v>
      </c>
      <c r="J1075" s="204"/>
      <c r="K1075" s="204"/>
      <c r="L1075" s="333"/>
    </row>
    <row r="1076" spans="2:12" s="1" customFormat="1" ht="22.5" customHeight="1" outlineLevel="2" collapsed="1">
      <c r="B1076" s="302"/>
      <c r="C1076" s="217" t="s">
        <v>1575</v>
      </c>
      <c r="D1076" s="217" t="s">
        <v>441</v>
      </c>
      <c r="E1076" s="218" t="s">
        <v>4317</v>
      </c>
      <c r="F1076" s="219" t="s">
        <v>4318</v>
      </c>
      <c r="G1076" s="220" t="s">
        <v>1130</v>
      </c>
      <c r="H1076" s="221">
        <v>4.04</v>
      </c>
      <c r="I1076" s="270">
        <v>182.6</v>
      </c>
      <c r="J1076" s="222">
        <f>ROUND(I1076*H1076,2)</f>
        <v>737.7</v>
      </c>
      <c r="K1076" s="219" t="s">
        <v>346</v>
      </c>
      <c r="L1076" s="334"/>
    </row>
    <row r="1077" spans="2:12" s="13" customFormat="1" ht="13.5" hidden="1" outlineLevel="3">
      <c r="B1077" s="331"/>
      <c r="C1077" s="204"/>
      <c r="D1077" s="206" t="s">
        <v>348</v>
      </c>
      <c r="E1077" s="204"/>
      <c r="F1077" s="211" t="s">
        <v>2043</v>
      </c>
      <c r="G1077" s="204"/>
      <c r="H1077" s="212">
        <v>4.04</v>
      </c>
      <c r="I1077" s="332" t="s">
        <v>34</v>
      </c>
      <c r="J1077" s="204"/>
      <c r="K1077" s="204"/>
      <c r="L1077" s="333"/>
    </row>
    <row r="1078" spans="2:12" s="1" customFormat="1" ht="22.5" customHeight="1" outlineLevel="2" collapsed="1">
      <c r="B1078" s="302"/>
      <c r="C1078" s="217" t="s">
        <v>1576</v>
      </c>
      <c r="D1078" s="217" t="s">
        <v>441</v>
      </c>
      <c r="E1078" s="218" t="s">
        <v>3421</v>
      </c>
      <c r="F1078" s="219" t="s">
        <v>3422</v>
      </c>
      <c r="G1078" s="220" t="s">
        <v>1130</v>
      </c>
      <c r="H1078" s="221">
        <v>3.03</v>
      </c>
      <c r="I1078" s="270">
        <v>229.9</v>
      </c>
      <c r="J1078" s="222">
        <f>ROUND(I1078*H1078,2)</f>
        <v>696.6</v>
      </c>
      <c r="K1078" s="219" t="s">
        <v>346</v>
      </c>
      <c r="L1078" s="334"/>
    </row>
    <row r="1079" spans="2:12" s="13" customFormat="1" ht="13.5" hidden="1" outlineLevel="3">
      <c r="B1079" s="331"/>
      <c r="C1079" s="204"/>
      <c r="D1079" s="206" t="s">
        <v>348</v>
      </c>
      <c r="E1079" s="204"/>
      <c r="F1079" s="211" t="s">
        <v>2047</v>
      </c>
      <c r="G1079" s="204"/>
      <c r="H1079" s="212">
        <v>3.03</v>
      </c>
      <c r="I1079" s="332" t="s">
        <v>34</v>
      </c>
      <c r="J1079" s="204"/>
      <c r="K1079" s="204"/>
      <c r="L1079" s="333"/>
    </row>
    <row r="1080" spans="2:12" s="1" customFormat="1" ht="22.5" customHeight="1" outlineLevel="2" collapsed="1">
      <c r="B1080" s="302"/>
      <c r="C1080" s="191" t="s">
        <v>1578</v>
      </c>
      <c r="D1080" s="191" t="s">
        <v>342</v>
      </c>
      <c r="E1080" s="192" t="s">
        <v>4319</v>
      </c>
      <c r="F1080" s="193" t="s">
        <v>4320</v>
      </c>
      <c r="G1080" s="194" t="s">
        <v>390</v>
      </c>
      <c r="H1080" s="195">
        <v>16.764</v>
      </c>
      <c r="I1080" s="269">
        <v>905.6</v>
      </c>
      <c r="J1080" s="197">
        <f>ROUND(I1080*H1080,2)</f>
        <v>15181.48</v>
      </c>
      <c r="K1080" s="193" t="s">
        <v>34</v>
      </c>
      <c r="L1080" s="322"/>
    </row>
    <row r="1081" spans="2:12" s="13" customFormat="1" ht="13.5" hidden="1" outlineLevel="3">
      <c r="B1081" s="331"/>
      <c r="C1081" s="204"/>
      <c r="D1081" s="206" t="s">
        <v>348</v>
      </c>
      <c r="E1081" s="210" t="s">
        <v>34</v>
      </c>
      <c r="F1081" s="211" t="s">
        <v>4321</v>
      </c>
      <c r="G1081" s="204"/>
      <c r="H1081" s="212">
        <v>16.764</v>
      </c>
      <c r="I1081" s="332" t="s">
        <v>34</v>
      </c>
      <c r="J1081" s="204"/>
      <c r="K1081" s="204"/>
      <c r="L1081" s="333"/>
    </row>
    <row r="1082" spans="2:12" s="15" customFormat="1" ht="13.5" hidden="1" outlineLevel="3">
      <c r="B1082" s="339"/>
      <c r="C1082" s="213"/>
      <c r="D1082" s="206" t="s">
        <v>348</v>
      </c>
      <c r="E1082" s="214" t="s">
        <v>4322</v>
      </c>
      <c r="F1082" s="215" t="s">
        <v>363</v>
      </c>
      <c r="G1082" s="213"/>
      <c r="H1082" s="216">
        <v>16.764</v>
      </c>
      <c r="I1082" s="340" t="s">
        <v>34</v>
      </c>
      <c r="J1082" s="213"/>
      <c r="K1082" s="213"/>
      <c r="L1082" s="341"/>
    </row>
    <row r="1083" spans="2:12" s="1" customFormat="1" ht="22.5" customHeight="1" outlineLevel="2" collapsed="1">
      <c r="B1083" s="302"/>
      <c r="C1083" s="191" t="s">
        <v>1580</v>
      </c>
      <c r="D1083" s="191" t="s">
        <v>342</v>
      </c>
      <c r="E1083" s="192" t="s">
        <v>1713</v>
      </c>
      <c r="F1083" s="193" t="s">
        <v>1714</v>
      </c>
      <c r="G1083" s="194" t="s">
        <v>345</v>
      </c>
      <c r="H1083" s="195">
        <v>7.544</v>
      </c>
      <c r="I1083" s="269">
        <v>5851.4</v>
      </c>
      <c r="J1083" s="197">
        <f>ROUND(I1083*H1083,2)</f>
        <v>44142.96</v>
      </c>
      <c r="K1083" s="193" t="s">
        <v>346</v>
      </c>
      <c r="L1083" s="322"/>
    </row>
    <row r="1084" spans="2:12" s="13" customFormat="1" ht="13.5" hidden="1" outlineLevel="3">
      <c r="B1084" s="331"/>
      <c r="C1084" s="204"/>
      <c r="D1084" s="206" t="s">
        <v>348</v>
      </c>
      <c r="E1084" s="210" t="s">
        <v>34</v>
      </c>
      <c r="F1084" s="211" t="s">
        <v>4323</v>
      </c>
      <c r="G1084" s="204"/>
      <c r="H1084" s="212">
        <v>7.544</v>
      </c>
      <c r="I1084" s="332" t="s">
        <v>34</v>
      </c>
      <c r="J1084" s="204"/>
      <c r="K1084" s="204"/>
      <c r="L1084" s="333"/>
    </row>
    <row r="1085" spans="2:12" s="15" customFormat="1" ht="13.5" hidden="1" outlineLevel="3">
      <c r="B1085" s="339"/>
      <c r="C1085" s="213"/>
      <c r="D1085" s="206" t="s">
        <v>348</v>
      </c>
      <c r="E1085" s="214" t="s">
        <v>266</v>
      </c>
      <c r="F1085" s="215" t="s">
        <v>363</v>
      </c>
      <c r="G1085" s="213"/>
      <c r="H1085" s="216">
        <v>7.544</v>
      </c>
      <c r="I1085" s="340" t="s">
        <v>34</v>
      </c>
      <c r="J1085" s="213"/>
      <c r="K1085" s="213"/>
      <c r="L1085" s="341"/>
    </row>
    <row r="1086" spans="2:12" s="1" customFormat="1" ht="22.5" customHeight="1" outlineLevel="2" collapsed="1">
      <c r="B1086" s="302"/>
      <c r="C1086" s="191" t="s">
        <v>1594</v>
      </c>
      <c r="D1086" s="191" t="s">
        <v>342</v>
      </c>
      <c r="E1086" s="192" t="s">
        <v>1716</v>
      </c>
      <c r="F1086" s="193" t="s">
        <v>1717</v>
      </c>
      <c r="G1086" s="194" t="s">
        <v>390</v>
      </c>
      <c r="H1086" s="195">
        <v>16.764</v>
      </c>
      <c r="I1086" s="269">
        <v>139.3</v>
      </c>
      <c r="J1086" s="197">
        <f>ROUND(I1086*H1086,2)</f>
        <v>2335.23</v>
      </c>
      <c r="K1086" s="193" t="s">
        <v>346</v>
      </c>
      <c r="L1086" s="322"/>
    </row>
    <row r="1087" spans="2:12" s="13" customFormat="1" ht="13.5" hidden="1" outlineLevel="3">
      <c r="B1087" s="331"/>
      <c r="C1087" s="204"/>
      <c r="D1087" s="206" t="s">
        <v>348</v>
      </c>
      <c r="E1087" s="210" t="s">
        <v>34</v>
      </c>
      <c r="F1087" s="211" t="s">
        <v>4321</v>
      </c>
      <c r="G1087" s="204"/>
      <c r="H1087" s="212">
        <v>16.764</v>
      </c>
      <c r="I1087" s="332" t="s">
        <v>34</v>
      </c>
      <c r="J1087" s="204"/>
      <c r="K1087" s="204"/>
      <c r="L1087" s="333"/>
    </row>
    <row r="1088" spans="2:12" s="1" customFormat="1" ht="22.5" customHeight="1" outlineLevel="2" collapsed="1">
      <c r="B1088" s="302"/>
      <c r="C1088" s="191" t="s">
        <v>1596</v>
      </c>
      <c r="D1088" s="191" t="s">
        <v>342</v>
      </c>
      <c r="E1088" s="192" t="s">
        <v>1668</v>
      </c>
      <c r="F1088" s="193" t="s">
        <v>1669</v>
      </c>
      <c r="G1088" s="194" t="s">
        <v>345</v>
      </c>
      <c r="H1088" s="195">
        <v>29.157</v>
      </c>
      <c r="I1088" s="269">
        <v>3295</v>
      </c>
      <c r="J1088" s="197">
        <f>ROUND(I1088*H1088,2)</f>
        <v>96072.32</v>
      </c>
      <c r="K1088" s="193" t="s">
        <v>34</v>
      </c>
      <c r="L1088" s="322"/>
    </row>
    <row r="1089" spans="2:12" s="12" customFormat="1" ht="13.5" hidden="1" outlineLevel="3">
      <c r="B1089" s="342"/>
      <c r="C1089" s="203"/>
      <c r="D1089" s="206" t="s">
        <v>348</v>
      </c>
      <c r="E1089" s="343" t="s">
        <v>34</v>
      </c>
      <c r="F1089" s="344" t="s">
        <v>1400</v>
      </c>
      <c r="G1089" s="203"/>
      <c r="H1089" s="345" t="s">
        <v>34</v>
      </c>
      <c r="I1089" s="346" t="s">
        <v>34</v>
      </c>
      <c r="J1089" s="203"/>
      <c r="K1089" s="203"/>
      <c r="L1089" s="347"/>
    </row>
    <row r="1090" spans="2:12" s="13" customFormat="1" ht="13.5" hidden="1" outlineLevel="3">
      <c r="B1090" s="331"/>
      <c r="C1090" s="204"/>
      <c r="D1090" s="206" t="s">
        <v>348</v>
      </c>
      <c r="E1090" s="210" t="s">
        <v>34</v>
      </c>
      <c r="F1090" s="211" t="s">
        <v>4324</v>
      </c>
      <c r="G1090" s="204"/>
      <c r="H1090" s="212">
        <v>23.478</v>
      </c>
      <c r="I1090" s="332" t="s">
        <v>34</v>
      </c>
      <c r="J1090" s="204"/>
      <c r="K1090" s="204"/>
      <c r="L1090" s="333"/>
    </row>
    <row r="1091" spans="2:12" s="13" customFormat="1" ht="13.5" hidden="1" outlineLevel="3">
      <c r="B1091" s="331"/>
      <c r="C1091" s="204"/>
      <c r="D1091" s="206" t="s">
        <v>348</v>
      </c>
      <c r="E1091" s="210" t="s">
        <v>34</v>
      </c>
      <c r="F1091" s="211" t="s">
        <v>4325</v>
      </c>
      <c r="G1091" s="204"/>
      <c r="H1091" s="212">
        <v>14.136</v>
      </c>
      <c r="I1091" s="332" t="s">
        <v>34</v>
      </c>
      <c r="J1091" s="204"/>
      <c r="K1091" s="204"/>
      <c r="L1091" s="333"/>
    </row>
    <row r="1092" spans="2:12" s="12" customFormat="1" ht="13.5" hidden="1" outlineLevel="3">
      <c r="B1092" s="342"/>
      <c r="C1092" s="203"/>
      <c r="D1092" s="206" t="s">
        <v>348</v>
      </c>
      <c r="E1092" s="343" t="s">
        <v>34</v>
      </c>
      <c r="F1092" s="344" t="s">
        <v>3449</v>
      </c>
      <c r="G1092" s="203"/>
      <c r="H1092" s="345" t="s">
        <v>34</v>
      </c>
      <c r="I1092" s="346" t="s">
        <v>34</v>
      </c>
      <c r="J1092" s="203"/>
      <c r="K1092" s="203"/>
      <c r="L1092" s="347"/>
    </row>
    <row r="1093" spans="2:12" s="13" customFormat="1" ht="13.5" hidden="1" outlineLevel="3">
      <c r="B1093" s="331"/>
      <c r="C1093" s="204"/>
      <c r="D1093" s="206" t="s">
        <v>348</v>
      </c>
      <c r="E1093" s="210" t="s">
        <v>34</v>
      </c>
      <c r="F1093" s="211" t="s">
        <v>4326</v>
      </c>
      <c r="G1093" s="204"/>
      <c r="H1093" s="212">
        <v>-0.702</v>
      </c>
      <c r="I1093" s="332" t="s">
        <v>34</v>
      </c>
      <c r="J1093" s="204"/>
      <c r="K1093" s="204"/>
      <c r="L1093" s="333"/>
    </row>
    <row r="1094" spans="2:12" s="13" customFormat="1" ht="13.5" hidden="1" outlineLevel="3">
      <c r="B1094" s="331"/>
      <c r="C1094" s="204"/>
      <c r="D1094" s="206" t="s">
        <v>348</v>
      </c>
      <c r="E1094" s="210" t="s">
        <v>34</v>
      </c>
      <c r="F1094" s="211" t="s">
        <v>4327</v>
      </c>
      <c r="G1094" s="204"/>
      <c r="H1094" s="212">
        <v>-3.321</v>
      </c>
      <c r="I1094" s="332" t="s">
        <v>34</v>
      </c>
      <c r="J1094" s="204"/>
      <c r="K1094" s="204"/>
      <c r="L1094" s="333"/>
    </row>
    <row r="1095" spans="2:12" s="13" customFormat="1" ht="13.5" hidden="1" outlineLevel="3">
      <c r="B1095" s="331"/>
      <c r="C1095" s="204"/>
      <c r="D1095" s="206" t="s">
        <v>348</v>
      </c>
      <c r="E1095" s="210" t="s">
        <v>34</v>
      </c>
      <c r="F1095" s="211" t="s">
        <v>4328</v>
      </c>
      <c r="G1095" s="204"/>
      <c r="H1095" s="212">
        <v>-3.865</v>
      </c>
      <c r="I1095" s="332" t="s">
        <v>34</v>
      </c>
      <c r="J1095" s="204"/>
      <c r="K1095" s="204"/>
      <c r="L1095" s="333"/>
    </row>
    <row r="1096" spans="2:12" s="13" customFormat="1" ht="13.5" hidden="1" outlineLevel="3">
      <c r="B1096" s="331"/>
      <c r="C1096" s="204"/>
      <c r="D1096" s="206" t="s">
        <v>348</v>
      </c>
      <c r="E1096" s="210" t="s">
        <v>34</v>
      </c>
      <c r="F1096" s="211" t="s">
        <v>4329</v>
      </c>
      <c r="G1096" s="204"/>
      <c r="H1096" s="212">
        <v>-0.299</v>
      </c>
      <c r="I1096" s="332" t="s">
        <v>34</v>
      </c>
      <c r="J1096" s="204"/>
      <c r="K1096" s="204"/>
      <c r="L1096" s="333"/>
    </row>
    <row r="1097" spans="2:12" s="13" customFormat="1" ht="13.5" hidden="1" outlineLevel="3">
      <c r="B1097" s="331"/>
      <c r="C1097" s="204"/>
      <c r="D1097" s="206" t="s">
        <v>348</v>
      </c>
      <c r="E1097" s="210" t="s">
        <v>34</v>
      </c>
      <c r="F1097" s="211" t="s">
        <v>4330</v>
      </c>
      <c r="G1097" s="204"/>
      <c r="H1097" s="212">
        <v>-0.27</v>
      </c>
      <c r="I1097" s="332" t="s">
        <v>34</v>
      </c>
      <c r="J1097" s="204"/>
      <c r="K1097" s="204"/>
      <c r="L1097" s="333"/>
    </row>
    <row r="1098" spans="2:12" s="14" customFormat="1" ht="13.5" hidden="1" outlineLevel="3">
      <c r="B1098" s="335"/>
      <c r="C1098" s="205"/>
      <c r="D1098" s="206" t="s">
        <v>348</v>
      </c>
      <c r="E1098" s="207" t="s">
        <v>34</v>
      </c>
      <c r="F1098" s="208" t="s">
        <v>352</v>
      </c>
      <c r="G1098" s="205"/>
      <c r="H1098" s="209">
        <v>29.157</v>
      </c>
      <c r="I1098" s="336" t="s">
        <v>34</v>
      </c>
      <c r="J1098" s="205"/>
      <c r="K1098" s="205"/>
      <c r="L1098" s="337"/>
    </row>
    <row r="1099" spans="2:12" s="1" customFormat="1" ht="22.5" customHeight="1" outlineLevel="2" collapsed="1">
      <c r="B1099" s="302"/>
      <c r="C1099" s="191" t="s">
        <v>1597</v>
      </c>
      <c r="D1099" s="191" t="s">
        <v>342</v>
      </c>
      <c r="E1099" s="192" t="s">
        <v>1687</v>
      </c>
      <c r="F1099" s="193" t="s">
        <v>1688</v>
      </c>
      <c r="G1099" s="194" t="s">
        <v>390</v>
      </c>
      <c r="H1099" s="195">
        <v>41.54</v>
      </c>
      <c r="I1099" s="269">
        <v>975.2</v>
      </c>
      <c r="J1099" s="197">
        <f>ROUND(I1099*H1099,2)</f>
        <v>40509.81</v>
      </c>
      <c r="K1099" s="193" t="s">
        <v>346</v>
      </c>
      <c r="L1099" s="322"/>
    </row>
    <row r="1100" spans="2:12" s="12" customFormat="1" ht="13.5" hidden="1" outlineLevel="3">
      <c r="B1100" s="342"/>
      <c r="C1100" s="203"/>
      <c r="D1100" s="206" t="s">
        <v>348</v>
      </c>
      <c r="E1100" s="343" t="s">
        <v>34</v>
      </c>
      <c r="F1100" s="344" t="s">
        <v>1400</v>
      </c>
      <c r="G1100" s="203"/>
      <c r="H1100" s="345" t="s">
        <v>34</v>
      </c>
      <c r="I1100" s="346" t="s">
        <v>34</v>
      </c>
      <c r="J1100" s="203"/>
      <c r="K1100" s="203"/>
      <c r="L1100" s="347"/>
    </row>
    <row r="1101" spans="2:12" s="13" customFormat="1" ht="13.5" hidden="1" outlineLevel="3">
      <c r="B1101" s="331"/>
      <c r="C1101" s="204"/>
      <c r="D1101" s="206" t="s">
        <v>348</v>
      </c>
      <c r="E1101" s="210" t="s">
        <v>34</v>
      </c>
      <c r="F1101" s="211" t="s">
        <v>4331</v>
      </c>
      <c r="G1101" s="204"/>
      <c r="H1101" s="212">
        <v>22.1</v>
      </c>
      <c r="I1101" s="332" t="s">
        <v>34</v>
      </c>
      <c r="J1101" s="204"/>
      <c r="K1101" s="204"/>
      <c r="L1101" s="333"/>
    </row>
    <row r="1102" spans="2:12" s="13" customFormat="1" ht="13.5" hidden="1" outlineLevel="3">
      <c r="B1102" s="331"/>
      <c r="C1102" s="204"/>
      <c r="D1102" s="206" t="s">
        <v>348</v>
      </c>
      <c r="E1102" s="210" t="s">
        <v>34</v>
      </c>
      <c r="F1102" s="211" t="s">
        <v>4332</v>
      </c>
      <c r="G1102" s="204"/>
      <c r="H1102" s="212">
        <v>19.44</v>
      </c>
      <c r="I1102" s="332" t="s">
        <v>34</v>
      </c>
      <c r="J1102" s="204"/>
      <c r="K1102" s="204"/>
      <c r="L1102" s="333"/>
    </row>
    <row r="1103" spans="2:12" s="14" customFormat="1" ht="13.5" hidden="1" outlineLevel="3">
      <c r="B1103" s="335"/>
      <c r="C1103" s="205"/>
      <c r="D1103" s="206" t="s">
        <v>348</v>
      </c>
      <c r="E1103" s="207" t="s">
        <v>34</v>
      </c>
      <c r="F1103" s="208" t="s">
        <v>352</v>
      </c>
      <c r="G1103" s="205"/>
      <c r="H1103" s="209">
        <v>41.54</v>
      </c>
      <c r="I1103" s="336" t="s">
        <v>34</v>
      </c>
      <c r="J1103" s="205"/>
      <c r="K1103" s="205"/>
      <c r="L1103" s="337"/>
    </row>
    <row r="1104" spans="2:12" s="11" customFormat="1" ht="29.85" customHeight="1" outlineLevel="1">
      <c r="B1104" s="318"/>
      <c r="C1104" s="182"/>
      <c r="D1104" s="188" t="s">
        <v>74</v>
      </c>
      <c r="E1104" s="189" t="s">
        <v>368</v>
      </c>
      <c r="F1104" s="189" t="s">
        <v>1774</v>
      </c>
      <c r="G1104" s="182"/>
      <c r="H1104" s="182"/>
      <c r="I1104" s="321" t="s">
        <v>34</v>
      </c>
      <c r="J1104" s="190">
        <f>SUM(J1105:J1161)</f>
        <v>303150.89999999997</v>
      </c>
      <c r="K1104" s="182"/>
      <c r="L1104" s="320"/>
    </row>
    <row r="1105" spans="2:12" s="1" customFormat="1" ht="22.5" customHeight="1" outlineLevel="2" collapsed="1">
      <c r="B1105" s="302"/>
      <c r="C1105" s="191" t="s">
        <v>1600</v>
      </c>
      <c r="D1105" s="191" t="s">
        <v>342</v>
      </c>
      <c r="E1105" s="192" t="s">
        <v>4333</v>
      </c>
      <c r="F1105" s="193" t="s">
        <v>4334</v>
      </c>
      <c r="G1105" s="194" t="s">
        <v>390</v>
      </c>
      <c r="H1105" s="195">
        <v>6.225</v>
      </c>
      <c r="I1105" s="269">
        <v>153.3</v>
      </c>
      <c r="J1105" s="197">
        <f>ROUND(I1105*H1105,2)</f>
        <v>954.29</v>
      </c>
      <c r="K1105" s="193" t="s">
        <v>346</v>
      </c>
      <c r="L1105" s="322"/>
    </row>
    <row r="1106" spans="2:12" s="12" customFormat="1" ht="13.5" hidden="1" outlineLevel="3">
      <c r="B1106" s="342"/>
      <c r="C1106" s="203"/>
      <c r="D1106" s="206" t="s">
        <v>348</v>
      </c>
      <c r="E1106" s="343" t="s">
        <v>34</v>
      </c>
      <c r="F1106" s="344" t="s">
        <v>4335</v>
      </c>
      <c r="G1106" s="203"/>
      <c r="H1106" s="345" t="s">
        <v>34</v>
      </c>
      <c r="I1106" s="346" t="s">
        <v>34</v>
      </c>
      <c r="J1106" s="203"/>
      <c r="K1106" s="203"/>
      <c r="L1106" s="347"/>
    </row>
    <row r="1107" spans="2:12" s="13" customFormat="1" ht="13.5" hidden="1" outlineLevel="3">
      <c r="B1107" s="331"/>
      <c r="C1107" s="204"/>
      <c r="D1107" s="206" t="s">
        <v>348</v>
      </c>
      <c r="E1107" s="210" t="s">
        <v>34</v>
      </c>
      <c r="F1107" s="211" t="s">
        <v>4336</v>
      </c>
      <c r="G1107" s="204"/>
      <c r="H1107" s="212">
        <v>6.225</v>
      </c>
      <c r="I1107" s="332" t="s">
        <v>34</v>
      </c>
      <c r="J1107" s="204"/>
      <c r="K1107" s="204"/>
      <c r="L1107" s="333"/>
    </row>
    <row r="1108" spans="2:12" s="14" customFormat="1" ht="13.5" hidden="1" outlineLevel="3">
      <c r="B1108" s="335"/>
      <c r="C1108" s="205"/>
      <c r="D1108" s="206" t="s">
        <v>348</v>
      </c>
      <c r="E1108" s="207" t="s">
        <v>3803</v>
      </c>
      <c r="F1108" s="208" t="s">
        <v>352</v>
      </c>
      <c r="G1108" s="205"/>
      <c r="H1108" s="209">
        <v>6.225</v>
      </c>
      <c r="I1108" s="336" t="s">
        <v>34</v>
      </c>
      <c r="J1108" s="205"/>
      <c r="K1108" s="205"/>
      <c r="L1108" s="337"/>
    </row>
    <row r="1109" spans="2:12" s="1" customFormat="1" ht="22.5" customHeight="1" outlineLevel="2" collapsed="1">
      <c r="B1109" s="302"/>
      <c r="C1109" s="191" t="s">
        <v>1602</v>
      </c>
      <c r="D1109" s="191" t="s">
        <v>342</v>
      </c>
      <c r="E1109" s="192" t="s">
        <v>1776</v>
      </c>
      <c r="F1109" s="193" t="s">
        <v>1777</v>
      </c>
      <c r="G1109" s="194" t="s">
        <v>390</v>
      </c>
      <c r="H1109" s="195">
        <v>303.6</v>
      </c>
      <c r="I1109" s="269">
        <v>278.6</v>
      </c>
      <c r="J1109" s="197">
        <f>ROUND(I1109*H1109,2)</f>
        <v>84582.96</v>
      </c>
      <c r="K1109" s="193" t="s">
        <v>346</v>
      </c>
      <c r="L1109" s="322"/>
    </row>
    <row r="1110" spans="2:12" s="13" customFormat="1" ht="13.5" hidden="1" outlineLevel="3">
      <c r="B1110" s="331"/>
      <c r="C1110" s="204"/>
      <c r="D1110" s="206" t="s">
        <v>348</v>
      </c>
      <c r="E1110" s="210" t="s">
        <v>34</v>
      </c>
      <c r="F1110" s="211" t="s">
        <v>3868</v>
      </c>
      <c r="G1110" s="204"/>
      <c r="H1110" s="212">
        <v>303.6</v>
      </c>
      <c r="I1110" s="332" t="s">
        <v>34</v>
      </c>
      <c r="J1110" s="204"/>
      <c r="K1110" s="204"/>
      <c r="L1110" s="333"/>
    </row>
    <row r="1111" spans="2:12" s="14" customFormat="1" ht="13.5" hidden="1" outlineLevel="3">
      <c r="B1111" s="335"/>
      <c r="C1111" s="205"/>
      <c r="D1111" s="206" t="s">
        <v>348</v>
      </c>
      <c r="E1111" s="207" t="s">
        <v>3812</v>
      </c>
      <c r="F1111" s="208" t="s">
        <v>352</v>
      </c>
      <c r="G1111" s="205"/>
      <c r="H1111" s="209">
        <v>303.6</v>
      </c>
      <c r="I1111" s="336" t="s">
        <v>34</v>
      </c>
      <c r="J1111" s="205"/>
      <c r="K1111" s="205"/>
      <c r="L1111" s="337"/>
    </row>
    <row r="1112" spans="2:12" s="1" customFormat="1" ht="22.5" customHeight="1" outlineLevel="2" collapsed="1">
      <c r="B1112" s="302"/>
      <c r="C1112" s="191" t="s">
        <v>1603</v>
      </c>
      <c r="D1112" s="191" t="s">
        <v>342</v>
      </c>
      <c r="E1112" s="192" t="s">
        <v>941</v>
      </c>
      <c r="F1112" s="193" t="s">
        <v>942</v>
      </c>
      <c r="G1112" s="194" t="s">
        <v>345</v>
      </c>
      <c r="H1112" s="195">
        <v>91.703</v>
      </c>
      <c r="I1112" s="269">
        <v>36.1</v>
      </c>
      <c r="J1112" s="197">
        <f>ROUND(I1112*H1112,2)</f>
        <v>3310.48</v>
      </c>
      <c r="K1112" s="193" t="s">
        <v>346</v>
      </c>
      <c r="L1112" s="322"/>
    </row>
    <row r="1113" spans="2:12" s="12" customFormat="1" ht="13.5" hidden="1" outlineLevel="3">
      <c r="B1113" s="342"/>
      <c r="C1113" s="203"/>
      <c r="D1113" s="206" t="s">
        <v>348</v>
      </c>
      <c r="E1113" s="343" t="s">
        <v>34</v>
      </c>
      <c r="F1113" s="344" t="s">
        <v>1804</v>
      </c>
      <c r="G1113" s="203"/>
      <c r="H1113" s="345" t="s">
        <v>34</v>
      </c>
      <c r="I1113" s="346" t="s">
        <v>34</v>
      </c>
      <c r="J1113" s="203"/>
      <c r="K1113" s="203"/>
      <c r="L1113" s="347"/>
    </row>
    <row r="1114" spans="2:12" s="13" customFormat="1" ht="13.5" hidden="1" outlineLevel="3">
      <c r="B1114" s="331"/>
      <c r="C1114" s="204"/>
      <c r="D1114" s="206" t="s">
        <v>348</v>
      </c>
      <c r="E1114" s="210" t="s">
        <v>34</v>
      </c>
      <c r="F1114" s="211" t="s">
        <v>4337</v>
      </c>
      <c r="G1114" s="204"/>
      <c r="H1114" s="212">
        <v>91.08</v>
      </c>
      <c r="I1114" s="332" t="s">
        <v>34</v>
      </c>
      <c r="J1114" s="204"/>
      <c r="K1114" s="204"/>
      <c r="L1114" s="333"/>
    </row>
    <row r="1115" spans="2:12" s="13" customFormat="1" ht="13.5" hidden="1" outlineLevel="3">
      <c r="B1115" s="331"/>
      <c r="C1115" s="204"/>
      <c r="D1115" s="206" t="s">
        <v>348</v>
      </c>
      <c r="E1115" s="210" t="s">
        <v>34</v>
      </c>
      <c r="F1115" s="211" t="s">
        <v>4338</v>
      </c>
      <c r="G1115" s="204"/>
      <c r="H1115" s="212">
        <v>0.623</v>
      </c>
      <c r="I1115" s="332" t="s">
        <v>34</v>
      </c>
      <c r="J1115" s="204"/>
      <c r="K1115" s="204"/>
      <c r="L1115" s="333"/>
    </row>
    <row r="1116" spans="2:12" s="14" customFormat="1" ht="13.5" hidden="1" outlineLevel="3">
      <c r="B1116" s="335"/>
      <c r="C1116" s="205"/>
      <c r="D1116" s="206" t="s">
        <v>348</v>
      </c>
      <c r="E1116" s="207" t="s">
        <v>34</v>
      </c>
      <c r="F1116" s="208" t="s">
        <v>352</v>
      </c>
      <c r="G1116" s="205"/>
      <c r="H1116" s="209">
        <v>91.703</v>
      </c>
      <c r="I1116" s="336" t="s">
        <v>34</v>
      </c>
      <c r="J1116" s="205"/>
      <c r="K1116" s="205"/>
      <c r="L1116" s="337"/>
    </row>
    <row r="1117" spans="2:12" s="1" customFormat="1" ht="22.5" customHeight="1" outlineLevel="2">
      <c r="B1117" s="302"/>
      <c r="C1117" s="191" t="s">
        <v>1607</v>
      </c>
      <c r="D1117" s="191" t="s">
        <v>342</v>
      </c>
      <c r="E1117" s="192" t="s">
        <v>933</v>
      </c>
      <c r="F1117" s="193" t="s">
        <v>934</v>
      </c>
      <c r="G1117" s="194" t="s">
        <v>345</v>
      </c>
      <c r="H1117" s="195">
        <v>91.703</v>
      </c>
      <c r="I1117" s="269">
        <v>10.3</v>
      </c>
      <c r="J1117" s="197">
        <f>ROUND(I1117*H1117,2)</f>
        <v>944.54</v>
      </c>
      <c r="K1117" s="193" t="s">
        <v>346</v>
      </c>
      <c r="L1117" s="322"/>
    </row>
    <row r="1118" spans="2:12" s="1" customFormat="1" ht="22.5" customHeight="1" outlineLevel="2" collapsed="1">
      <c r="B1118" s="302"/>
      <c r="C1118" s="191" t="s">
        <v>1611</v>
      </c>
      <c r="D1118" s="191" t="s">
        <v>342</v>
      </c>
      <c r="E1118" s="192" t="s">
        <v>4339</v>
      </c>
      <c r="F1118" s="193" t="s">
        <v>4340</v>
      </c>
      <c r="G1118" s="194" t="s">
        <v>390</v>
      </c>
      <c r="H1118" s="195">
        <v>6.225</v>
      </c>
      <c r="I1118" s="269">
        <v>529.4</v>
      </c>
      <c r="J1118" s="197">
        <f>ROUND(I1118*H1118,2)</f>
        <v>3295.52</v>
      </c>
      <c r="K1118" s="193" t="s">
        <v>346</v>
      </c>
      <c r="L1118" s="322"/>
    </row>
    <row r="1119" spans="2:12" s="13" customFormat="1" ht="13.5" hidden="1" outlineLevel="3">
      <c r="B1119" s="331"/>
      <c r="C1119" s="204"/>
      <c r="D1119" s="206" t="s">
        <v>348</v>
      </c>
      <c r="E1119" s="210" t="s">
        <v>34</v>
      </c>
      <c r="F1119" s="211" t="s">
        <v>3803</v>
      </c>
      <c r="G1119" s="204"/>
      <c r="H1119" s="212">
        <v>6.225</v>
      </c>
      <c r="I1119" s="332" t="s">
        <v>34</v>
      </c>
      <c r="J1119" s="204"/>
      <c r="K1119" s="204"/>
      <c r="L1119" s="333"/>
    </row>
    <row r="1120" spans="2:12" s="1" customFormat="1" ht="22.5" customHeight="1" outlineLevel="2" collapsed="1">
      <c r="B1120" s="302"/>
      <c r="C1120" s="191" t="s">
        <v>1616</v>
      </c>
      <c r="D1120" s="191" t="s">
        <v>342</v>
      </c>
      <c r="E1120" s="192" t="s">
        <v>4341</v>
      </c>
      <c r="F1120" s="193" t="s">
        <v>4342</v>
      </c>
      <c r="G1120" s="194" t="s">
        <v>390</v>
      </c>
      <c r="H1120" s="195">
        <v>6.225</v>
      </c>
      <c r="I1120" s="269">
        <v>975.2</v>
      </c>
      <c r="J1120" s="197">
        <f>ROUND(I1120*H1120,2)</f>
        <v>6070.62</v>
      </c>
      <c r="K1120" s="193" t="s">
        <v>346</v>
      </c>
      <c r="L1120" s="322"/>
    </row>
    <row r="1121" spans="2:12" s="13" customFormat="1" ht="13.5" hidden="1" outlineLevel="3">
      <c r="B1121" s="331"/>
      <c r="C1121" s="204"/>
      <c r="D1121" s="206" t="s">
        <v>348</v>
      </c>
      <c r="E1121" s="210" t="s">
        <v>34</v>
      </c>
      <c r="F1121" s="211" t="s">
        <v>3803</v>
      </c>
      <c r="G1121" s="204"/>
      <c r="H1121" s="212">
        <v>6.225</v>
      </c>
      <c r="I1121" s="332" t="s">
        <v>34</v>
      </c>
      <c r="J1121" s="204"/>
      <c r="K1121" s="204"/>
      <c r="L1121" s="333"/>
    </row>
    <row r="1122" spans="2:12" s="1" customFormat="1" ht="22.5" customHeight="1" outlineLevel="2" collapsed="1">
      <c r="B1122" s="302"/>
      <c r="C1122" s="191" t="s">
        <v>1620</v>
      </c>
      <c r="D1122" s="191" t="s">
        <v>342</v>
      </c>
      <c r="E1122" s="192" t="s">
        <v>1783</v>
      </c>
      <c r="F1122" s="193" t="s">
        <v>1784</v>
      </c>
      <c r="G1122" s="194" t="s">
        <v>390</v>
      </c>
      <c r="H1122" s="195">
        <v>180</v>
      </c>
      <c r="I1122" s="269">
        <v>348.3</v>
      </c>
      <c r="J1122" s="197">
        <f>ROUND(I1122*H1122,2)</f>
        <v>62694</v>
      </c>
      <c r="K1122" s="193" t="s">
        <v>346</v>
      </c>
      <c r="L1122" s="322"/>
    </row>
    <row r="1123" spans="2:12" s="13" customFormat="1" ht="13.5" hidden="1" outlineLevel="3">
      <c r="B1123" s="331"/>
      <c r="C1123" s="204"/>
      <c r="D1123" s="206" t="s">
        <v>348</v>
      </c>
      <c r="E1123" s="210" t="s">
        <v>34</v>
      </c>
      <c r="F1123" s="211" t="s">
        <v>4343</v>
      </c>
      <c r="G1123" s="204"/>
      <c r="H1123" s="212">
        <v>180</v>
      </c>
      <c r="I1123" s="332" t="s">
        <v>34</v>
      </c>
      <c r="J1123" s="204"/>
      <c r="K1123" s="204"/>
      <c r="L1123" s="333"/>
    </row>
    <row r="1124" spans="2:12" s="14" customFormat="1" ht="13.5" hidden="1" outlineLevel="3">
      <c r="B1124" s="335"/>
      <c r="C1124" s="205"/>
      <c r="D1124" s="206" t="s">
        <v>348</v>
      </c>
      <c r="E1124" s="207" t="s">
        <v>3807</v>
      </c>
      <c r="F1124" s="208" t="s">
        <v>352</v>
      </c>
      <c r="G1124" s="205"/>
      <c r="H1124" s="209">
        <v>180</v>
      </c>
      <c r="I1124" s="336" t="s">
        <v>34</v>
      </c>
      <c r="J1124" s="205"/>
      <c r="K1124" s="205"/>
      <c r="L1124" s="337"/>
    </row>
    <row r="1125" spans="2:12" s="1" customFormat="1" ht="22.5" customHeight="1" outlineLevel="2" collapsed="1">
      <c r="B1125" s="302"/>
      <c r="C1125" s="217" t="s">
        <v>1626</v>
      </c>
      <c r="D1125" s="217" t="s">
        <v>441</v>
      </c>
      <c r="E1125" s="218" t="s">
        <v>1787</v>
      </c>
      <c r="F1125" s="219" t="s">
        <v>4344</v>
      </c>
      <c r="G1125" s="220" t="s">
        <v>1130</v>
      </c>
      <c r="H1125" s="221">
        <v>40.4</v>
      </c>
      <c r="I1125" s="270">
        <v>1476.8</v>
      </c>
      <c r="J1125" s="222">
        <f>ROUND(I1125*H1125,2)</f>
        <v>59662.72</v>
      </c>
      <c r="K1125" s="219" t="s">
        <v>34</v>
      </c>
      <c r="L1125" s="334"/>
    </row>
    <row r="1126" spans="2:12" s="13" customFormat="1" ht="13.5" hidden="1" outlineLevel="3">
      <c r="B1126" s="331"/>
      <c r="C1126" s="204"/>
      <c r="D1126" s="206" t="s">
        <v>348</v>
      </c>
      <c r="E1126" s="210" t="s">
        <v>34</v>
      </c>
      <c r="F1126" s="211" t="s">
        <v>4345</v>
      </c>
      <c r="G1126" s="204"/>
      <c r="H1126" s="212">
        <v>40.4</v>
      </c>
      <c r="I1126" s="332" t="s">
        <v>34</v>
      </c>
      <c r="J1126" s="204"/>
      <c r="K1126" s="204"/>
      <c r="L1126" s="333"/>
    </row>
    <row r="1127" spans="2:12" s="1" customFormat="1" ht="22.5" customHeight="1" outlineLevel="2" collapsed="1">
      <c r="B1127" s="302"/>
      <c r="C1127" s="191" t="s">
        <v>1632</v>
      </c>
      <c r="D1127" s="191" t="s">
        <v>342</v>
      </c>
      <c r="E1127" s="192" t="s">
        <v>1801</v>
      </c>
      <c r="F1127" s="193" t="s">
        <v>1802</v>
      </c>
      <c r="G1127" s="194" t="s">
        <v>390</v>
      </c>
      <c r="H1127" s="195">
        <v>30.489</v>
      </c>
      <c r="I1127" s="269">
        <v>195</v>
      </c>
      <c r="J1127" s="197">
        <f>ROUND(I1127*H1127,2)</f>
        <v>5945.36</v>
      </c>
      <c r="K1127" s="193" t="s">
        <v>346</v>
      </c>
      <c r="L1127" s="322"/>
    </row>
    <row r="1128" spans="2:12" s="12" customFormat="1" ht="13.5" hidden="1" outlineLevel="3">
      <c r="B1128" s="342"/>
      <c r="C1128" s="203"/>
      <c r="D1128" s="206" t="s">
        <v>348</v>
      </c>
      <c r="E1128" s="343" t="s">
        <v>34</v>
      </c>
      <c r="F1128" s="344" t="s">
        <v>4346</v>
      </c>
      <c r="G1128" s="203"/>
      <c r="H1128" s="345" t="s">
        <v>34</v>
      </c>
      <c r="I1128" s="346" t="s">
        <v>34</v>
      </c>
      <c r="J1128" s="203"/>
      <c r="K1128" s="203"/>
      <c r="L1128" s="347"/>
    </row>
    <row r="1129" spans="2:12" s="13" customFormat="1" ht="13.5" hidden="1" outlineLevel="3">
      <c r="B1129" s="331"/>
      <c r="C1129" s="204"/>
      <c r="D1129" s="206" t="s">
        <v>348</v>
      </c>
      <c r="E1129" s="210" t="s">
        <v>34</v>
      </c>
      <c r="F1129" s="211" t="s">
        <v>211</v>
      </c>
      <c r="G1129" s="204"/>
      <c r="H1129" s="212">
        <v>30.489</v>
      </c>
      <c r="I1129" s="332" t="s">
        <v>34</v>
      </c>
      <c r="J1129" s="204"/>
      <c r="K1129" s="204"/>
      <c r="L1129" s="333"/>
    </row>
    <row r="1130" spans="2:12" s="14" customFormat="1" ht="13.5" hidden="1" outlineLevel="3">
      <c r="B1130" s="335"/>
      <c r="C1130" s="205"/>
      <c r="D1130" s="206" t="s">
        <v>348</v>
      </c>
      <c r="E1130" s="207" t="s">
        <v>268</v>
      </c>
      <c r="F1130" s="208" t="s">
        <v>352</v>
      </c>
      <c r="G1130" s="205"/>
      <c r="H1130" s="209">
        <v>30.489</v>
      </c>
      <c r="I1130" s="336" t="s">
        <v>34</v>
      </c>
      <c r="J1130" s="205"/>
      <c r="K1130" s="205"/>
      <c r="L1130" s="337"/>
    </row>
    <row r="1131" spans="2:12" s="1" customFormat="1" ht="22.5" customHeight="1" outlineLevel="2" collapsed="1">
      <c r="B1131" s="302"/>
      <c r="C1131" s="191" t="s">
        <v>1637</v>
      </c>
      <c r="D1131" s="191" t="s">
        <v>342</v>
      </c>
      <c r="E1131" s="192" t="s">
        <v>941</v>
      </c>
      <c r="F1131" s="193" t="s">
        <v>942</v>
      </c>
      <c r="G1131" s="194" t="s">
        <v>345</v>
      </c>
      <c r="H1131" s="195">
        <v>6.098</v>
      </c>
      <c r="I1131" s="269">
        <v>36.1</v>
      </c>
      <c r="J1131" s="197">
        <f>ROUND(I1131*H1131,2)</f>
        <v>220.14</v>
      </c>
      <c r="K1131" s="193" t="s">
        <v>346</v>
      </c>
      <c r="L1131" s="322"/>
    </row>
    <row r="1132" spans="2:12" s="13" customFormat="1" ht="13.5" hidden="1" outlineLevel="3">
      <c r="B1132" s="331"/>
      <c r="C1132" s="204"/>
      <c r="D1132" s="206" t="s">
        <v>348</v>
      </c>
      <c r="E1132" s="210" t="s">
        <v>34</v>
      </c>
      <c r="F1132" s="211" t="s">
        <v>4347</v>
      </c>
      <c r="G1132" s="204"/>
      <c r="H1132" s="212">
        <v>6.098</v>
      </c>
      <c r="I1132" s="332" t="s">
        <v>34</v>
      </c>
      <c r="J1132" s="204"/>
      <c r="K1132" s="204"/>
      <c r="L1132" s="333"/>
    </row>
    <row r="1133" spans="2:12" s="1" customFormat="1" ht="22.5" customHeight="1" outlineLevel="2">
      <c r="B1133" s="302"/>
      <c r="C1133" s="191" t="s">
        <v>1641</v>
      </c>
      <c r="D1133" s="191" t="s">
        <v>342</v>
      </c>
      <c r="E1133" s="192" t="s">
        <v>933</v>
      </c>
      <c r="F1133" s="193" t="s">
        <v>934</v>
      </c>
      <c r="G1133" s="194" t="s">
        <v>345</v>
      </c>
      <c r="H1133" s="195">
        <v>6.098</v>
      </c>
      <c r="I1133" s="269">
        <v>10.3</v>
      </c>
      <c r="J1133" s="197">
        <f>ROUND(I1133*H1133,2)</f>
        <v>62.81</v>
      </c>
      <c r="K1133" s="193" t="s">
        <v>346</v>
      </c>
      <c r="L1133" s="322"/>
    </row>
    <row r="1134" spans="2:12" s="1" customFormat="1" ht="22.5" customHeight="1" outlineLevel="2" collapsed="1">
      <c r="B1134" s="302"/>
      <c r="C1134" s="191" t="s">
        <v>1644</v>
      </c>
      <c r="D1134" s="191" t="s">
        <v>342</v>
      </c>
      <c r="E1134" s="192" t="s">
        <v>4348</v>
      </c>
      <c r="F1134" s="193" t="s">
        <v>4349</v>
      </c>
      <c r="G1134" s="194" t="s">
        <v>390</v>
      </c>
      <c r="H1134" s="195">
        <v>30.489</v>
      </c>
      <c r="I1134" s="269">
        <v>292.6</v>
      </c>
      <c r="J1134" s="197">
        <f>ROUND(I1134*H1134,2)</f>
        <v>8921.08</v>
      </c>
      <c r="K1134" s="193" t="s">
        <v>346</v>
      </c>
      <c r="L1134" s="322"/>
    </row>
    <row r="1135" spans="2:12" s="12" customFormat="1" ht="13.5" hidden="1" outlineLevel="3">
      <c r="B1135" s="342"/>
      <c r="C1135" s="203"/>
      <c r="D1135" s="206" t="s">
        <v>348</v>
      </c>
      <c r="E1135" s="343" t="s">
        <v>34</v>
      </c>
      <c r="F1135" s="344" t="s">
        <v>4346</v>
      </c>
      <c r="G1135" s="203"/>
      <c r="H1135" s="345" t="s">
        <v>34</v>
      </c>
      <c r="I1135" s="346" t="s">
        <v>34</v>
      </c>
      <c r="J1135" s="203"/>
      <c r="K1135" s="203"/>
      <c r="L1135" s="347"/>
    </row>
    <row r="1136" spans="2:12" s="13" customFormat="1" ht="13.5" hidden="1" outlineLevel="3">
      <c r="B1136" s="331"/>
      <c r="C1136" s="204"/>
      <c r="D1136" s="206" t="s">
        <v>348</v>
      </c>
      <c r="E1136" s="210" t="s">
        <v>34</v>
      </c>
      <c r="F1136" s="211" t="s">
        <v>211</v>
      </c>
      <c r="G1136" s="204"/>
      <c r="H1136" s="212">
        <v>30.489</v>
      </c>
      <c r="I1136" s="332" t="s">
        <v>34</v>
      </c>
      <c r="J1136" s="204"/>
      <c r="K1136" s="204"/>
      <c r="L1136" s="333"/>
    </row>
    <row r="1137" spans="2:12" s="1" customFormat="1" ht="22.5" customHeight="1" outlineLevel="2" collapsed="1">
      <c r="B1137" s="302"/>
      <c r="C1137" s="191" t="s">
        <v>1648</v>
      </c>
      <c r="D1137" s="191" t="s">
        <v>342</v>
      </c>
      <c r="E1137" s="192" t="s">
        <v>1824</v>
      </c>
      <c r="F1137" s="193" t="s">
        <v>1825</v>
      </c>
      <c r="G1137" s="194" t="s">
        <v>390</v>
      </c>
      <c r="H1137" s="195">
        <v>30.489</v>
      </c>
      <c r="I1137" s="269">
        <v>22.3</v>
      </c>
      <c r="J1137" s="197">
        <f>ROUND(I1137*H1137,2)</f>
        <v>679.9</v>
      </c>
      <c r="K1137" s="193" t="s">
        <v>34</v>
      </c>
      <c r="L1137" s="322"/>
    </row>
    <row r="1138" spans="2:12" s="12" customFormat="1" ht="13.5" hidden="1" outlineLevel="3">
      <c r="B1138" s="342"/>
      <c r="C1138" s="203"/>
      <c r="D1138" s="206" t="s">
        <v>348</v>
      </c>
      <c r="E1138" s="343" t="s">
        <v>34</v>
      </c>
      <c r="F1138" s="344" t="s">
        <v>4346</v>
      </c>
      <c r="G1138" s="203"/>
      <c r="H1138" s="345" t="s">
        <v>34</v>
      </c>
      <c r="I1138" s="346" t="s">
        <v>34</v>
      </c>
      <c r="J1138" s="203"/>
      <c r="K1138" s="203"/>
      <c r="L1138" s="347"/>
    </row>
    <row r="1139" spans="2:12" s="13" customFormat="1" ht="13.5" hidden="1" outlineLevel="3">
      <c r="B1139" s="331"/>
      <c r="C1139" s="204"/>
      <c r="D1139" s="206" t="s">
        <v>348</v>
      </c>
      <c r="E1139" s="210" t="s">
        <v>34</v>
      </c>
      <c r="F1139" s="211" t="s">
        <v>211</v>
      </c>
      <c r="G1139" s="204"/>
      <c r="H1139" s="212">
        <v>30.489</v>
      </c>
      <c r="I1139" s="332" t="s">
        <v>34</v>
      </c>
      <c r="J1139" s="204"/>
      <c r="K1139" s="204"/>
      <c r="L1139" s="333"/>
    </row>
    <row r="1140" spans="2:12" s="1" customFormat="1" ht="22.5" customHeight="1" outlineLevel="2" collapsed="1">
      <c r="B1140" s="302"/>
      <c r="C1140" s="191" t="s">
        <v>1652</v>
      </c>
      <c r="D1140" s="191" t="s">
        <v>342</v>
      </c>
      <c r="E1140" s="192" t="s">
        <v>4350</v>
      </c>
      <c r="F1140" s="193" t="s">
        <v>4351</v>
      </c>
      <c r="G1140" s="194" t="s">
        <v>390</v>
      </c>
      <c r="H1140" s="195">
        <v>30.489</v>
      </c>
      <c r="I1140" s="269">
        <v>306.5</v>
      </c>
      <c r="J1140" s="197">
        <f>ROUND(I1140*H1140,2)</f>
        <v>9344.88</v>
      </c>
      <c r="K1140" s="193" t="s">
        <v>346</v>
      </c>
      <c r="L1140" s="322"/>
    </row>
    <row r="1141" spans="2:12" s="12" customFormat="1" ht="13.5" hidden="1" outlineLevel="3">
      <c r="B1141" s="342"/>
      <c r="C1141" s="203"/>
      <c r="D1141" s="206" t="s">
        <v>348</v>
      </c>
      <c r="E1141" s="343" t="s">
        <v>34</v>
      </c>
      <c r="F1141" s="344" t="s">
        <v>4346</v>
      </c>
      <c r="G1141" s="203"/>
      <c r="H1141" s="345" t="s">
        <v>34</v>
      </c>
      <c r="I1141" s="346" t="s">
        <v>34</v>
      </c>
      <c r="J1141" s="203"/>
      <c r="K1141" s="203"/>
      <c r="L1141" s="347"/>
    </row>
    <row r="1142" spans="2:12" s="13" customFormat="1" ht="13.5" hidden="1" outlineLevel="3">
      <c r="B1142" s="331"/>
      <c r="C1142" s="204"/>
      <c r="D1142" s="206" t="s">
        <v>348</v>
      </c>
      <c r="E1142" s="210" t="s">
        <v>34</v>
      </c>
      <c r="F1142" s="211" t="s">
        <v>211</v>
      </c>
      <c r="G1142" s="204"/>
      <c r="H1142" s="212">
        <v>30.489</v>
      </c>
      <c r="I1142" s="332" t="s">
        <v>34</v>
      </c>
      <c r="J1142" s="204"/>
      <c r="K1142" s="204"/>
      <c r="L1142" s="333"/>
    </row>
    <row r="1143" spans="2:12" s="1" customFormat="1" ht="31.5" customHeight="1" outlineLevel="2" collapsed="1">
      <c r="B1143" s="302"/>
      <c r="C1143" s="191" t="s">
        <v>1655</v>
      </c>
      <c r="D1143" s="191" t="s">
        <v>342</v>
      </c>
      <c r="E1143" s="192" t="s">
        <v>1837</v>
      </c>
      <c r="F1143" s="193" t="s">
        <v>1838</v>
      </c>
      <c r="G1143" s="194" t="s">
        <v>390</v>
      </c>
      <c r="H1143" s="195">
        <v>113</v>
      </c>
      <c r="I1143" s="269">
        <v>7</v>
      </c>
      <c r="J1143" s="197">
        <f>ROUND(I1143*H1143,2)</f>
        <v>791</v>
      </c>
      <c r="K1143" s="193" t="s">
        <v>34</v>
      </c>
      <c r="L1143" s="322"/>
    </row>
    <row r="1144" spans="2:12" s="13" customFormat="1" ht="13.5" hidden="1" outlineLevel="3">
      <c r="B1144" s="331"/>
      <c r="C1144" s="204"/>
      <c r="D1144" s="206" t="s">
        <v>348</v>
      </c>
      <c r="E1144" s="210" t="s">
        <v>34</v>
      </c>
      <c r="F1144" s="211" t="s">
        <v>1839</v>
      </c>
      <c r="G1144" s="204"/>
      <c r="H1144" s="212">
        <v>113</v>
      </c>
      <c r="I1144" s="332" t="s">
        <v>34</v>
      </c>
      <c r="J1144" s="204"/>
      <c r="K1144" s="204"/>
      <c r="L1144" s="333"/>
    </row>
    <row r="1145" spans="2:12" s="1" customFormat="1" ht="22.5" customHeight="1" outlineLevel="2" collapsed="1">
      <c r="B1145" s="302"/>
      <c r="C1145" s="191" t="s">
        <v>1659</v>
      </c>
      <c r="D1145" s="191" t="s">
        <v>342</v>
      </c>
      <c r="E1145" s="192" t="s">
        <v>1820</v>
      </c>
      <c r="F1145" s="193" t="s">
        <v>1821</v>
      </c>
      <c r="G1145" s="194" t="s">
        <v>390</v>
      </c>
      <c r="H1145" s="195">
        <v>113</v>
      </c>
      <c r="I1145" s="269">
        <v>16.7</v>
      </c>
      <c r="J1145" s="197">
        <f>ROUND(I1145*H1145,2)</f>
        <v>1887.1</v>
      </c>
      <c r="K1145" s="193" t="s">
        <v>34</v>
      </c>
      <c r="L1145" s="322"/>
    </row>
    <row r="1146" spans="2:12" s="13" customFormat="1" ht="13.5" hidden="1" outlineLevel="3">
      <c r="B1146" s="331"/>
      <c r="C1146" s="204"/>
      <c r="D1146" s="206" t="s">
        <v>348</v>
      </c>
      <c r="E1146" s="210" t="s">
        <v>34</v>
      </c>
      <c r="F1146" s="211" t="s">
        <v>1839</v>
      </c>
      <c r="G1146" s="204"/>
      <c r="H1146" s="212">
        <v>113</v>
      </c>
      <c r="I1146" s="332" t="s">
        <v>34</v>
      </c>
      <c r="J1146" s="204"/>
      <c r="K1146" s="204"/>
      <c r="L1146" s="333"/>
    </row>
    <row r="1147" spans="2:12" s="1" customFormat="1" ht="31.5" customHeight="1" outlineLevel="2" collapsed="1">
      <c r="B1147" s="302"/>
      <c r="C1147" s="191" t="s">
        <v>1663</v>
      </c>
      <c r="D1147" s="191" t="s">
        <v>342</v>
      </c>
      <c r="E1147" s="192" t="s">
        <v>1842</v>
      </c>
      <c r="F1147" s="193" t="s">
        <v>1843</v>
      </c>
      <c r="G1147" s="194" t="s">
        <v>390</v>
      </c>
      <c r="H1147" s="195">
        <v>113</v>
      </c>
      <c r="I1147" s="269">
        <v>222.9</v>
      </c>
      <c r="J1147" s="197">
        <f>ROUND(I1147*H1147,2)</f>
        <v>25187.7</v>
      </c>
      <c r="K1147" s="193" t="s">
        <v>346</v>
      </c>
      <c r="L1147" s="322"/>
    </row>
    <row r="1148" spans="2:12" s="13" customFormat="1" ht="13.5" hidden="1" outlineLevel="3">
      <c r="B1148" s="331"/>
      <c r="C1148" s="204"/>
      <c r="D1148" s="206" t="s">
        <v>348</v>
      </c>
      <c r="E1148" s="210" t="s">
        <v>34</v>
      </c>
      <c r="F1148" s="211" t="s">
        <v>1844</v>
      </c>
      <c r="G1148" s="204"/>
      <c r="H1148" s="212">
        <v>113</v>
      </c>
      <c r="I1148" s="332" t="s">
        <v>34</v>
      </c>
      <c r="J1148" s="204"/>
      <c r="K1148" s="204"/>
      <c r="L1148" s="333"/>
    </row>
    <row r="1149" spans="2:12" s="15" customFormat="1" ht="13.5" hidden="1" outlineLevel="3">
      <c r="B1149" s="339"/>
      <c r="C1149" s="213"/>
      <c r="D1149" s="206" t="s">
        <v>348</v>
      </c>
      <c r="E1149" s="214" t="s">
        <v>210</v>
      </c>
      <c r="F1149" s="215" t="s">
        <v>363</v>
      </c>
      <c r="G1149" s="213"/>
      <c r="H1149" s="216">
        <v>113</v>
      </c>
      <c r="I1149" s="340" t="s">
        <v>34</v>
      </c>
      <c r="J1149" s="213"/>
      <c r="K1149" s="213"/>
      <c r="L1149" s="341"/>
    </row>
    <row r="1150" spans="2:12" s="1" customFormat="1" ht="22.5" customHeight="1" outlineLevel="2" collapsed="1">
      <c r="B1150" s="302"/>
      <c r="C1150" s="191" t="s">
        <v>1667</v>
      </c>
      <c r="D1150" s="191" t="s">
        <v>342</v>
      </c>
      <c r="E1150" s="192" t="s">
        <v>4352</v>
      </c>
      <c r="F1150" s="193" t="s">
        <v>4353</v>
      </c>
      <c r="G1150" s="194" t="s">
        <v>491</v>
      </c>
      <c r="H1150" s="195">
        <v>6.8</v>
      </c>
      <c r="I1150" s="269">
        <v>111.5</v>
      </c>
      <c r="J1150" s="197">
        <f>ROUND(I1150*H1150,2)</f>
        <v>758.2</v>
      </c>
      <c r="K1150" s="193" t="s">
        <v>346</v>
      </c>
      <c r="L1150" s="322"/>
    </row>
    <row r="1151" spans="2:12" s="12" customFormat="1" ht="13.5" hidden="1" outlineLevel="3">
      <c r="B1151" s="342"/>
      <c r="C1151" s="203"/>
      <c r="D1151" s="206" t="s">
        <v>348</v>
      </c>
      <c r="E1151" s="343" t="s">
        <v>34</v>
      </c>
      <c r="F1151" s="344" t="s">
        <v>1848</v>
      </c>
      <c r="G1151" s="203"/>
      <c r="H1151" s="345" t="s">
        <v>34</v>
      </c>
      <c r="I1151" s="346" t="s">
        <v>34</v>
      </c>
      <c r="J1151" s="203"/>
      <c r="K1151" s="203"/>
      <c r="L1151" s="347"/>
    </row>
    <row r="1152" spans="2:12" s="13" customFormat="1" ht="13.5" hidden="1" outlineLevel="3">
      <c r="B1152" s="331"/>
      <c r="C1152" s="204"/>
      <c r="D1152" s="206" t="s">
        <v>348</v>
      </c>
      <c r="E1152" s="210" t="s">
        <v>34</v>
      </c>
      <c r="F1152" s="211" t="s">
        <v>270</v>
      </c>
      <c r="G1152" s="204"/>
      <c r="H1152" s="212">
        <v>6.8</v>
      </c>
      <c r="I1152" s="332" t="s">
        <v>34</v>
      </c>
      <c r="J1152" s="204"/>
      <c r="K1152" s="204"/>
      <c r="L1152" s="333"/>
    </row>
    <row r="1153" spans="2:12" s="1" customFormat="1" ht="22.5" customHeight="1" outlineLevel="2" collapsed="1">
      <c r="B1153" s="302"/>
      <c r="C1153" s="191" t="s">
        <v>1686</v>
      </c>
      <c r="D1153" s="191" t="s">
        <v>342</v>
      </c>
      <c r="E1153" s="192" t="s">
        <v>1797</v>
      </c>
      <c r="F1153" s="193" t="s">
        <v>1798</v>
      </c>
      <c r="G1153" s="194" t="s">
        <v>390</v>
      </c>
      <c r="H1153" s="195">
        <v>60</v>
      </c>
      <c r="I1153" s="269">
        <v>153.3</v>
      </c>
      <c r="J1153" s="197">
        <f>ROUND(I1153*H1153,2)</f>
        <v>9198</v>
      </c>
      <c r="K1153" s="193" t="s">
        <v>346</v>
      </c>
      <c r="L1153" s="322"/>
    </row>
    <row r="1154" spans="2:12" s="13" customFormat="1" ht="13.5" hidden="1" outlineLevel="3">
      <c r="B1154" s="331"/>
      <c r="C1154" s="204"/>
      <c r="D1154" s="206" t="s">
        <v>348</v>
      </c>
      <c r="E1154" s="210" t="s">
        <v>34</v>
      </c>
      <c r="F1154" s="211" t="s">
        <v>4354</v>
      </c>
      <c r="G1154" s="204"/>
      <c r="H1154" s="212">
        <v>60</v>
      </c>
      <c r="I1154" s="332" t="s">
        <v>34</v>
      </c>
      <c r="J1154" s="204"/>
      <c r="K1154" s="204"/>
      <c r="L1154" s="333"/>
    </row>
    <row r="1155" spans="2:12" s="1" customFormat="1" ht="22.5" customHeight="1" outlineLevel="2" collapsed="1">
      <c r="B1155" s="302"/>
      <c r="C1155" s="191" t="s">
        <v>1694</v>
      </c>
      <c r="D1155" s="191" t="s">
        <v>342</v>
      </c>
      <c r="E1155" s="192" t="s">
        <v>4355</v>
      </c>
      <c r="F1155" s="193" t="s">
        <v>4356</v>
      </c>
      <c r="G1155" s="194" t="s">
        <v>390</v>
      </c>
      <c r="H1155" s="195">
        <v>60</v>
      </c>
      <c r="I1155" s="269">
        <v>278.6</v>
      </c>
      <c r="J1155" s="197">
        <f>ROUND(I1155*H1155,2)</f>
        <v>16716</v>
      </c>
      <c r="K1155" s="193" t="s">
        <v>346</v>
      </c>
      <c r="L1155" s="322"/>
    </row>
    <row r="1156" spans="2:12" s="13" customFormat="1" ht="13.5" hidden="1" outlineLevel="3">
      <c r="B1156" s="331"/>
      <c r="C1156" s="204"/>
      <c r="D1156" s="206" t="s">
        <v>348</v>
      </c>
      <c r="E1156" s="210" t="s">
        <v>34</v>
      </c>
      <c r="F1156" s="211" t="s">
        <v>4354</v>
      </c>
      <c r="G1156" s="204"/>
      <c r="H1156" s="212">
        <v>60</v>
      </c>
      <c r="I1156" s="332" t="s">
        <v>34</v>
      </c>
      <c r="J1156" s="204"/>
      <c r="K1156" s="204"/>
      <c r="L1156" s="333"/>
    </row>
    <row r="1157" spans="2:12" s="1" customFormat="1" ht="22.5" customHeight="1" outlineLevel="2" collapsed="1">
      <c r="B1157" s="302"/>
      <c r="C1157" s="191" t="s">
        <v>1699</v>
      </c>
      <c r="D1157" s="191" t="s">
        <v>342</v>
      </c>
      <c r="E1157" s="192" t="s">
        <v>941</v>
      </c>
      <c r="F1157" s="193" t="s">
        <v>942</v>
      </c>
      <c r="G1157" s="194" t="s">
        <v>345</v>
      </c>
      <c r="H1157" s="195">
        <v>24</v>
      </c>
      <c r="I1157" s="269">
        <v>20.9</v>
      </c>
      <c r="J1157" s="197">
        <f>ROUND(I1157*H1157,2)</f>
        <v>501.6</v>
      </c>
      <c r="K1157" s="193" t="s">
        <v>346</v>
      </c>
      <c r="L1157" s="322"/>
    </row>
    <row r="1158" spans="2:12" s="12" customFormat="1" ht="13.5" hidden="1" outlineLevel="3">
      <c r="B1158" s="342"/>
      <c r="C1158" s="203"/>
      <c r="D1158" s="206" t="s">
        <v>348</v>
      </c>
      <c r="E1158" s="343" t="s">
        <v>34</v>
      </c>
      <c r="F1158" s="344" t="s">
        <v>1804</v>
      </c>
      <c r="G1158" s="203"/>
      <c r="H1158" s="345" t="s">
        <v>34</v>
      </c>
      <c r="I1158" s="346" t="s">
        <v>34</v>
      </c>
      <c r="J1158" s="203"/>
      <c r="K1158" s="203"/>
      <c r="L1158" s="347"/>
    </row>
    <row r="1159" spans="2:12" s="13" customFormat="1" ht="13.5" hidden="1" outlineLevel="3">
      <c r="B1159" s="331"/>
      <c r="C1159" s="204"/>
      <c r="D1159" s="206" t="s">
        <v>348</v>
      </c>
      <c r="E1159" s="210" t="s">
        <v>34</v>
      </c>
      <c r="F1159" s="211" t="s">
        <v>4357</v>
      </c>
      <c r="G1159" s="204"/>
      <c r="H1159" s="212">
        <v>24</v>
      </c>
      <c r="I1159" s="332" t="s">
        <v>34</v>
      </c>
      <c r="J1159" s="204"/>
      <c r="K1159" s="204"/>
      <c r="L1159" s="333"/>
    </row>
    <row r="1160" spans="2:12" s="1" customFormat="1" ht="22.5" customHeight="1" outlineLevel="2">
      <c r="B1160" s="302"/>
      <c r="C1160" s="191" t="s">
        <v>1702</v>
      </c>
      <c r="D1160" s="191" t="s">
        <v>342</v>
      </c>
      <c r="E1160" s="192" t="s">
        <v>933</v>
      </c>
      <c r="F1160" s="193" t="s">
        <v>934</v>
      </c>
      <c r="G1160" s="194" t="s">
        <v>345</v>
      </c>
      <c r="H1160" s="195">
        <v>24</v>
      </c>
      <c r="I1160" s="269">
        <v>7</v>
      </c>
      <c r="J1160" s="197">
        <f>ROUND(I1160*H1160,2)</f>
        <v>168</v>
      </c>
      <c r="K1160" s="193" t="s">
        <v>346</v>
      </c>
      <c r="L1160" s="322"/>
    </row>
    <row r="1161" spans="2:12" s="1" customFormat="1" ht="22.5" customHeight="1" outlineLevel="2" collapsed="1">
      <c r="B1161" s="302"/>
      <c r="C1161" s="191" t="s">
        <v>1708</v>
      </c>
      <c r="D1161" s="191" t="s">
        <v>342</v>
      </c>
      <c r="E1161" s="192" t="s">
        <v>4358</v>
      </c>
      <c r="F1161" s="193" t="s">
        <v>4359</v>
      </c>
      <c r="G1161" s="194" t="s">
        <v>390</v>
      </c>
      <c r="H1161" s="195">
        <v>60</v>
      </c>
      <c r="I1161" s="269">
        <v>20.9</v>
      </c>
      <c r="J1161" s="197">
        <f>ROUND(I1161*H1161,2)</f>
        <v>1254</v>
      </c>
      <c r="K1161" s="193" t="s">
        <v>346</v>
      </c>
      <c r="L1161" s="322"/>
    </row>
    <row r="1162" spans="2:12" s="13" customFormat="1" ht="13.5" hidden="1" outlineLevel="3">
      <c r="B1162" s="331"/>
      <c r="C1162" s="204"/>
      <c r="D1162" s="206" t="s">
        <v>348</v>
      </c>
      <c r="E1162" s="210" t="s">
        <v>34</v>
      </c>
      <c r="F1162" s="211" t="s">
        <v>4354</v>
      </c>
      <c r="G1162" s="204"/>
      <c r="H1162" s="212">
        <v>60</v>
      </c>
      <c r="I1162" s="332" t="s">
        <v>34</v>
      </c>
      <c r="J1162" s="204"/>
      <c r="K1162" s="204"/>
      <c r="L1162" s="333"/>
    </row>
    <row r="1163" spans="2:12" s="11" customFormat="1" ht="29.85" customHeight="1" outlineLevel="1">
      <c r="B1163" s="318"/>
      <c r="C1163" s="182"/>
      <c r="D1163" s="188" t="s">
        <v>74</v>
      </c>
      <c r="E1163" s="189" t="s">
        <v>373</v>
      </c>
      <c r="F1163" s="189" t="s">
        <v>1849</v>
      </c>
      <c r="G1163" s="182"/>
      <c r="H1163" s="182"/>
      <c r="I1163" s="321" t="s">
        <v>34</v>
      </c>
      <c r="J1163" s="190">
        <f>SUM(J1164:J1166)</f>
        <v>2508</v>
      </c>
      <c r="K1163" s="182"/>
      <c r="L1163" s="320"/>
    </row>
    <row r="1164" spans="2:12" s="1" customFormat="1" ht="22.5" customHeight="1" outlineLevel="2" collapsed="1">
      <c r="B1164" s="302"/>
      <c r="C1164" s="191" t="s">
        <v>1712</v>
      </c>
      <c r="D1164" s="191" t="s">
        <v>342</v>
      </c>
      <c r="E1164" s="192" t="s">
        <v>1859</v>
      </c>
      <c r="F1164" s="193" t="s">
        <v>1860</v>
      </c>
      <c r="G1164" s="194" t="s">
        <v>491</v>
      </c>
      <c r="H1164" s="195">
        <v>10</v>
      </c>
      <c r="I1164" s="269">
        <v>41.8</v>
      </c>
      <c r="J1164" s="197">
        <f>ROUND(I1164*H1164,2)</f>
        <v>418</v>
      </c>
      <c r="K1164" s="193" t="s">
        <v>34</v>
      </c>
      <c r="L1164" s="322"/>
    </row>
    <row r="1165" spans="2:12" s="13" customFormat="1" ht="13.5" hidden="1" outlineLevel="3">
      <c r="B1165" s="331"/>
      <c r="C1165" s="204"/>
      <c r="D1165" s="206" t="s">
        <v>348</v>
      </c>
      <c r="E1165" s="210" t="s">
        <v>34</v>
      </c>
      <c r="F1165" s="211" t="s">
        <v>4360</v>
      </c>
      <c r="G1165" s="204"/>
      <c r="H1165" s="212">
        <v>10</v>
      </c>
      <c r="I1165" s="332" t="s">
        <v>34</v>
      </c>
      <c r="J1165" s="204"/>
      <c r="K1165" s="204"/>
      <c r="L1165" s="333"/>
    </row>
    <row r="1166" spans="2:12" s="1" customFormat="1" ht="22.5" customHeight="1" outlineLevel="2">
      <c r="B1166" s="302"/>
      <c r="C1166" s="191" t="s">
        <v>1715</v>
      </c>
      <c r="D1166" s="191" t="s">
        <v>342</v>
      </c>
      <c r="E1166" s="192" t="s">
        <v>1855</v>
      </c>
      <c r="F1166" s="193" t="s">
        <v>1856</v>
      </c>
      <c r="G1166" s="194" t="s">
        <v>491</v>
      </c>
      <c r="H1166" s="195">
        <v>10</v>
      </c>
      <c r="I1166" s="269">
        <v>209</v>
      </c>
      <c r="J1166" s="197">
        <f>ROUND(I1166*H1166,2)</f>
        <v>2090</v>
      </c>
      <c r="K1166" s="193" t="s">
        <v>34</v>
      </c>
      <c r="L1166" s="322"/>
    </row>
    <row r="1167" spans="2:12" s="11" customFormat="1" ht="29.85" customHeight="1" outlineLevel="1">
      <c r="B1167" s="318"/>
      <c r="C1167" s="182"/>
      <c r="D1167" s="188" t="s">
        <v>74</v>
      </c>
      <c r="E1167" s="189" t="s">
        <v>382</v>
      </c>
      <c r="F1167" s="189" t="s">
        <v>1861</v>
      </c>
      <c r="G1167" s="182"/>
      <c r="H1167" s="182"/>
      <c r="I1167" s="321" t="s">
        <v>34</v>
      </c>
      <c r="J1167" s="190">
        <f>SUM(J1168:J1398)</f>
        <v>1365810.4000000001</v>
      </c>
      <c r="K1167" s="182"/>
      <c r="L1167" s="320"/>
    </row>
    <row r="1168" spans="2:12" s="1" customFormat="1" ht="31.5" customHeight="1" outlineLevel="2" collapsed="1">
      <c r="B1168" s="302"/>
      <c r="C1168" s="191" t="s">
        <v>1719</v>
      </c>
      <c r="D1168" s="191" t="s">
        <v>342</v>
      </c>
      <c r="E1168" s="192" t="s">
        <v>1896</v>
      </c>
      <c r="F1168" s="193" t="s">
        <v>1897</v>
      </c>
      <c r="G1168" s="194" t="s">
        <v>491</v>
      </c>
      <c r="H1168" s="195">
        <v>30.11</v>
      </c>
      <c r="I1168" s="269">
        <v>348.3</v>
      </c>
      <c r="J1168" s="197">
        <f>ROUND(I1168*H1168,2)</f>
        <v>10487.31</v>
      </c>
      <c r="K1168" s="193" t="s">
        <v>346</v>
      </c>
      <c r="L1168" s="322"/>
    </row>
    <row r="1169" spans="2:12" s="12" customFormat="1" ht="13.5" hidden="1" outlineLevel="3">
      <c r="B1169" s="342"/>
      <c r="C1169" s="203"/>
      <c r="D1169" s="206" t="s">
        <v>348</v>
      </c>
      <c r="E1169" s="343" t="s">
        <v>34</v>
      </c>
      <c r="F1169" s="344" t="s">
        <v>4361</v>
      </c>
      <c r="G1169" s="203"/>
      <c r="H1169" s="345" t="s">
        <v>34</v>
      </c>
      <c r="I1169" s="346" t="s">
        <v>34</v>
      </c>
      <c r="J1169" s="203"/>
      <c r="K1169" s="203"/>
      <c r="L1169" s="347"/>
    </row>
    <row r="1170" spans="2:12" s="13" customFormat="1" ht="13.5" hidden="1" outlineLevel="3">
      <c r="B1170" s="331"/>
      <c r="C1170" s="204"/>
      <c r="D1170" s="206" t="s">
        <v>348</v>
      </c>
      <c r="E1170" s="210" t="s">
        <v>34</v>
      </c>
      <c r="F1170" s="211" t="s">
        <v>4362</v>
      </c>
      <c r="G1170" s="204"/>
      <c r="H1170" s="212">
        <v>28.085</v>
      </c>
      <c r="I1170" s="332" t="s">
        <v>34</v>
      </c>
      <c r="J1170" s="204"/>
      <c r="K1170" s="204"/>
      <c r="L1170" s="333"/>
    </row>
    <row r="1171" spans="2:12" s="14" customFormat="1" ht="13.5" hidden="1" outlineLevel="3">
      <c r="B1171" s="335"/>
      <c r="C1171" s="205"/>
      <c r="D1171" s="206" t="s">
        <v>348</v>
      </c>
      <c r="E1171" s="207" t="s">
        <v>229</v>
      </c>
      <c r="F1171" s="208" t="s">
        <v>352</v>
      </c>
      <c r="G1171" s="205"/>
      <c r="H1171" s="209">
        <v>28.085</v>
      </c>
      <c r="I1171" s="336" t="s">
        <v>34</v>
      </c>
      <c r="J1171" s="205"/>
      <c r="K1171" s="205"/>
      <c r="L1171" s="337"/>
    </row>
    <row r="1172" spans="2:12" s="13" customFormat="1" ht="13.5" hidden="1" outlineLevel="3">
      <c r="B1172" s="331"/>
      <c r="C1172" s="204"/>
      <c r="D1172" s="206" t="s">
        <v>348</v>
      </c>
      <c r="E1172" s="210" t="s">
        <v>34</v>
      </c>
      <c r="F1172" s="211" t="s">
        <v>4363</v>
      </c>
      <c r="G1172" s="204"/>
      <c r="H1172" s="212">
        <v>30.11</v>
      </c>
      <c r="I1172" s="332" t="s">
        <v>34</v>
      </c>
      <c r="J1172" s="204"/>
      <c r="K1172" s="204"/>
      <c r="L1172" s="333"/>
    </row>
    <row r="1173" spans="2:12" s="14" customFormat="1" ht="13.5" hidden="1" outlineLevel="3">
      <c r="B1173" s="335"/>
      <c r="C1173" s="205"/>
      <c r="D1173" s="206" t="s">
        <v>348</v>
      </c>
      <c r="E1173" s="207" t="s">
        <v>230</v>
      </c>
      <c r="F1173" s="208" t="s">
        <v>352</v>
      </c>
      <c r="G1173" s="205"/>
      <c r="H1173" s="209">
        <v>30.11</v>
      </c>
      <c r="I1173" s="336" t="s">
        <v>34</v>
      </c>
      <c r="J1173" s="205"/>
      <c r="K1173" s="205"/>
      <c r="L1173" s="337"/>
    </row>
    <row r="1174" spans="2:12" s="1" customFormat="1" ht="22.5" customHeight="1" outlineLevel="2" collapsed="1">
      <c r="B1174" s="302"/>
      <c r="C1174" s="217" t="s">
        <v>1722</v>
      </c>
      <c r="D1174" s="217" t="s">
        <v>441</v>
      </c>
      <c r="E1174" s="218" t="s">
        <v>1902</v>
      </c>
      <c r="F1174" s="219" t="s">
        <v>1903</v>
      </c>
      <c r="G1174" s="220" t="s">
        <v>491</v>
      </c>
      <c r="H1174" s="221">
        <v>30.562</v>
      </c>
      <c r="I1174" s="270">
        <v>2446.5</v>
      </c>
      <c r="J1174" s="222">
        <f>ROUND(I1174*H1174,2)</f>
        <v>74769.93</v>
      </c>
      <c r="K1174" s="219" t="s">
        <v>346</v>
      </c>
      <c r="L1174" s="334"/>
    </row>
    <row r="1175" spans="2:12" s="13" customFormat="1" ht="13.5" hidden="1" outlineLevel="3">
      <c r="B1175" s="331"/>
      <c r="C1175" s="204"/>
      <c r="D1175" s="206" t="s">
        <v>348</v>
      </c>
      <c r="E1175" s="210" t="s">
        <v>34</v>
      </c>
      <c r="F1175" s="211" t="s">
        <v>1904</v>
      </c>
      <c r="G1175" s="204"/>
      <c r="H1175" s="212">
        <v>30.562</v>
      </c>
      <c r="I1175" s="332" t="s">
        <v>34</v>
      </c>
      <c r="J1175" s="204"/>
      <c r="K1175" s="204"/>
      <c r="L1175" s="333"/>
    </row>
    <row r="1176" spans="2:12" s="1" customFormat="1" ht="31.5" customHeight="1" outlineLevel="2" collapsed="1">
      <c r="B1176" s="302"/>
      <c r="C1176" s="191" t="s">
        <v>1731</v>
      </c>
      <c r="D1176" s="191" t="s">
        <v>342</v>
      </c>
      <c r="E1176" s="192" t="s">
        <v>4364</v>
      </c>
      <c r="F1176" s="193" t="s">
        <v>4365</v>
      </c>
      <c r="G1176" s="194" t="s">
        <v>491</v>
      </c>
      <c r="H1176" s="195">
        <v>34.065</v>
      </c>
      <c r="I1176" s="269">
        <v>835.9</v>
      </c>
      <c r="J1176" s="197">
        <f>ROUND(I1176*H1176,2)</f>
        <v>28474.93</v>
      </c>
      <c r="K1176" s="193" t="s">
        <v>34</v>
      </c>
      <c r="L1176" s="322"/>
    </row>
    <row r="1177" spans="2:12" s="12" customFormat="1" ht="13.5" hidden="1" outlineLevel="3">
      <c r="B1177" s="342"/>
      <c r="C1177" s="203"/>
      <c r="D1177" s="206" t="s">
        <v>348</v>
      </c>
      <c r="E1177" s="343" t="s">
        <v>34</v>
      </c>
      <c r="F1177" s="344" t="s">
        <v>1881</v>
      </c>
      <c r="G1177" s="203"/>
      <c r="H1177" s="345" t="s">
        <v>34</v>
      </c>
      <c r="I1177" s="346" t="s">
        <v>34</v>
      </c>
      <c r="J1177" s="203"/>
      <c r="K1177" s="203"/>
      <c r="L1177" s="347"/>
    </row>
    <row r="1178" spans="2:12" s="13" customFormat="1" ht="13.5" hidden="1" outlineLevel="3">
      <c r="B1178" s="331"/>
      <c r="C1178" s="204"/>
      <c r="D1178" s="206" t="s">
        <v>348</v>
      </c>
      <c r="E1178" s="210" t="s">
        <v>34</v>
      </c>
      <c r="F1178" s="211" t="s">
        <v>4366</v>
      </c>
      <c r="G1178" s="204"/>
      <c r="H1178" s="212">
        <v>3.615</v>
      </c>
      <c r="I1178" s="332" t="s">
        <v>34</v>
      </c>
      <c r="J1178" s="204"/>
      <c r="K1178" s="204"/>
      <c r="L1178" s="333"/>
    </row>
    <row r="1179" spans="2:12" s="13" customFormat="1" ht="13.5" hidden="1" outlineLevel="3">
      <c r="B1179" s="331"/>
      <c r="C1179" s="204"/>
      <c r="D1179" s="206" t="s">
        <v>348</v>
      </c>
      <c r="E1179" s="210" t="s">
        <v>34</v>
      </c>
      <c r="F1179" s="211" t="s">
        <v>4367</v>
      </c>
      <c r="G1179" s="204"/>
      <c r="H1179" s="212">
        <v>4.1</v>
      </c>
      <c r="I1179" s="332" t="s">
        <v>34</v>
      </c>
      <c r="J1179" s="204"/>
      <c r="K1179" s="204"/>
      <c r="L1179" s="333"/>
    </row>
    <row r="1180" spans="2:12" s="14" customFormat="1" ht="13.5" hidden="1" outlineLevel="3">
      <c r="B1180" s="335"/>
      <c r="C1180" s="205"/>
      <c r="D1180" s="206" t="s">
        <v>348</v>
      </c>
      <c r="E1180" s="207" t="s">
        <v>2496</v>
      </c>
      <c r="F1180" s="208" t="s">
        <v>352</v>
      </c>
      <c r="G1180" s="205"/>
      <c r="H1180" s="209">
        <v>7.715</v>
      </c>
      <c r="I1180" s="336" t="s">
        <v>34</v>
      </c>
      <c r="J1180" s="205"/>
      <c r="K1180" s="205"/>
      <c r="L1180" s="337"/>
    </row>
    <row r="1181" spans="2:12" s="12" customFormat="1" ht="13.5" hidden="1" outlineLevel="3">
      <c r="B1181" s="342"/>
      <c r="C1181" s="203"/>
      <c r="D1181" s="206" t="s">
        <v>348</v>
      </c>
      <c r="E1181" s="343" t="s">
        <v>34</v>
      </c>
      <c r="F1181" s="344" t="s">
        <v>1881</v>
      </c>
      <c r="G1181" s="203"/>
      <c r="H1181" s="345" t="s">
        <v>34</v>
      </c>
      <c r="I1181" s="346" t="s">
        <v>34</v>
      </c>
      <c r="J1181" s="203"/>
      <c r="K1181" s="203"/>
      <c r="L1181" s="347"/>
    </row>
    <row r="1182" spans="2:12" s="13" customFormat="1" ht="13.5" hidden="1" outlineLevel="3">
      <c r="B1182" s="331"/>
      <c r="C1182" s="204"/>
      <c r="D1182" s="206" t="s">
        <v>348</v>
      </c>
      <c r="E1182" s="210" t="s">
        <v>34</v>
      </c>
      <c r="F1182" s="211" t="s">
        <v>4368</v>
      </c>
      <c r="G1182" s="204"/>
      <c r="H1182" s="212">
        <v>24.6</v>
      </c>
      <c r="I1182" s="332" t="s">
        <v>34</v>
      </c>
      <c r="J1182" s="204"/>
      <c r="K1182" s="204"/>
      <c r="L1182" s="333"/>
    </row>
    <row r="1183" spans="2:12" s="14" customFormat="1" ht="13.5" hidden="1" outlineLevel="3">
      <c r="B1183" s="335"/>
      <c r="C1183" s="205"/>
      <c r="D1183" s="206" t="s">
        <v>348</v>
      </c>
      <c r="E1183" s="207" t="s">
        <v>3800</v>
      </c>
      <c r="F1183" s="208" t="s">
        <v>352</v>
      </c>
      <c r="G1183" s="205"/>
      <c r="H1183" s="209">
        <v>24.6</v>
      </c>
      <c r="I1183" s="336" t="s">
        <v>34</v>
      </c>
      <c r="J1183" s="205"/>
      <c r="K1183" s="205"/>
      <c r="L1183" s="337"/>
    </row>
    <row r="1184" spans="2:12" s="12" customFormat="1" ht="13.5" hidden="1" outlineLevel="3">
      <c r="B1184" s="342"/>
      <c r="C1184" s="203"/>
      <c r="D1184" s="206" t="s">
        <v>348</v>
      </c>
      <c r="E1184" s="343" t="s">
        <v>34</v>
      </c>
      <c r="F1184" s="344" t="s">
        <v>1884</v>
      </c>
      <c r="G1184" s="203"/>
      <c r="H1184" s="345" t="s">
        <v>34</v>
      </c>
      <c r="I1184" s="346" t="s">
        <v>34</v>
      </c>
      <c r="J1184" s="203"/>
      <c r="K1184" s="203"/>
      <c r="L1184" s="347"/>
    </row>
    <row r="1185" spans="2:12" s="13" customFormat="1" ht="13.5" hidden="1" outlineLevel="3">
      <c r="B1185" s="331"/>
      <c r="C1185" s="204"/>
      <c r="D1185" s="206" t="s">
        <v>348</v>
      </c>
      <c r="E1185" s="210" t="s">
        <v>34</v>
      </c>
      <c r="F1185" s="211" t="s">
        <v>4369</v>
      </c>
      <c r="G1185" s="204"/>
      <c r="H1185" s="212">
        <v>4.165</v>
      </c>
      <c r="I1185" s="332" t="s">
        <v>34</v>
      </c>
      <c r="J1185" s="204"/>
      <c r="K1185" s="204"/>
      <c r="L1185" s="333"/>
    </row>
    <row r="1186" spans="2:12" s="13" customFormat="1" ht="13.5" hidden="1" outlineLevel="3">
      <c r="B1186" s="331"/>
      <c r="C1186" s="204"/>
      <c r="D1186" s="206" t="s">
        <v>348</v>
      </c>
      <c r="E1186" s="210" t="s">
        <v>34</v>
      </c>
      <c r="F1186" s="211" t="s">
        <v>4370</v>
      </c>
      <c r="G1186" s="204"/>
      <c r="H1186" s="212">
        <v>4.5</v>
      </c>
      <c r="I1186" s="332" t="s">
        <v>34</v>
      </c>
      <c r="J1186" s="204"/>
      <c r="K1186" s="204"/>
      <c r="L1186" s="333"/>
    </row>
    <row r="1187" spans="2:12" s="13" customFormat="1" ht="13.5" hidden="1" outlineLevel="3">
      <c r="B1187" s="331"/>
      <c r="C1187" s="204"/>
      <c r="D1187" s="206" t="s">
        <v>348</v>
      </c>
      <c r="E1187" s="210" t="s">
        <v>34</v>
      </c>
      <c r="F1187" s="211" t="s">
        <v>4371</v>
      </c>
      <c r="G1187" s="204"/>
      <c r="H1187" s="212">
        <v>25.4</v>
      </c>
      <c r="I1187" s="332" t="s">
        <v>34</v>
      </c>
      <c r="J1187" s="204"/>
      <c r="K1187" s="204"/>
      <c r="L1187" s="333"/>
    </row>
    <row r="1188" spans="2:12" s="14" customFormat="1" ht="13.5" hidden="1" outlineLevel="3">
      <c r="B1188" s="335"/>
      <c r="C1188" s="205"/>
      <c r="D1188" s="206" t="s">
        <v>348</v>
      </c>
      <c r="E1188" s="207" t="s">
        <v>2497</v>
      </c>
      <c r="F1188" s="208" t="s">
        <v>352</v>
      </c>
      <c r="G1188" s="205"/>
      <c r="H1188" s="209">
        <v>34.065</v>
      </c>
      <c r="I1188" s="336" t="s">
        <v>34</v>
      </c>
      <c r="J1188" s="205"/>
      <c r="K1188" s="205"/>
      <c r="L1188" s="337"/>
    </row>
    <row r="1189" spans="2:12" s="1" customFormat="1" ht="22.5" customHeight="1" outlineLevel="2" collapsed="1">
      <c r="B1189" s="302"/>
      <c r="C1189" s="217" t="s">
        <v>1737</v>
      </c>
      <c r="D1189" s="217" t="s">
        <v>441</v>
      </c>
      <c r="E1189" s="218" t="s">
        <v>4372</v>
      </c>
      <c r="F1189" s="219" t="s">
        <v>4373</v>
      </c>
      <c r="G1189" s="220" t="s">
        <v>491</v>
      </c>
      <c r="H1189" s="221">
        <v>34.576</v>
      </c>
      <c r="I1189" s="270">
        <v>15185.9</v>
      </c>
      <c r="J1189" s="222">
        <f>ROUND(I1189*H1189,2)</f>
        <v>525067.68</v>
      </c>
      <c r="K1189" s="219" t="s">
        <v>34</v>
      </c>
      <c r="L1189" s="334"/>
    </row>
    <row r="1190" spans="2:12" s="13" customFormat="1" ht="13.5" hidden="1" outlineLevel="3">
      <c r="B1190" s="331"/>
      <c r="C1190" s="204"/>
      <c r="D1190" s="206" t="s">
        <v>348</v>
      </c>
      <c r="E1190" s="210" t="s">
        <v>34</v>
      </c>
      <c r="F1190" s="211" t="s">
        <v>4374</v>
      </c>
      <c r="G1190" s="204"/>
      <c r="H1190" s="212">
        <v>34.576</v>
      </c>
      <c r="I1190" s="332" t="s">
        <v>34</v>
      </c>
      <c r="J1190" s="204"/>
      <c r="K1190" s="204"/>
      <c r="L1190" s="333"/>
    </row>
    <row r="1191" spans="2:12" s="1" customFormat="1" ht="31.5" customHeight="1" outlineLevel="2" collapsed="1">
      <c r="B1191" s="302"/>
      <c r="C1191" s="191" t="s">
        <v>1747</v>
      </c>
      <c r="D1191" s="191" t="s">
        <v>342</v>
      </c>
      <c r="E1191" s="192" t="s">
        <v>4375</v>
      </c>
      <c r="F1191" s="193" t="s">
        <v>4376</v>
      </c>
      <c r="G1191" s="194" t="s">
        <v>1130</v>
      </c>
      <c r="H1191" s="195">
        <v>4</v>
      </c>
      <c r="I1191" s="269">
        <v>209</v>
      </c>
      <c r="J1191" s="197">
        <f>ROUND(I1191*H1191,2)</f>
        <v>836</v>
      </c>
      <c r="K1191" s="193" t="s">
        <v>346</v>
      </c>
      <c r="L1191" s="322"/>
    </row>
    <row r="1192" spans="2:12" s="12" customFormat="1" ht="13.5" hidden="1" outlineLevel="3">
      <c r="B1192" s="342"/>
      <c r="C1192" s="203"/>
      <c r="D1192" s="206" t="s">
        <v>348</v>
      </c>
      <c r="E1192" s="343" t="s">
        <v>34</v>
      </c>
      <c r="F1192" s="344" t="s">
        <v>4377</v>
      </c>
      <c r="G1192" s="203"/>
      <c r="H1192" s="345" t="s">
        <v>34</v>
      </c>
      <c r="I1192" s="346" t="s">
        <v>34</v>
      </c>
      <c r="J1192" s="203"/>
      <c r="K1192" s="203"/>
      <c r="L1192" s="347"/>
    </row>
    <row r="1193" spans="2:12" s="13" customFormat="1" ht="13.5" hidden="1" outlineLevel="3">
      <c r="B1193" s="331"/>
      <c r="C1193" s="204"/>
      <c r="D1193" s="206" t="s">
        <v>348</v>
      </c>
      <c r="E1193" s="210" t="s">
        <v>3798</v>
      </c>
      <c r="F1193" s="211" t="s">
        <v>4378</v>
      </c>
      <c r="G1193" s="204"/>
      <c r="H1193" s="212">
        <v>1.2</v>
      </c>
      <c r="I1193" s="332" t="s">
        <v>34</v>
      </c>
      <c r="J1193" s="204"/>
      <c r="K1193" s="204"/>
      <c r="L1193" s="333"/>
    </row>
    <row r="1194" spans="2:12" s="14" customFormat="1" ht="13.5" hidden="1" outlineLevel="3">
      <c r="B1194" s="335"/>
      <c r="C1194" s="205"/>
      <c r="D1194" s="206" t="s">
        <v>348</v>
      </c>
      <c r="E1194" s="207" t="s">
        <v>34</v>
      </c>
      <c r="F1194" s="208" t="s">
        <v>352</v>
      </c>
      <c r="G1194" s="205"/>
      <c r="H1194" s="209">
        <v>1.2</v>
      </c>
      <c r="I1194" s="336" t="s">
        <v>34</v>
      </c>
      <c r="J1194" s="205"/>
      <c r="K1194" s="205"/>
      <c r="L1194" s="337"/>
    </row>
    <row r="1195" spans="2:12" s="13" customFormat="1" ht="13.5" hidden="1" outlineLevel="3">
      <c r="B1195" s="331"/>
      <c r="C1195" s="204"/>
      <c r="D1195" s="206" t="s">
        <v>348</v>
      </c>
      <c r="E1195" s="210" t="s">
        <v>34</v>
      </c>
      <c r="F1195" s="211" t="s">
        <v>4379</v>
      </c>
      <c r="G1195" s="204"/>
      <c r="H1195" s="212">
        <v>2</v>
      </c>
      <c r="I1195" s="332" t="s">
        <v>34</v>
      </c>
      <c r="J1195" s="204"/>
      <c r="K1195" s="204"/>
      <c r="L1195" s="333"/>
    </row>
    <row r="1196" spans="2:12" s="13" customFormat="1" ht="13.5" hidden="1" outlineLevel="3">
      <c r="B1196" s="331"/>
      <c r="C1196" s="204"/>
      <c r="D1196" s="206" t="s">
        <v>348</v>
      </c>
      <c r="E1196" s="210" t="s">
        <v>34</v>
      </c>
      <c r="F1196" s="211" t="s">
        <v>4380</v>
      </c>
      <c r="G1196" s="204"/>
      <c r="H1196" s="212">
        <v>2</v>
      </c>
      <c r="I1196" s="332" t="s">
        <v>34</v>
      </c>
      <c r="J1196" s="204"/>
      <c r="K1196" s="204"/>
      <c r="L1196" s="333"/>
    </row>
    <row r="1197" spans="2:12" s="14" customFormat="1" ht="13.5" hidden="1" outlineLevel="3">
      <c r="B1197" s="335"/>
      <c r="C1197" s="205"/>
      <c r="D1197" s="206" t="s">
        <v>348</v>
      </c>
      <c r="E1197" s="207" t="s">
        <v>34</v>
      </c>
      <c r="F1197" s="208" t="s">
        <v>352</v>
      </c>
      <c r="G1197" s="205"/>
      <c r="H1197" s="209">
        <v>4</v>
      </c>
      <c r="I1197" s="336" t="s">
        <v>34</v>
      </c>
      <c r="J1197" s="205"/>
      <c r="K1197" s="205"/>
      <c r="L1197" s="337"/>
    </row>
    <row r="1198" spans="2:12" s="1" customFormat="1" ht="22.5" customHeight="1" outlineLevel="2" collapsed="1">
      <c r="B1198" s="302"/>
      <c r="C1198" s="217" t="s">
        <v>1756</v>
      </c>
      <c r="D1198" s="217" t="s">
        <v>441</v>
      </c>
      <c r="E1198" s="218" t="s">
        <v>4381</v>
      </c>
      <c r="F1198" s="219" t="s">
        <v>4382</v>
      </c>
      <c r="G1198" s="220" t="s">
        <v>1130</v>
      </c>
      <c r="H1198" s="221">
        <v>2.03</v>
      </c>
      <c r="I1198" s="270">
        <v>629.7</v>
      </c>
      <c r="J1198" s="222">
        <f>ROUND(I1198*H1198,2)</f>
        <v>1278.29</v>
      </c>
      <c r="K1198" s="219" t="s">
        <v>346</v>
      </c>
      <c r="L1198" s="334"/>
    </row>
    <row r="1199" spans="2:12" s="13" customFormat="1" ht="13.5" hidden="1" outlineLevel="3">
      <c r="B1199" s="331"/>
      <c r="C1199" s="204"/>
      <c r="D1199" s="206" t="s">
        <v>348</v>
      </c>
      <c r="E1199" s="204"/>
      <c r="F1199" s="211" t="s">
        <v>4383</v>
      </c>
      <c r="G1199" s="204"/>
      <c r="H1199" s="212">
        <v>2.03</v>
      </c>
      <c r="I1199" s="332" t="s">
        <v>34</v>
      </c>
      <c r="J1199" s="204"/>
      <c r="K1199" s="204"/>
      <c r="L1199" s="333"/>
    </row>
    <row r="1200" spans="2:12" s="1" customFormat="1" ht="22.5" customHeight="1" outlineLevel="2" collapsed="1">
      <c r="B1200" s="302"/>
      <c r="C1200" s="217" t="s">
        <v>1761</v>
      </c>
      <c r="D1200" s="217" t="s">
        <v>441</v>
      </c>
      <c r="E1200" s="218" t="s">
        <v>4384</v>
      </c>
      <c r="F1200" s="219" t="s">
        <v>4385</v>
      </c>
      <c r="G1200" s="220" t="s">
        <v>1130</v>
      </c>
      <c r="H1200" s="221">
        <v>2.03</v>
      </c>
      <c r="I1200" s="270">
        <v>521.1</v>
      </c>
      <c r="J1200" s="222">
        <f>ROUND(I1200*H1200,2)</f>
        <v>1057.83</v>
      </c>
      <c r="K1200" s="219" t="s">
        <v>34</v>
      </c>
      <c r="L1200" s="334"/>
    </row>
    <row r="1201" spans="2:12" s="13" customFormat="1" ht="13.5" hidden="1" outlineLevel="3">
      <c r="B1201" s="331"/>
      <c r="C1201" s="204"/>
      <c r="D1201" s="206" t="s">
        <v>348</v>
      </c>
      <c r="E1201" s="204"/>
      <c r="F1201" s="211" t="s">
        <v>4383</v>
      </c>
      <c r="G1201" s="204"/>
      <c r="H1201" s="212">
        <v>2.03</v>
      </c>
      <c r="I1201" s="332" t="s">
        <v>34</v>
      </c>
      <c r="J1201" s="204"/>
      <c r="K1201" s="204"/>
      <c r="L1201" s="333"/>
    </row>
    <row r="1202" spans="2:12" s="1" customFormat="1" ht="31.5" customHeight="1" outlineLevel="2">
      <c r="B1202" s="302"/>
      <c r="C1202" s="191" t="s">
        <v>1768</v>
      </c>
      <c r="D1202" s="191" t="s">
        <v>342</v>
      </c>
      <c r="E1202" s="192" t="s">
        <v>4386</v>
      </c>
      <c r="F1202" s="193" t="s">
        <v>4387</v>
      </c>
      <c r="G1202" s="194" t="s">
        <v>1130</v>
      </c>
      <c r="H1202" s="195">
        <v>2</v>
      </c>
      <c r="I1202" s="269">
        <v>2089.8</v>
      </c>
      <c r="J1202" s="197">
        <f>ROUND(I1202*H1202,2)</f>
        <v>4179.6</v>
      </c>
      <c r="K1202" s="193" t="s">
        <v>346</v>
      </c>
      <c r="L1202" s="322"/>
    </row>
    <row r="1203" spans="2:12" s="1" customFormat="1" ht="31.5" customHeight="1" outlineLevel="2">
      <c r="B1203" s="302"/>
      <c r="C1203" s="191" t="s">
        <v>1775</v>
      </c>
      <c r="D1203" s="191" t="s">
        <v>342</v>
      </c>
      <c r="E1203" s="192" t="s">
        <v>4388</v>
      </c>
      <c r="F1203" s="193" t="s">
        <v>4389</v>
      </c>
      <c r="G1203" s="194" t="s">
        <v>1130</v>
      </c>
      <c r="H1203" s="195">
        <v>2</v>
      </c>
      <c r="I1203" s="269">
        <v>278.6</v>
      </c>
      <c r="J1203" s="197">
        <f>ROUND(I1203*H1203,2)</f>
        <v>557.2</v>
      </c>
      <c r="K1203" s="193" t="s">
        <v>346</v>
      </c>
      <c r="L1203" s="322"/>
    </row>
    <row r="1204" spans="2:12" s="1" customFormat="1" ht="31.5" customHeight="1" outlineLevel="2" collapsed="1">
      <c r="B1204" s="302"/>
      <c r="C1204" s="217" t="s">
        <v>1779</v>
      </c>
      <c r="D1204" s="217" t="s">
        <v>441</v>
      </c>
      <c r="E1204" s="218" t="s">
        <v>4390</v>
      </c>
      <c r="F1204" s="219" t="s">
        <v>4391</v>
      </c>
      <c r="G1204" s="220" t="s">
        <v>1130</v>
      </c>
      <c r="H1204" s="221">
        <v>2.03</v>
      </c>
      <c r="I1204" s="270">
        <v>4070.9</v>
      </c>
      <c r="J1204" s="222">
        <f>ROUND(I1204*H1204,2)</f>
        <v>8263.93</v>
      </c>
      <c r="K1204" s="219" t="s">
        <v>346</v>
      </c>
      <c r="L1204" s="334"/>
    </row>
    <row r="1205" spans="2:12" s="13" customFormat="1" ht="13.5" hidden="1" outlineLevel="3">
      <c r="B1205" s="331"/>
      <c r="C1205" s="204"/>
      <c r="D1205" s="206" t="s">
        <v>348</v>
      </c>
      <c r="E1205" s="204"/>
      <c r="F1205" s="211" t="s">
        <v>4383</v>
      </c>
      <c r="G1205" s="204"/>
      <c r="H1205" s="212">
        <v>2.03</v>
      </c>
      <c r="I1205" s="332" t="s">
        <v>34</v>
      </c>
      <c r="J1205" s="204"/>
      <c r="K1205" s="204"/>
      <c r="L1205" s="333"/>
    </row>
    <row r="1206" spans="2:12" s="1" customFormat="1" ht="31.5" customHeight="1" outlineLevel="2">
      <c r="B1206" s="302"/>
      <c r="C1206" s="191" t="s">
        <v>1781</v>
      </c>
      <c r="D1206" s="191" t="s">
        <v>342</v>
      </c>
      <c r="E1206" s="192" t="s">
        <v>3498</v>
      </c>
      <c r="F1206" s="193" t="s">
        <v>3499</v>
      </c>
      <c r="G1206" s="194" t="s">
        <v>491</v>
      </c>
      <c r="H1206" s="195">
        <v>39</v>
      </c>
      <c r="I1206" s="269">
        <v>1114.6</v>
      </c>
      <c r="J1206" s="197">
        <f>ROUND(I1206*H1206,2)</f>
        <v>43469.4</v>
      </c>
      <c r="K1206" s="193" t="s">
        <v>34</v>
      </c>
      <c r="L1206" s="322"/>
    </row>
    <row r="1207" spans="2:12" s="1" customFormat="1" ht="22.5" customHeight="1" outlineLevel="2">
      <c r="B1207" s="302"/>
      <c r="C1207" s="191" t="s">
        <v>1782</v>
      </c>
      <c r="D1207" s="191" t="s">
        <v>342</v>
      </c>
      <c r="E1207" s="192" t="s">
        <v>1906</v>
      </c>
      <c r="F1207" s="193" t="s">
        <v>1907</v>
      </c>
      <c r="G1207" s="194" t="s">
        <v>1130</v>
      </c>
      <c r="H1207" s="195">
        <v>4</v>
      </c>
      <c r="I1207" s="269">
        <v>1671.8</v>
      </c>
      <c r="J1207" s="197">
        <f>ROUND(I1207*H1207,2)</f>
        <v>6687.2</v>
      </c>
      <c r="K1207" s="193" t="s">
        <v>34</v>
      </c>
      <c r="L1207" s="322"/>
    </row>
    <row r="1208" spans="2:12" s="1" customFormat="1" ht="22.5" customHeight="1" outlineLevel="2">
      <c r="B1208" s="302"/>
      <c r="C1208" s="191" t="s">
        <v>1786</v>
      </c>
      <c r="D1208" s="191" t="s">
        <v>342</v>
      </c>
      <c r="E1208" s="192" t="s">
        <v>4392</v>
      </c>
      <c r="F1208" s="193" t="s">
        <v>4393</v>
      </c>
      <c r="G1208" s="194" t="s">
        <v>1130</v>
      </c>
      <c r="H1208" s="195">
        <v>2</v>
      </c>
      <c r="I1208" s="269">
        <v>348.3</v>
      </c>
      <c r="J1208" s="197">
        <f>ROUND(I1208*H1208,2)</f>
        <v>696.6</v>
      </c>
      <c r="K1208" s="193" t="s">
        <v>34</v>
      </c>
      <c r="L1208" s="322"/>
    </row>
    <row r="1209" spans="2:12" s="1" customFormat="1" ht="22.5" customHeight="1" outlineLevel="2" collapsed="1">
      <c r="B1209" s="302"/>
      <c r="C1209" s="191" t="s">
        <v>1790</v>
      </c>
      <c r="D1209" s="191" t="s">
        <v>342</v>
      </c>
      <c r="E1209" s="192" t="s">
        <v>1909</v>
      </c>
      <c r="F1209" s="193" t="s">
        <v>3522</v>
      </c>
      <c r="G1209" s="194" t="s">
        <v>345</v>
      </c>
      <c r="H1209" s="195">
        <v>6.906</v>
      </c>
      <c r="I1209" s="269">
        <v>3099.9</v>
      </c>
      <c r="J1209" s="197">
        <f>ROUND(I1209*H1209,2)</f>
        <v>21407.91</v>
      </c>
      <c r="K1209" s="193" t="s">
        <v>34</v>
      </c>
      <c r="L1209" s="322"/>
    </row>
    <row r="1210" spans="2:12" s="12" customFormat="1" ht="13.5" hidden="1" outlineLevel="3">
      <c r="B1210" s="342"/>
      <c r="C1210" s="203"/>
      <c r="D1210" s="206" t="s">
        <v>348</v>
      </c>
      <c r="E1210" s="343" t="s">
        <v>34</v>
      </c>
      <c r="F1210" s="344" t="s">
        <v>1588</v>
      </c>
      <c r="G1210" s="203"/>
      <c r="H1210" s="345" t="s">
        <v>34</v>
      </c>
      <c r="I1210" s="346" t="s">
        <v>34</v>
      </c>
      <c r="J1210" s="203"/>
      <c r="K1210" s="203"/>
      <c r="L1210" s="347"/>
    </row>
    <row r="1211" spans="2:12" s="13" customFormat="1" ht="13.5" hidden="1" outlineLevel="3">
      <c r="B1211" s="331"/>
      <c r="C1211" s="204"/>
      <c r="D1211" s="206" t="s">
        <v>348</v>
      </c>
      <c r="E1211" s="210" t="s">
        <v>34</v>
      </c>
      <c r="F1211" s="211" t="s">
        <v>4394</v>
      </c>
      <c r="G1211" s="204"/>
      <c r="H1211" s="212">
        <v>3.54</v>
      </c>
      <c r="I1211" s="332" t="s">
        <v>34</v>
      </c>
      <c r="J1211" s="204"/>
      <c r="K1211" s="204"/>
      <c r="L1211" s="333"/>
    </row>
    <row r="1212" spans="2:12" s="13" customFormat="1" ht="13.5" hidden="1" outlineLevel="3">
      <c r="B1212" s="331"/>
      <c r="C1212" s="204"/>
      <c r="D1212" s="206" t="s">
        <v>348</v>
      </c>
      <c r="E1212" s="210" t="s">
        <v>34</v>
      </c>
      <c r="F1212" s="211" t="s">
        <v>4395</v>
      </c>
      <c r="G1212" s="204"/>
      <c r="H1212" s="212">
        <v>1.267</v>
      </c>
      <c r="I1212" s="332" t="s">
        <v>34</v>
      </c>
      <c r="J1212" s="204"/>
      <c r="K1212" s="204"/>
      <c r="L1212" s="333"/>
    </row>
    <row r="1213" spans="2:12" s="13" customFormat="1" ht="13.5" hidden="1" outlineLevel="3">
      <c r="B1213" s="331"/>
      <c r="C1213" s="204"/>
      <c r="D1213" s="206" t="s">
        <v>348</v>
      </c>
      <c r="E1213" s="210" t="s">
        <v>34</v>
      </c>
      <c r="F1213" s="211" t="s">
        <v>4396</v>
      </c>
      <c r="G1213" s="204"/>
      <c r="H1213" s="212">
        <v>2.099</v>
      </c>
      <c r="I1213" s="332" t="s">
        <v>34</v>
      </c>
      <c r="J1213" s="204"/>
      <c r="K1213" s="204"/>
      <c r="L1213" s="333"/>
    </row>
    <row r="1214" spans="2:12" s="14" customFormat="1" ht="13.5" hidden="1" outlineLevel="3">
      <c r="B1214" s="335"/>
      <c r="C1214" s="205"/>
      <c r="D1214" s="206" t="s">
        <v>348</v>
      </c>
      <c r="E1214" s="207" t="s">
        <v>34</v>
      </c>
      <c r="F1214" s="208" t="s">
        <v>352</v>
      </c>
      <c r="G1214" s="205"/>
      <c r="H1214" s="209">
        <v>6.906</v>
      </c>
      <c r="I1214" s="336" t="s">
        <v>34</v>
      </c>
      <c r="J1214" s="205"/>
      <c r="K1214" s="205"/>
      <c r="L1214" s="337"/>
    </row>
    <row r="1215" spans="2:12" s="1" customFormat="1" ht="22.5" customHeight="1" outlineLevel="2" collapsed="1">
      <c r="B1215" s="302"/>
      <c r="C1215" s="191" t="s">
        <v>1796</v>
      </c>
      <c r="D1215" s="191" t="s">
        <v>342</v>
      </c>
      <c r="E1215" s="192" t="s">
        <v>1917</v>
      </c>
      <c r="F1215" s="193" t="s">
        <v>3526</v>
      </c>
      <c r="G1215" s="194" t="s">
        <v>345</v>
      </c>
      <c r="H1215" s="195">
        <v>27.362</v>
      </c>
      <c r="I1215" s="269">
        <v>3099.9</v>
      </c>
      <c r="J1215" s="197">
        <f>ROUND(I1215*H1215,2)</f>
        <v>84819.46</v>
      </c>
      <c r="K1215" s="193" t="s">
        <v>34</v>
      </c>
      <c r="L1215" s="322"/>
    </row>
    <row r="1216" spans="2:12" s="12" customFormat="1" ht="13.5" hidden="1" outlineLevel="3">
      <c r="B1216" s="342"/>
      <c r="C1216" s="203"/>
      <c r="D1216" s="206" t="s">
        <v>348</v>
      </c>
      <c r="E1216" s="343" t="s">
        <v>34</v>
      </c>
      <c r="F1216" s="344" t="s">
        <v>1588</v>
      </c>
      <c r="G1216" s="203"/>
      <c r="H1216" s="345" t="s">
        <v>34</v>
      </c>
      <c r="I1216" s="346" t="s">
        <v>34</v>
      </c>
      <c r="J1216" s="203"/>
      <c r="K1216" s="203"/>
      <c r="L1216" s="347"/>
    </row>
    <row r="1217" spans="2:12" s="12" customFormat="1" ht="13.5" hidden="1" outlineLevel="3">
      <c r="B1217" s="342"/>
      <c r="C1217" s="203"/>
      <c r="D1217" s="206" t="s">
        <v>348</v>
      </c>
      <c r="E1217" s="343" t="s">
        <v>34</v>
      </c>
      <c r="F1217" s="344" t="s">
        <v>4053</v>
      </c>
      <c r="G1217" s="203"/>
      <c r="H1217" s="345" t="s">
        <v>34</v>
      </c>
      <c r="I1217" s="346" t="s">
        <v>34</v>
      </c>
      <c r="J1217" s="203"/>
      <c r="K1217" s="203"/>
      <c r="L1217" s="347"/>
    </row>
    <row r="1218" spans="2:12" s="13" customFormat="1" ht="13.5" hidden="1" outlineLevel="3">
      <c r="B1218" s="331"/>
      <c r="C1218" s="204"/>
      <c r="D1218" s="206" t="s">
        <v>348</v>
      </c>
      <c r="E1218" s="210" t="s">
        <v>34</v>
      </c>
      <c r="F1218" s="211" t="s">
        <v>4397</v>
      </c>
      <c r="G1218" s="204"/>
      <c r="H1218" s="212">
        <v>14.91</v>
      </c>
      <c r="I1218" s="332" t="s">
        <v>34</v>
      </c>
      <c r="J1218" s="204"/>
      <c r="K1218" s="204"/>
      <c r="L1218" s="333"/>
    </row>
    <row r="1219" spans="2:12" s="13" customFormat="1" ht="13.5" hidden="1" outlineLevel="3">
      <c r="B1219" s="331"/>
      <c r="C1219" s="204"/>
      <c r="D1219" s="206" t="s">
        <v>348</v>
      </c>
      <c r="E1219" s="210" t="s">
        <v>34</v>
      </c>
      <c r="F1219" s="211" t="s">
        <v>4398</v>
      </c>
      <c r="G1219" s="204"/>
      <c r="H1219" s="212">
        <v>0.994</v>
      </c>
      <c r="I1219" s="332" t="s">
        <v>34</v>
      </c>
      <c r="J1219" s="204"/>
      <c r="K1219" s="204"/>
      <c r="L1219" s="333"/>
    </row>
    <row r="1220" spans="2:12" s="13" customFormat="1" ht="13.5" hidden="1" outlineLevel="3">
      <c r="B1220" s="331"/>
      <c r="C1220" s="204"/>
      <c r="D1220" s="206" t="s">
        <v>348</v>
      </c>
      <c r="E1220" s="210" t="s">
        <v>34</v>
      </c>
      <c r="F1220" s="211" t="s">
        <v>4399</v>
      </c>
      <c r="G1220" s="204"/>
      <c r="H1220" s="212">
        <v>-0.211</v>
      </c>
      <c r="I1220" s="332" t="s">
        <v>34</v>
      </c>
      <c r="J1220" s="204"/>
      <c r="K1220" s="204"/>
      <c r="L1220" s="333"/>
    </row>
    <row r="1221" spans="2:12" s="12" customFormat="1" ht="13.5" hidden="1" outlineLevel="3">
      <c r="B1221" s="342"/>
      <c r="C1221" s="203"/>
      <c r="D1221" s="206" t="s">
        <v>348</v>
      </c>
      <c r="E1221" s="343" t="s">
        <v>34</v>
      </c>
      <c r="F1221" s="344" t="s">
        <v>4021</v>
      </c>
      <c r="G1221" s="203"/>
      <c r="H1221" s="345" t="s">
        <v>34</v>
      </c>
      <c r="I1221" s="346" t="s">
        <v>34</v>
      </c>
      <c r="J1221" s="203"/>
      <c r="K1221" s="203"/>
      <c r="L1221" s="347"/>
    </row>
    <row r="1222" spans="2:12" s="13" customFormat="1" ht="13.5" hidden="1" outlineLevel="3">
      <c r="B1222" s="331"/>
      <c r="C1222" s="204"/>
      <c r="D1222" s="206" t="s">
        <v>348</v>
      </c>
      <c r="E1222" s="210" t="s">
        <v>34</v>
      </c>
      <c r="F1222" s="211" t="s">
        <v>4400</v>
      </c>
      <c r="G1222" s="204"/>
      <c r="H1222" s="212">
        <v>3.348</v>
      </c>
      <c r="I1222" s="332" t="s">
        <v>34</v>
      </c>
      <c r="J1222" s="204"/>
      <c r="K1222" s="204"/>
      <c r="L1222" s="333"/>
    </row>
    <row r="1223" spans="2:12" s="13" customFormat="1" ht="13.5" hidden="1" outlineLevel="3">
      <c r="B1223" s="331"/>
      <c r="C1223" s="204"/>
      <c r="D1223" s="206" t="s">
        <v>348</v>
      </c>
      <c r="E1223" s="210" t="s">
        <v>34</v>
      </c>
      <c r="F1223" s="211" t="s">
        <v>4401</v>
      </c>
      <c r="G1223" s="204"/>
      <c r="H1223" s="212">
        <v>0.393</v>
      </c>
      <c r="I1223" s="332" t="s">
        <v>34</v>
      </c>
      <c r="J1223" s="204"/>
      <c r="K1223" s="204"/>
      <c r="L1223" s="333"/>
    </row>
    <row r="1224" spans="2:12" s="13" customFormat="1" ht="13.5" hidden="1" outlineLevel="3">
      <c r="B1224" s="331"/>
      <c r="C1224" s="204"/>
      <c r="D1224" s="206" t="s">
        <v>348</v>
      </c>
      <c r="E1224" s="210" t="s">
        <v>34</v>
      </c>
      <c r="F1224" s="211" t="s">
        <v>4402</v>
      </c>
      <c r="G1224" s="204"/>
      <c r="H1224" s="212">
        <v>-0.196</v>
      </c>
      <c r="I1224" s="332" t="s">
        <v>34</v>
      </c>
      <c r="J1224" s="204"/>
      <c r="K1224" s="204"/>
      <c r="L1224" s="333"/>
    </row>
    <row r="1225" spans="2:12" s="13" customFormat="1" ht="13.5" hidden="1" outlineLevel="3">
      <c r="B1225" s="331"/>
      <c r="C1225" s="204"/>
      <c r="D1225" s="206" t="s">
        <v>348</v>
      </c>
      <c r="E1225" s="210" t="s">
        <v>34</v>
      </c>
      <c r="F1225" s="211" t="s">
        <v>4403</v>
      </c>
      <c r="G1225" s="204"/>
      <c r="H1225" s="212">
        <v>-0.045</v>
      </c>
      <c r="I1225" s="332" t="s">
        <v>34</v>
      </c>
      <c r="J1225" s="204"/>
      <c r="K1225" s="204"/>
      <c r="L1225" s="333"/>
    </row>
    <row r="1226" spans="2:12" s="12" customFormat="1" ht="13.5" hidden="1" outlineLevel="3">
      <c r="B1226" s="342"/>
      <c r="C1226" s="203"/>
      <c r="D1226" s="206" t="s">
        <v>348</v>
      </c>
      <c r="E1226" s="343" t="s">
        <v>34</v>
      </c>
      <c r="F1226" s="344" t="s">
        <v>4059</v>
      </c>
      <c r="G1226" s="203"/>
      <c r="H1226" s="345" t="s">
        <v>34</v>
      </c>
      <c r="I1226" s="346" t="s">
        <v>34</v>
      </c>
      <c r="J1226" s="203"/>
      <c r="K1226" s="203"/>
      <c r="L1226" s="347"/>
    </row>
    <row r="1227" spans="2:12" s="13" customFormat="1" ht="13.5" hidden="1" outlineLevel="3">
      <c r="B1227" s="331"/>
      <c r="C1227" s="204"/>
      <c r="D1227" s="206" t="s">
        <v>348</v>
      </c>
      <c r="E1227" s="210" t="s">
        <v>34</v>
      </c>
      <c r="F1227" s="211" t="s">
        <v>4404</v>
      </c>
      <c r="G1227" s="204"/>
      <c r="H1227" s="212">
        <v>8.231</v>
      </c>
      <c r="I1227" s="332" t="s">
        <v>34</v>
      </c>
      <c r="J1227" s="204"/>
      <c r="K1227" s="204"/>
      <c r="L1227" s="333"/>
    </row>
    <row r="1228" spans="2:12" s="13" customFormat="1" ht="13.5" hidden="1" outlineLevel="3">
      <c r="B1228" s="331"/>
      <c r="C1228" s="204"/>
      <c r="D1228" s="206" t="s">
        <v>348</v>
      </c>
      <c r="E1228" s="210" t="s">
        <v>34</v>
      </c>
      <c r="F1228" s="211" t="s">
        <v>4405</v>
      </c>
      <c r="G1228" s="204"/>
      <c r="H1228" s="212">
        <v>0.73</v>
      </c>
      <c r="I1228" s="332" t="s">
        <v>34</v>
      </c>
      <c r="J1228" s="204"/>
      <c r="K1228" s="204"/>
      <c r="L1228" s="333"/>
    </row>
    <row r="1229" spans="2:12" s="13" customFormat="1" ht="13.5" hidden="1" outlineLevel="3">
      <c r="B1229" s="331"/>
      <c r="C1229" s="204"/>
      <c r="D1229" s="206" t="s">
        <v>348</v>
      </c>
      <c r="E1229" s="210" t="s">
        <v>34</v>
      </c>
      <c r="F1229" s="211" t="s">
        <v>4406</v>
      </c>
      <c r="G1229" s="204"/>
      <c r="H1229" s="212">
        <v>-0.792</v>
      </c>
      <c r="I1229" s="332" t="s">
        <v>34</v>
      </c>
      <c r="J1229" s="204"/>
      <c r="K1229" s="204"/>
      <c r="L1229" s="333"/>
    </row>
    <row r="1230" spans="2:12" s="14" customFormat="1" ht="13.5" hidden="1" outlineLevel="3">
      <c r="B1230" s="335"/>
      <c r="C1230" s="205"/>
      <c r="D1230" s="206" t="s">
        <v>348</v>
      </c>
      <c r="E1230" s="207" t="s">
        <v>34</v>
      </c>
      <c r="F1230" s="208" t="s">
        <v>352</v>
      </c>
      <c r="G1230" s="205"/>
      <c r="H1230" s="209">
        <v>27.362</v>
      </c>
      <c r="I1230" s="336" t="s">
        <v>34</v>
      </c>
      <c r="J1230" s="205"/>
      <c r="K1230" s="205"/>
      <c r="L1230" s="337"/>
    </row>
    <row r="1231" spans="2:12" s="1" customFormat="1" ht="22.5" customHeight="1" outlineLevel="2" collapsed="1">
      <c r="B1231" s="302"/>
      <c r="C1231" s="191" t="s">
        <v>1800</v>
      </c>
      <c r="D1231" s="191" t="s">
        <v>342</v>
      </c>
      <c r="E1231" s="192" t="s">
        <v>1942</v>
      </c>
      <c r="F1231" s="193" t="s">
        <v>1943</v>
      </c>
      <c r="G1231" s="194" t="s">
        <v>390</v>
      </c>
      <c r="H1231" s="195">
        <v>37.5</v>
      </c>
      <c r="I1231" s="269">
        <v>975.2</v>
      </c>
      <c r="J1231" s="197">
        <f>ROUND(I1231*H1231,2)</f>
        <v>36570</v>
      </c>
      <c r="K1231" s="193" t="s">
        <v>346</v>
      </c>
      <c r="L1231" s="322"/>
    </row>
    <row r="1232" spans="2:12" s="12" customFormat="1" ht="13.5" hidden="1" outlineLevel="3">
      <c r="B1232" s="342"/>
      <c r="C1232" s="203"/>
      <c r="D1232" s="206" t="s">
        <v>348</v>
      </c>
      <c r="E1232" s="343" t="s">
        <v>34</v>
      </c>
      <c r="F1232" s="344" t="s">
        <v>1588</v>
      </c>
      <c r="G1232" s="203"/>
      <c r="H1232" s="345" t="s">
        <v>34</v>
      </c>
      <c r="I1232" s="346" t="s">
        <v>34</v>
      </c>
      <c r="J1232" s="203"/>
      <c r="K1232" s="203"/>
      <c r="L1232" s="347"/>
    </row>
    <row r="1233" spans="2:12" s="13" customFormat="1" ht="13.5" hidden="1" outlineLevel="3">
      <c r="B1233" s="331"/>
      <c r="C1233" s="204"/>
      <c r="D1233" s="206" t="s">
        <v>348</v>
      </c>
      <c r="E1233" s="210" t="s">
        <v>34</v>
      </c>
      <c r="F1233" s="211" t="s">
        <v>4407</v>
      </c>
      <c r="G1233" s="204"/>
      <c r="H1233" s="212">
        <v>23.1</v>
      </c>
      <c r="I1233" s="332" t="s">
        <v>34</v>
      </c>
      <c r="J1233" s="204"/>
      <c r="K1233" s="204"/>
      <c r="L1233" s="333"/>
    </row>
    <row r="1234" spans="2:12" s="13" customFormat="1" ht="13.5" hidden="1" outlineLevel="3">
      <c r="B1234" s="331"/>
      <c r="C1234" s="204"/>
      <c r="D1234" s="206" t="s">
        <v>348</v>
      </c>
      <c r="E1234" s="210" t="s">
        <v>34</v>
      </c>
      <c r="F1234" s="211" t="s">
        <v>4408</v>
      </c>
      <c r="G1234" s="204"/>
      <c r="H1234" s="212">
        <v>4.2</v>
      </c>
      <c r="I1234" s="332" t="s">
        <v>34</v>
      </c>
      <c r="J1234" s="204"/>
      <c r="K1234" s="204"/>
      <c r="L1234" s="333"/>
    </row>
    <row r="1235" spans="2:12" s="13" customFormat="1" ht="13.5" hidden="1" outlineLevel="3">
      <c r="B1235" s="331"/>
      <c r="C1235" s="204"/>
      <c r="D1235" s="206" t="s">
        <v>348</v>
      </c>
      <c r="E1235" s="210" t="s">
        <v>34</v>
      </c>
      <c r="F1235" s="211" t="s">
        <v>4409</v>
      </c>
      <c r="G1235" s="204"/>
      <c r="H1235" s="212">
        <v>10.2</v>
      </c>
      <c r="I1235" s="332" t="s">
        <v>34</v>
      </c>
      <c r="J1235" s="204"/>
      <c r="K1235" s="204"/>
      <c r="L1235" s="333"/>
    </row>
    <row r="1236" spans="2:12" s="14" customFormat="1" ht="13.5" hidden="1" outlineLevel="3">
      <c r="B1236" s="335"/>
      <c r="C1236" s="205"/>
      <c r="D1236" s="206" t="s">
        <v>348</v>
      </c>
      <c r="E1236" s="207" t="s">
        <v>34</v>
      </c>
      <c r="F1236" s="208" t="s">
        <v>352</v>
      </c>
      <c r="G1236" s="205"/>
      <c r="H1236" s="209">
        <v>37.5</v>
      </c>
      <c r="I1236" s="336" t="s">
        <v>34</v>
      </c>
      <c r="J1236" s="205"/>
      <c r="K1236" s="205"/>
      <c r="L1236" s="337"/>
    </row>
    <row r="1237" spans="2:12" s="1" customFormat="1" ht="22.5" customHeight="1" outlineLevel="2" collapsed="1">
      <c r="B1237" s="302"/>
      <c r="C1237" s="191" t="s">
        <v>1803</v>
      </c>
      <c r="D1237" s="191" t="s">
        <v>342</v>
      </c>
      <c r="E1237" s="192" t="s">
        <v>1950</v>
      </c>
      <c r="F1237" s="193" t="s">
        <v>1951</v>
      </c>
      <c r="G1237" s="194" t="s">
        <v>417</v>
      </c>
      <c r="H1237" s="195">
        <v>0.046</v>
      </c>
      <c r="I1237" s="269">
        <v>28282</v>
      </c>
      <c r="J1237" s="197">
        <f>ROUND(I1237*H1237,2)</f>
        <v>1300.97</v>
      </c>
      <c r="K1237" s="193" t="s">
        <v>346</v>
      </c>
      <c r="L1237" s="322"/>
    </row>
    <row r="1238" spans="2:12" s="12" customFormat="1" ht="13.5" hidden="1" outlineLevel="3">
      <c r="B1238" s="342"/>
      <c r="C1238" s="203"/>
      <c r="D1238" s="206" t="s">
        <v>348</v>
      </c>
      <c r="E1238" s="343" t="s">
        <v>34</v>
      </c>
      <c r="F1238" s="344" t="s">
        <v>1952</v>
      </c>
      <c r="G1238" s="203"/>
      <c r="H1238" s="345" t="s">
        <v>34</v>
      </c>
      <c r="I1238" s="346" t="s">
        <v>34</v>
      </c>
      <c r="J1238" s="203"/>
      <c r="K1238" s="203"/>
      <c r="L1238" s="347"/>
    </row>
    <row r="1239" spans="2:12" s="13" customFormat="1" ht="13.5" hidden="1" outlineLevel="3">
      <c r="B1239" s="331"/>
      <c r="C1239" s="204"/>
      <c r="D1239" s="206" t="s">
        <v>348</v>
      </c>
      <c r="E1239" s="210" t="s">
        <v>34</v>
      </c>
      <c r="F1239" s="211" t="s">
        <v>4410</v>
      </c>
      <c r="G1239" s="204"/>
      <c r="H1239" s="212">
        <v>0.007</v>
      </c>
      <c r="I1239" s="332" t="s">
        <v>34</v>
      </c>
      <c r="J1239" s="204"/>
      <c r="K1239" s="204"/>
      <c r="L1239" s="333"/>
    </row>
    <row r="1240" spans="2:12" s="13" customFormat="1" ht="13.5" hidden="1" outlineLevel="3">
      <c r="B1240" s="331"/>
      <c r="C1240" s="204"/>
      <c r="D1240" s="206" t="s">
        <v>348</v>
      </c>
      <c r="E1240" s="210" t="s">
        <v>34</v>
      </c>
      <c r="F1240" s="211" t="s">
        <v>4411</v>
      </c>
      <c r="G1240" s="204"/>
      <c r="H1240" s="212">
        <v>0.004</v>
      </c>
      <c r="I1240" s="332" t="s">
        <v>34</v>
      </c>
      <c r="J1240" s="204"/>
      <c r="K1240" s="204"/>
      <c r="L1240" s="333"/>
    </row>
    <row r="1241" spans="2:12" s="12" customFormat="1" ht="13.5" hidden="1" outlineLevel="3">
      <c r="B1241" s="342"/>
      <c r="C1241" s="203"/>
      <c r="D1241" s="206" t="s">
        <v>348</v>
      </c>
      <c r="E1241" s="343" t="s">
        <v>34</v>
      </c>
      <c r="F1241" s="344" t="s">
        <v>1957</v>
      </c>
      <c r="G1241" s="203"/>
      <c r="H1241" s="345" t="s">
        <v>34</v>
      </c>
      <c r="I1241" s="346" t="s">
        <v>34</v>
      </c>
      <c r="J1241" s="203"/>
      <c r="K1241" s="203"/>
      <c r="L1241" s="347"/>
    </row>
    <row r="1242" spans="2:12" s="13" customFormat="1" ht="13.5" hidden="1" outlineLevel="3">
      <c r="B1242" s="331"/>
      <c r="C1242" s="204"/>
      <c r="D1242" s="206" t="s">
        <v>348</v>
      </c>
      <c r="E1242" s="210" t="s">
        <v>34</v>
      </c>
      <c r="F1242" s="211" t="s">
        <v>4412</v>
      </c>
      <c r="G1242" s="204"/>
      <c r="H1242" s="212">
        <v>0.021</v>
      </c>
      <c r="I1242" s="332" t="s">
        <v>34</v>
      </c>
      <c r="J1242" s="204"/>
      <c r="K1242" s="204"/>
      <c r="L1242" s="333"/>
    </row>
    <row r="1243" spans="2:12" s="13" customFormat="1" ht="13.5" hidden="1" outlineLevel="3">
      <c r="B1243" s="331"/>
      <c r="C1243" s="204"/>
      <c r="D1243" s="206" t="s">
        <v>348</v>
      </c>
      <c r="E1243" s="210" t="s">
        <v>34</v>
      </c>
      <c r="F1243" s="211" t="s">
        <v>4413</v>
      </c>
      <c r="G1243" s="204"/>
      <c r="H1243" s="212">
        <v>0.003</v>
      </c>
      <c r="I1243" s="332" t="s">
        <v>34</v>
      </c>
      <c r="J1243" s="204"/>
      <c r="K1243" s="204"/>
      <c r="L1243" s="333"/>
    </row>
    <row r="1244" spans="2:12" s="13" customFormat="1" ht="13.5" hidden="1" outlineLevel="3">
      <c r="B1244" s="331"/>
      <c r="C1244" s="204"/>
      <c r="D1244" s="206" t="s">
        <v>348</v>
      </c>
      <c r="E1244" s="210" t="s">
        <v>34</v>
      </c>
      <c r="F1244" s="211" t="s">
        <v>4414</v>
      </c>
      <c r="G1244" s="204"/>
      <c r="H1244" s="212">
        <v>0.011</v>
      </c>
      <c r="I1244" s="332" t="s">
        <v>34</v>
      </c>
      <c r="J1244" s="204"/>
      <c r="K1244" s="204"/>
      <c r="L1244" s="333"/>
    </row>
    <row r="1245" spans="2:12" s="14" customFormat="1" ht="13.5" hidden="1" outlineLevel="3">
      <c r="B1245" s="335"/>
      <c r="C1245" s="205"/>
      <c r="D1245" s="206" t="s">
        <v>348</v>
      </c>
      <c r="E1245" s="207" t="s">
        <v>34</v>
      </c>
      <c r="F1245" s="208" t="s">
        <v>352</v>
      </c>
      <c r="G1245" s="205"/>
      <c r="H1245" s="209">
        <v>0.046</v>
      </c>
      <c r="I1245" s="336" t="s">
        <v>34</v>
      </c>
      <c r="J1245" s="205"/>
      <c r="K1245" s="205"/>
      <c r="L1245" s="337"/>
    </row>
    <row r="1246" spans="2:12" s="1" customFormat="1" ht="22.5" customHeight="1" outlineLevel="2" collapsed="1">
      <c r="B1246" s="302"/>
      <c r="C1246" s="191" t="s">
        <v>1808</v>
      </c>
      <c r="D1246" s="191" t="s">
        <v>342</v>
      </c>
      <c r="E1246" s="192" t="s">
        <v>1962</v>
      </c>
      <c r="F1246" s="193" t="s">
        <v>1963</v>
      </c>
      <c r="G1246" s="194" t="s">
        <v>417</v>
      </c>
      <c r="H1246" s="195">
        <v>0.263</v>
      </c>
      <c r="I1246" s="269">
        <v>28282</v>
      </c>
      <c r="J1246" s="197">
        <f>ROUND(I1246*H1246,2)</f>
        <v>7438.17</v>
      </c>
      <c r="K1246" s="193" t="s">
        <v>346</v>
      </c>
      <c r="L1246" s="322"/>
    </row>
    <row r="1247" spans="2:12" s="13" customFormat="1" ht="13.5" hidden="1" outlineLevel="3">
      <c r="B1247" s="331"/>
      <c r="C1247" s="204"/>
      <c r="D1247" s="206" t="s">
        <v>348</v>
      </c>
      <c r="E1247" s="210" t="s">
        <v>34</v>
      </c>
      <c r="F1247" s="211" t="s">
        <v>4415</v>
      </c>
      <c r="G1247" s="204"/>
      <c r="H1247" s="212">
        <v>1.535</v>
      </c>
      <c r="I1247" s="332" t="s">
        <v>34</v>
      </c>
      <c r="J1247" s="204"/>
      <c r="K1247" s="204"/>
      <c r="L1247" s="333"/>
    </row>
    <row r="1248" spans="2:12" s="13" customFormat="1" ht="13.5" hidden="1" outlineLevel="3">
      <c r="B1248" s="331"/>
      <c r="C1248" s="204"/>
      <c r="D1248" s="206" t="s">
        <v>348</v>
      </c>
      <c r="E1248" s="210" t="s">
        <v>34</v>
      </c>
      <c r="F1248" s="211" t="s">
        <v>4416</v>
      </c>
      <c r="G1248" s="204"/>
      <c r="H1248" s="212">
        <v>0.537</v>
      </c>
      <c r="I1248" s="332" t="s">
        <v>34</v>
      </c>
      <c r="J1248" s="204"/>
      <c r="K1248" s="204"/>
      <c r="L1248" s="333"/>
    </row>
    <row r="1249" spans="2:12" s="14" customFormat="1" ht="13.5" hidden="1" outlineLevel="3">
      <c r="B1249" s="335"/>
      <c r="C1249" s="205"/>
      <c r="D1249" s="206" t="s">
        <v>348</v>
      </c>
      <c r="E1249" s="207" t="s">
        <v>34</v>
      </c>
      <c r="F1249" s="208" t="s">
        <v>352</v>
      </c>
      <c r="G1249" s="205"/>
      <c r="H1249" s="209">
        <v>2.072</v>
      </c>
      <c r="I1249" s="336" t="s">
        <v>34</v>
      </c>
      <c r="J1249" s="205"/>
      <c r="K1249" s="205"/>
      <c r="L1249" s="337"/>
    </row>
    <row r="1250" spans="2:12" s="13" customFormat="1" ht="13.5" hidden="1" outlineLevel="3">
      <c r="B1250" s="331"/>
      <c r="C1250" s="204"/>
      <c r="D1250" s="206" t="s">
        <v>348</v>
      </c>
      <c r="E1250" s="204"/>
      <c r="F1250" s="211" t="s">
        <v>4417</v>
      </c>
      <c r="G1250" s="204"/>
      <c r="H1250" s="212">
        <v>0.263</v>
      </c>
      <c r="I1250" s="332" t="s">
        <v>34</v>
      </c>
      <c r="J1250" s="204"/>
      <c r="K1250" s="204"/>
      <c r="L1250" s="333"/>
    </row>
    <row r="1251" spans="2:12" s="1" customFormat="1" ht="22.5" customHeight="1" outlineLevel="2" collapsed="1">
      <c r="B1251" s="302"/>
      <c r="C1251" s="191" t="s">
        <v>1809</v>
      </c>
      <c r="D1251" s="191" t="s">
        <v>342</v>
      </c>
      <c r="E1251" s="192" t="s">
        <v>3708</v>
      </c>
      <c r="F1251" s="193" t="s">
        <v>3709</v>
      </c>
      <c r="G1251" s="194" t="s">
        <v>417</v>
      </c>
      <c r="H1251" s="195">
        <v>0.028</v>
      </c>
      <c r="I1251" s="269">
        <v>27167.4</v>
      </c>
      <c r="J1251" s="197">
        <f>ROUND(I1251*H1251,2)</f>
        <v>760.69</v>
      </c>
      <c r="K1251" s="193" t="s">
        <v>346</v>
      </c>
      <c r="L1251" s="322"/>
    </row>
    <row r="1252" spans="2:12" s="12" customFormat="1" ht="13.5" hidden="1" outlineLevel="3">
      <c r="B1252" s="342"/>
      <c r="C1252" s="203"/>
      <c r="D1252" s="206" t="s">
        <v>348</v>
      </c>
      <c r="E1252" s="343" t="s">
        <v>34</v>
      </c>
      <c r="F1252" s="344" t="s">
        <v>4021</v>
      </c>
      <c r="G1252" s="203"/>
      <c r="H1252" s="345" t="s">
        <v>34</v>
      </c>
      <c r="I1252" s="346" t="s">
        <v>34</v>
      </c>
      <c r="J1252" s="203"/>
      <c r="K1252" s="203"/>
      <c r="L1252" s="347"/>
    </row>
    <row r="1253" spans="2:12" s="13" customFormat="1" ht="13.5" hidden="1" outlineLevel="3">
      <c r="B1253" s="331"/>
      <c r="C1253" s="204"/>
      <c r="D1253" s="206" t="s">
        <v>348</v>
      </c>
      <c r="E1253" s="210" t="s">
        <v>34</v>
      </c>
      <c r="F1253" s="211" t="s">
        <v>4418</v>
      </c>
      <c r="G1253" s="204"/>
      <c r="H1253" s="212">
        <v>0.028</v>
      </c>
      <c r="I1253" s="332" t="s">
        <v>34</v>
      </c>
      <c r="J1253" s="204"/>
      <c r="K1253" s="204"/>
      <c r="L1253" s="333"/>
    </row>
    <row r="1254" spans="2:12" s="1" customFormat="1" ht="22.5" customHeight="1" outlineLevel="2" collapsed="1">
      <c r="B1254" s="302"/>
      <c r="C1254" s="191" t="s">
        <v>1813</v>
      </c>
      <c r="D1254" s="191" t="s">
        <v>342</v>
      </c>
      <c r="E1254" s="192" t="s">
        <v>2682</v>
      </c>
      <c r="F1254" s="193" t="s">
        <v>2683</v>
      </c>
      <c r="G1254" s="194" t="s">
        <v>345</v>
      </c>
      <c r="H1254" s="195">
        <v>4.6</v>
      </c>
      <c r="I1254" s="269">
        <v>3483</v>
      </c>
      <c r="J1254" s="197">
        <f>ROUND(I1254*H1254,2)</f>
        <v>16021.8</v>
      </c>
      <c r="K1254" s="193" t="s">
        <v>34</v>
      </c>
      <c r="L1254" s="322"/>
    </row>
    <row r="1255" spans="2:12" s="12" customFormat="1" ht="13.5" hidden="1" outlineLevel="3">
      <c r="B1255" s="342"/>
      <c r="C1255" s="203"/>
      <c r="D1255" s="206" t="s">
        <v>348</v>
      </c>
      <c r="E1255" s="343" t="s">
        <v>34</v>
      </c>
      <c r="F1255" s="344" t="s">
        <v>4053</v>
      </c>
      <c r="G1255" s="203"/>
      <c r="H1255" s="345" t="s">
        <v>34</v>
      </c>
      <c r="I1255" s="346" t="s">
        <v>34</v>
      </c>
      <c r="J1255" s="203"/>
      <c r="K1255" s="203"/>
      <c r="L1255" s="347"/>
    </row>
    <row r="1256" spans="2:12" s="13" customFormat="1" ht="13.5" hidden="1" outlineLevel="3">
      <c r="B1256" s="331"/>
      <c r="C1256" s="204"/>
      <c r="D1256" s="206" t="s">
        <v>348</v>
      </c>
      <c r="E1256" s="210" t="s">
        <v>34</v>
      </c>
      <c r="F1256" s="211" t="s">
        <v>4419</v>
      </c>
      <c r="G1256" s="204"/>
      <c r="H1256" s="212">
        <v>4.554</v>
      </c>
      <c r="I1256" s="332" t="s">
        <v>34</v>
      </c>
      <c r="J1256" s="204"/>
      <c r="K1256" s="204"/>
      <c r="L1256" s="333"/>
    </row>
    <row r="1257" spans="2:12" s="13" customFormat="1" ht="13.5" hidden="1" outlineLevel="3">
      <c r="B1257" s="331"/>
      <c r="C1257" s="204"/>
      <c r="D1257" s="206" t="s">
        <v>348</v>
      </c>
      <c r="E1257" s="210" t="s">
        <v>34</v>
      </c>
      <c r="F1257" s="211" t="s">
        <v>4420</v>
      </c>
      <c r="G1257" s="204"/>
      <c r="H1257" s="212">
        <v>-1.623</v>
      </c>
      <c r="I1257" s="332" t="s">
        <v>34</v>
      </c>
      <c r="J1257" s="204"/>
      <c r="K1257" s="204"/>
      <c r="L1257" s="333"/>
    </row>
    <row r="1258" spans="2:12" s="12" customFormat="1" ht="13.5" hidden="1" outlineLevel="3">
      <c r="B1258" s="342"/>
      <c r="C1258" s="203"/>
      <c r="D1258" s="206" t="s">
        <v>348</v>
      </c>
      <c r="E1258" s="343" t="s">
        <v>34</v>
      </c>
      <c r="F1258" s="344" t="s">
        <v>4021</v>
      </c>
      <c r="G1258" s="203"/>
      <c r="H1258" s="345" t="s">
        <v>34</v>
      </c>
      <c r="I1258" s="346" t="s">
        <v>34</v>
      </c>
      <c r="J1258" s="203"/>
      <c r="K1258" s="203"/>
      <c r="L1258" s="347"/>
    </row>
    <row r="1259" spans="2:12" s="13" customFormat="1" ht="13.5" hidden="1" outlineLevel="3">
      <c r="B1259" s="331"/>
      <c r="C1259" s="204"/>
      <c r="D1259" s="206" t="s">
        <v>348</v>
      </c>
      <c r="E1259" s="210" t="s">
        <v>34</v>
      </c>
      <c r="F1259" s="211" t="s">
        <v>4421</v>
      </c>
      <c r="G1259" s="204"/>
      <c r="H1259" s="212">
        <v>0.72</v>
      </c>
      <c r="I1259" s="332" t="s">
        <v>34</v>
      </c>
      <c r="J1259" s="204"/>
      <c r="K1259" s="204"/>
      <c r="L1259" s="333"/>
    </row>
    <row r="1260" spans="2:12" s="13" customFormat="1" ht="13.5" hidden="1" outlineLevel="3">
      <c r="B1260" s="331"/>
      <c r="C1260" s="204"/>
      <c r="D1260" s="206" t="s">
        <v>348</v>
      </c>
      <c r="E1260" s="210" t="s">
        <v>34</v>
      </c>
      <c r="F1260" s="211" t="s">
        <v>4422</v>
      </c>
      <c r="G1260" s="204"/>
      <c r="H1260" s="212">
        <v>-0.163</v>
      </c>
      <c r="I1260" s="332" t="s">
        <v>34</v>
      </c>
      <c r="J1260" s="204"/>
      <c r="K1260" s="204"/>
      <c r="L1260" s="333"/>
    </row>
    <row r="1261" spans="2:12" s="12" customFormat="1" ht="13.5" hidden="1" outlineLevel="3">
      <c r="B1261" s="342"/>
      <c r="C1261" s="203"/>
      <c r="D1261" s="206" t="s">
        <v>348</v>
      </c>
      <c r="E1261" s="343" t="s">
        <v>34</v>
      </c>
      <c r="F1261" s="344" t="s">
        <v>4059</v>
      </c>
      <c r="G1261" s="203"/>
      <c r="H1261" s="345" t="s">
        <v>34</v>
      </c>
      <c r="I1261" s="346" t="s">
        <v>34</v>
      </c>
      <c r="J1261" s="203"/>
      <c r="K1261" s="203"/>
      <c r="L1261" s="347"/>
    </row>
    <row r="1262" spans="2:12" s="13" customFormat="1" ht="13.5" hidden="1" outlineLevel="3">
      <c r="B1262" s="331"/>
      <c r="C1262" s="204"/>
      <c r="D1262" s="206" t="s">
        <v>348</v>
      </c>
      <c r="E1262" s="210" t="s">
        <v>34</v>
      </c>
      <c r="F1262" s="211" t="s">
        <v>2687</v>
      </c>
      <c r="G1262" s="204"/>
      <c r="H1262" s="212">
        <v>1.688</v>
      </c>
      <c r="I1262" s="332" t="s">
        <v>34</v>
      </c>
      <c r="J1262" s="204"/>
      <c r="K1262" s="204"/>
      <c r="L1262" s="333"/>
    </row>
    <row r="1263" spans="2:12" s="13" customFormat="1" ht="13.5" hidden="1" outlineLevel="3">
      <c r="B1263" s="331"/>
      <c r="C1263" s="204"/>
      <c r="D1263" s="206" t="s">
        <v>348</v>
      </c>
      <c r="E1263" s="210" t="s">
        <v>34</v>
      </c>
      <c r="F1263" s="211" t="s">
        <v>4423</v>
      </c>
      <c r="G1263" s="204"/>
      <c r="H1263" s="212">
        <v>-0.576</v>
      </c>
      <c r="I1263" s="332" t="s">
        <v>34</v>
      </c>
      <c r="J1263" s="204"/>
      <c r="K1263" s="204"/>
      <c r="L1263" s="333"/>
    </row>
    <row r="1264" spans="2:12" s="14" customFormat="1" ht="13.5" hidden="1" outlineLevel="3">
      <c r="B1264" s="335"/>
      <c r="C1264" s="205"/>
      <c r="D1264" s="206" t="s">
        <v>348</v>
      </c>
      <c r="E1264" s="207" t="s">
        <v>34</v>
      </c>
      <c r="F1264" s="208" t="s">
        <v>352</v>
      </c>
      <c r="G1264" s="205"/>
      <c r="H1264" s="209">
        <v>4.6</v>
      </c>
      <c r="I1264" s="336" t="s">
        <v>34</v>
      </c>
      <c r="J1264" s="205"/>
      <c r="K1264" s="205"/>
      <c r="L1264" s="337"/>
    </row>
    <row r="1265" spans="2:12" s="1" customFormat="1" ht="22.5" customHeight="1" outlineLevel="2" collapsed="1">
      <c r="B1265" s="302"/>
      <c r="C1265" s="191" t="s">
        <v>1816</v>
      </c>
      <c r="D1265" s="191" t="s">
        <v>342</v>
      </c>
      <c r="E1265" s="192" t="s">
        <v>1989</v>
      </c>
      <c r="F1265" s="193" t="s">
        <v>1990</v>
      </c>
      <c r="G1265" s="194" t="s">
        <v>390</v>
      </c>
      <c r="H1265" s="195">
        <v>2.17</v>
      </c>
      <c r="I1265" s="269">
        <v>1253.9</v>
      </c>
      <c r="J1265" s="197">
        <f>ROUND(I1265*H1265,2)</f>
        <v>2720.96</v>
      </c>
      <c r="K1265" s="193" t="s">
        <v>346</v>
      </c>
      <c r="L1265" s="322"/>
    </row>
    <row r="1266" spans="2:12" s="12" customFormat="1" ht="13.5" hidden="1" outlineLevel="3">
      <c r="B1266" s="342"/>
      <c r="C1266" s="203"/>
      <c r="D1266" s="206" t="s">
        <v>348</v>
      </c>
      <c r="E1266" s="343" t="s">
        <v>34</v>
      </c>
      <c r="F1266" s="344" t="s">
        <v>4021</v>
      </c>
      <c r="G1266" s="203"/>
      <c r="H1266" s="345" t="s">
        <v>34</v>
      </c>
      <c r="I1266" s="346" t="s">
        <v>34</v>
      </c>
      <c r="J1266" s="203"/>
      <c r="K1266" s="203"/>
      <c r="L1266" s="347"/>
    </row>
    <row r="1267" spans="2:12" s="13" customFormat="1" ht="13.5" hidden="1" outlineLevel="3">
      <c r="B1267" s="331"/>
      <c r="C1267" s="204"/>
      <c r="D1267" s="206" t="s">
        <v>348</v>
      </c>
      <c r="E1267" s="210" t="s">
        <v>34</v>
      </c>
      <c r="F1267" s="211" t="s">
        <v>4421</v>
      </c>
      <c r="G1267" s="204"/>
      <c r="H1267" s="212">
        <v>0.72</v>
      </c>
      <c r="I1267" s="332" t="s">
        <v>34</v>
      </c>
      <c r="J1267" s="204"/>
      <c r="K1267" s="204"/>
      <c r="L1267" s="333"/>
    </row>
    <row r="1268" spans="2:12" s="13" customFormat="1" ht="13.5" hidden="1" outlineLevel="3">
      <c r="B1268" s="331"/>
      <c r="C1268" s="204"/>
      <c r="D1268" s="206" t="s">
        <v>348</v>
      </c>
      <c r="E1268" s="210" t="s">
        <v>34</v>
      </c>
      <c r="F1268" s="211" t="s">
        <v>4424</v>
      </c>
      <c r="G1268" s="204"/>
      <c r="H1268" s="212">
        <v>0.85</v>
      </c>
      <c r="I1268" s="332" t="s">
        <v>34</v>
      </c>
      <c r="J1268" s="204"/>
      <c r="K1268" s="204"/>
      <c r="L1268" s="333"/>
    </row>
    <row r="1269" spans="2:12" s="12" customFormat="1" ht="13.5" hidden="1" outlineLevel="3">
      <c r="B1269" s="342"/>
      <c r="C1269" s="203"/>
      <c r="D1269" s="206" t="s">
        <v>348</v>
      </c>
      <c r="E1269" s="343" t="s">
        <v>34</v>
      </c>
      <c r="F1269" s="344" t="s">
        <v>4059</v>
      </c>
      <c r="G1269" s="203"/>
      <c r="H1269" s="345" t="s">
        <v>34</v>
      </c>
      <c r="I1269" s="346" t="s">
        <v>34</v>
      </c>
      <c r="J1269" s="203"/>
      <c r="K1269" s="203"/>
      <c r="L1269" s="347"/>
    </row>
    <row r="1270" spans="2:12" s="13" customFormat="1" ht="13.5" hidden="1" outlineLevel="3">
      <c r="B1270" s="331"/>
      <c r="C1270" s="204"/>
      <c r="D1270" s="206" t="s">
        <v>348</v>
      </c>
      <c r="E1270" s="210" t="s">
        <v>34</v>
      </c>
      <c r="F1270" s="211" t="s">
        <v>4425</v>
      </c>
      <c r="G1270" s="204"/>
      <c r="H1270" s="212">
        <v>0.6</v>
      </c>
      <c r="I1270" s="332" t="s">
        <v>34</v>
      </c>
      <c r="J1270" s="204"/>
      <c r="K1270" s="204"/>
      <c r="L1270" s="333"/>
    </row>
    <row r="1271" spans="2:12" s="14" customFormat="1" ht="13.5" hidden="1" outlineLevel="3">
      <c r="B1271" s="335"/>
      <c r="C1271" s="205"/>
      <c r="D1271" s="206" t="s">
        <v>348</v>
      </c>
      <c r="E1271" s="207" t="s">
        <v>34</v>
      </c>
      <c r="F1271" s="208" t="s">
        <v>352</v>
      </c>
      <c r="G1271" s="205"/>
      <c r="H1271" s="209">
        <v>2.17</v>
      </c>
      <c r="I1271" s="336" t="s">
        <v>34</v>
      </c>
      <c r="J1271" s="205"/>
      <c r="K1271" s="205"/>
      <c r="L1271" s="337"/>
    </row>
    <row r="1272" spans="2:12" s="1" customFormat="1" ht="22.5" customHeight="1" outlineLevel="2" collapsed="1">
      <c r="B1272" s="302"/>
      <c r="C1272" s="191" t="s">
        <v>1819</v>
      </c>
      <c r="D1272" s="191" t="s">
        <v>342</v>
      </c>
      <c r="E1272" s="192" t="s">
        <v>1513</v>
      </c>
      <c r="F1272" s="193" t="s">
        <v>1514</v>
      </c>
      <c r="G1272" s="194" t="s">
        <v>491</v>
      </c>
      <c r="H1272" s="195">
        <v>52.2</v>
      </c>
      <c r="I1272" s="269">
        <v>390.1</v>
      </c>
      <c r="J1272" s="197">
        <f>ROUND(I1272*H1272,2)</f>
        <v>20363.22</v>
      </c>
      <c r="K1272" s="193" t="s">
        <v>34</v>
      </c>
      <c r="L1272" s="322"/>
    </row>
    <row r="1273" spans="2:12" s="12" customFormat="1" ht="13.5" hidden="1" outlineLevel="3">
      <c r="B1273" s="342"/>
      <c r="C1273" s="203"/>
      <c r="D1273" s="206" t="s">
        <v>348</v>
      </c>
      <c r="E1273" s="343" t="s">
        <v>34</v>
      </c>
      <c r="F1273" s="344" t="s">
        <v>1588</v>
      </c>
      <c r="G1273" s="203"/>
      <c r="H1273" s="345" t="s">
        <v>34</v>
      </c>
      <c r="I1273" s="346" t="s">
        <v>34</v>
      </c>
      <c r="J1273" s="203"/>
      <c r="K1273" s="203"/>
      <c r="L1273" s="347"/>
    </row>
    <row r="1274" spans="2:12" s="13" customFormat="1" ht="13.5" hidden="1" outlineLevel="3">
      <c r="B1274" s="331"/>
      <c r="C1274" s="204"/>
      <c r="D1274" s="206" t="s">
        <v>348</v>
      </c>
      <c r="E1274" s="210" t="s">
        <v>34</v>
      </c>
      <c r="F1274" s="211" t="s">
        <v>4426</v>
      </c>
      <c r="G1274" s="204"/>
      <c r="H1274" s="212">
        <v>17.8</v>
      </c>
      <c r="I1274" s="332" t="s">
        <v>34</v>
      </c>
      <c r="J1274" s="204"/>
      <c r="K1274" s="204"/>
      <c r="L1274" s="333"/>
    </row>
    <row r="1275" spans="2:12" s="13" customFormat="1" ht="13.5" hidden="1" outlineLevel="3">
      <c r="B1275" s="331"/>
      <c r="C1275" s="204"/>
      <c r="D1275" s="206" t="s">
        <v>348</v>
      </c>
      <c r="E1275" s="210" t="s">
        <v>34</v>
      </c>
      <c r="F1275" s="211" t="s">
        <v>4427</v>
      </c>
      <c r="G1275" s="204"/>
      <c r="H1275" s="212">
        <v>17.1</v>
      </c>
      <c r="I1275" s="332" t="s">
        <v>34</v>
      </c>
      <c r="J1275" s="204"/>
      <c r="K1275" s="204"/>
      <c r="L1275" s="333"/>
    </row>
    <row r="1276" spans="2:12" s="13" customFormat="1" ht="13.5" hidden="1" outlineLevel="3">
      <c r="B1276" s="331"/>
      <c r="C1276" s="204"/>
      <c r="D1276" s="206" t="s">
        <v>348</v>
      </c>
      <c r="E1276" s="210" t="s">
        <v>34</v>
      </c>
      <c r="F1276" s="211" t="s">
        <v>4428</v>
      </c>
      <c r="G1276" s="204"/>
      <c r="H1276" s="212">
        <v>17.3</v>
      </c>
      <c r="I1276" s="332" t="s">
        <v>34</v>
      </c>
      <c r="J1276" s="204"/>
      <c r="K1276" s="204"/>
      <c r="L1276" s="333"/>
    </row>
    <row r="1277" spans="2:12" s="14" customFormat="1" ht="13.5" hidden="1" outlineLevel="3">
      <c r="B1277" s="335"/>
      <c r="C1277" s="205"/>
      <c r="D1277" s="206" t="s">
        <v>348</v>
      </c>
      <c r="E1277" s="207" t="s">
        <v>34</v>
      </c>
      <c r="F1277" s="208" t="s">
        <v>352</v>
      </c>
      <c r="G1277" s="205"/>
      <c r="H1277" s="209">
        <v>52.2</v>
      </c>
      <c r="I1277" s="336" t="s">
        <v>34</v>
      </c>
      <c r="J1277" s="205"/>
      <c r="K1277" s="205"/>
      <c r="L1277" s="337"/>
    </row>
    <row r="1278" spans="2:12" s="1" customFormat="1" ht="22.5" customHeight="1" outlineLevel="2" collapsed="1">
      <c r="B1278" s="302"/>
      <c r="C1278" s="191" t="s">
        <v>1823</v>
      </c>
      <c r="D1278" s="191" t="s">
        <v>342</v>
      </c>
      <c r="E1278" s="192" t="s">
        <v>1517</v>
      </c>
      <c r="F1278" s="193" t="s">
        <v>1518</v>
      </c>
      <c r="G1278" s="194" t="s">
        <v>491</v>
      </c>
      <c r="H1278" s="195">
        <v>24.6</v>
      </c>
      <c r="I1278" s="269">
        <v>390.1</v>
      </c>
      <c r="J1278" s="197">
        <f>ROUND(I1278*H1278,2)</f>
        <v>9596.46</v>
      </c>
      <c r="K1278" s="193" t="s">
        <v>34</v>
      </c>
      <c r="L1278" s="322"/>
    </row>
    <row r="1279" spans="2:12" s="12" customFormat="1" ht="13.5" hidden="1" outlineLevel="3">
      <c r="B1279" s="342"/>
      <c r="C1279" s="203"/>
      <c r="D1279" s="206" t="s">
        <v>348</v>
      </c>
      <c r="E1279" s="343" t="s">
        <v>34</v>
      </c>
      <c r="F1279" s="344" t="s">
        <v>1588</v>
      </c>
      <c r="G1279" s="203"/>
      <c r="H1279" s="345" t="s">
        <v>34</v>
      </c>
      <c r="I1279" s="346" t="s">
        <v>34</v>
      </c>
      <c r="J1279" s="203"/>
      <c r="K1279" s="203"/>
      <c r="L1279" s="347"/>
    </row>
    <row r="1280" spans="2:12" s="13" customFormat="1" ht="13.5" hidden="1" outlineLevel="3">
      <c r="B1280" s="331"/>
      <c r="C1280" s="204"/>
      <c r="D1280" s="206" t="s">
        <v>348</v>
      </c>
      <c r="E1280" s="210" t="s">
        <v>34</v>
      </c>
      <c r="F1280" s="211" t="s">
        <v>4429</v>
      </c>
      <c r="G1280" s="204"/>
      <c r="H1280" s="212">
        <v>12.2</v>
      </c>
      <c r="I1280" s="332" t="s">
        <v>34</v>
      </c>
      <c r="J1280" s="204"/>
      <c r="K1280" s="204"/>
      <c r="L1280" s="333"/>
    </row>
    <row r="1281" spans="2:12" s="13" customFormat="1" ht="13.5" hidden="1" outlineLevel="3">
      <c r="B1281" s="331"/>
      <c r="C1281" s="204"/>
      <c r="D1281" s="206" t="s">
        <v>348</v>
      </c>
      <c r="E1281" s="210" t="s">
        <v>34</v>
      </c>
      <c r="F1281" s="211" t="s">
        <v>4430</v>
      </c>
      <c r="G1281" s="204"/>
      <c r="H1281" s="212">
        <v>5.2</v>
      </c>
      <c r="I1281" s="332" t="s">
        <v>34</v>
      </c>
      <c r="J1281" s="204"/>
      <c r="K1281" s="204"/>
      <c r="L1281" s="333"/>
    </row>
    <row r="1282" spans="2:12" s="13" customFormat="1" ht="13.5" hidden="1" outlineLevel="3">
      <c r="B1282" s="331"/>
      <c r="C1282" s="204"/>
      <c r="D1282" s="206" t="s">
        <v>348</v>
      </c>
      <c r="E1282" s="210" t="s">
        <v>34</v>
      </c>
      <c r="F1282" s="211" t="s">
        <v>4431</v>
      </c>
      <c r="G1282" s="204"/>
      <c r="H1282" s="212">
        <v>7.2</v>
      </c>
      <c r="I1282" s="332" t="s">
        <v>34</v>
      </c>
      <c r="J1282" s="204"/>
      <c r="K1282" s="204"/>
      <c r="L1282" s="333"/>
    </row>
    <row r="1283" spans="2:12" s="14" customFormat="1" ht="13.5" hidden="1" outlineLevel="3">
      <c r="B1283" s="335"/>
      <c r="C1283" s="205"/>
      <c r="D1283" s="206" t="s">
        <v>348</v>
      </c>
      <c r="E1283" s="207" t="s">
        <v>34</v>
      </c>
      <c r="F1283" s="208" t="s">
        <v>352</v>
      </c>
      <c r="G1283" s="205"/>
      <c r="H1283" s="209">
        <v>24.6</v>
      </c>
      <c r="I1283" s="336" t="s">
        <v>34</v>
      </c>
      <c r="J1283" s="205"/>
      <c r="K1283" s="205"/>
      <c r="L1283" s="337"/>
    </row>
    <row r="1284" spans="2:12" s="1" customFormat="1" ht="31.5" customHeight="1" outlineLevel="2">
      <c r="B1284" s="302"/>
      <c r="C1284" s="191" t="s">
        <v>1826</v>
      </c>
      <c r="D1284" s="191" t="s">
        <v>342</v>
      </c>
      <c r="E1284" s="192" t="s">
        <v>4432</v>
      </c>
      <c r="F1284" s="193" t="s">
        <v>4433</v>
      </c>
      <c r="G1284" s="194" t="s">
        <v>1130</v>
      </c>
      <c r="H1284" s="195">
        <v>1</v>
      </c>
      <c r="I1284" s="269">
        <v>32600.9</v>
      </c>
      <c r="J1284" s="197">
        <f>ROUND(I1284*H1284,2)</f>
        <v>32600.9</v>
      </c>
      <c r="K1284" s="193" t="s">
        <v>34</v>
      </c>
      <c r="L1284" s="322"/>
    </row>
    <row r="1285" spans="2:12" s="1" customFormat="1" ht="31.5" customHeight="1" outlineLevel="2">
      <c r="B1285" s="302"/>
      <c r="C1285" s="191" t="s">
        <v>1830</v>
      </c>
      <c r="D1285" s="191" t="s">
        <v>342</v>
      </c>
      <c r="E1285" s="192" t="s">
        <v>4434</v>
      </c>
      <c r="F1285" s="193" t="s">
        <v>4435</v>
      </c>
      <c r="G1285" s="194" t="s">
        <v>1130</v>
      </c>
      <c r="H1285" s="195">
        <v>1</v>
      </c>
      <c r="I1285" s="269">
        <v>9195.1</v>
      </c>
      <c r="J1285" s="197">
        <f>ROUND(I1285*H1285,2)</f>
        <v>9195.1</v>
      </c>
      <c r="K1285" s="193" t="s">
        <v>34</v>
      </c>
      <c r="L1285" s="322"/>
    </row>
    <row r="1286" spans="2:12" s="1" customFormat="1" ht="31.5" customHeight="1" outlineLevel="2">
      <c r="B1286" s="302"/>
      <c r="C1286" s="191" t="s">
        <v>1833</v>
      </c>
      <c r="D1286" s="191" t="s">
        <v>342</v>
      </c>
      <c r="E1286" s="192" t="s">
        <v>4436</v>
      </c>
      <c r="F1286" s="193" t="s">
        <v>4437</v>
      </c>
      <c r="G1286" s="194" t="s">
        <v>1130</v>
      </c>
      <c r="H1286" s="195">
        <v>1</v>
      </c>
      <c r="I1286" s="269">
        <v>18432</v>
      </c>
      <c r="J1286" s="197">
        <f>ROUND(I1286*H1286,2)</f>
        <v>18432</v>
      </c>
      <c r="K1286" s="193" t="s">
        <v>34</v>
      </c>
      <c r="L1286" s="322"/>
    </row>
    <row r="1287" spans="2:12" s="1" customFormat="1" ht="22.5" customHeight="1" outlineLevel="2" collapsed="1">
      <c r="B1287" s="302"/>
      <c r="C1287" s="191" t="s">
        <v>1836</v>
      </c>
      <c r="D1287" s="191" t="s">
        <v>342</v>
      </c>
      <c r="E1287" s="192" t="s">
        <v>2034</v>
      </c>
      <c r="F1287" s="193" t="s">
        <v>2035</v>
      </c>
      <c r="G1287" s="194" t="s">
        <v>1130</v>
      </c>
      <c r="H1287" s="195">
        <v>3</v>
      </c>
      <c r="I1287" s="269">
        <v>696.6</v>
      </c>
      <c r="J1287" s="197">
        <f>ROUND(I1287*H1287,2)</f>
        <v>2089.8</v>
      </c>
      <c r="K1287" s="193" t="s">
        <v>346</v>
      </c>
      <c r="L1287" s="322"/>
    </row>
    <row r="1288" spans="2:12" s="13" customFormat="1" ht="13.5" hidden="1" outlineLevel="3">
      <c r="B1288" s="331"/>
      <c r="C1288" s="204"/>
      <c r="D1288" s="206" t="s">
        <v>348</v>
      </c>
      <c r="E1288" s="210" t="s">
        <v>34</v>
      </c>
      <c r="F1288" s="211" t="s">
        <v>4438</v>
      </c>
      <c r="G1288" s="204"/>
      <c r="H1288" s="212">
        <v>3</v>
      </c>
      <c r="I1288" s="332" t="s">
        <v>34</v>
      </c>
      <c r="J1288" s="204"/>
      <c r="K1288" s="204"/>
      <c r="L1288" s="333"/>
    </row>
    <row r="1289" spans="2:12" s="1" customFormat="1" ht="22.5" customHeight="1" outlineLevel="2" collapsed="1">
      <c r="B1289" s="302"/>
      <c r="C1289" s="217" t="s">
        <v>1840</v>
      </c>
      <c r="D1289" s="217" t="s">
        <v>441</v>
      </c>
      <c r="E1289" s="218" t="s">
        <v>2038</v>
      </c>
      <c r="F1289" s="219" t="s">
        <v>2039</v>
      </c>
      <c r="G1289" s="220" t="s">
        <v>1130</v>
      </c>
      <c r="H1289" s="221">
        <v>1.01</v>
      </c>
      <c r="I1289" s="270">
        <v>650.7</v>
      </c>
      <c r="J1289" s="222">
        <f>ROUND(I1289*H1289,2)</f>
        <v>657.21</v>
      </c>
      <c r="K1289" s="219" t="s">
        <v>346</v>
      </c>
      <c r="L1289" s="334"/>
    </row>
    <row r="1290" spans="2:12" s="13" customFormat="1" ht="13.5" hidden="1" outlineLevel="3">
      <c r="B1290" s="331"/>
      <c r="C1290" s="204"/>
      <c r="D1290" s="206" t="s">
        <v>348</v>
      </c>
      <c r="E1290" s="204"/>
      <c r="F1290" s="211" t="s">
        <v>1640</v>
      </c>
      <c r="G1290" s="204"/>
      <c r="H1290" s="212">
        <v>1.01</v>
      </c>
      <c r="I1290" s="332" t="s">
        <v>34</v>
      </c>
      <c r="J1290" s="204"/>
      <c r="K1290" s="204"/>
      <c r="L1290" s="333"/>
    </row>
    <row r="1291" spans="2:12" s="1" customFormat="1" ht="22.5" customHeight="1" outlineLevel="2" collapsed="1">
      <c r="B1291" s="302"/>
      <c r="C1291" s="217" t="s">
        <v>1841</v>
      </c>
      <c r="D1291" s="217" t="s">
        <v>441</v>
      </c>
      <c r="E1291" s="218" t="s">
        <v>2045</v>
      </c>
      <c r="F1291" s="219" t="s">
        <v>2046</v>
      </c>
      <c r="G1291" s="220" t="s">
        <v>1130</v>
      </c>
      <c r="H1291" s="221">
        <v>2.02</v>
      </c>
      <c r="I1291" s="270">
        <v>1618.9</v>
      </c>
      <c r="J1291" s="222">
        <f>ROUND(I1291*H1291,2)</f>
        <v>3270.18</v>
      </c>
      <c r="K1291" s="219" t="s">
        <v>346</v>
      </c>
      <c r="L1291" s="334"/>
    </row>
    <row r="1292" spans="2:12" s="13" customFormat="1" ht="13.5" hidden="1" outlineLevel="3">
      <c r="B1292" s="331"/>
      <c r="C1292" s="204"/>
      <c r="D1292" s="206" t="s">
        <v>348</v>
      </c>
      <c r="E1292" s="204"/>
      <c r="F1292" s="211" t="s">
        <v>2224</v>
      </c>
      <c r="G1292" s="204"/>
      <c r="H1292" s="212">
        <v>2.02</v>
      </c>
      <c r="I1292" s="332" t="s">
        <v>34</v>
      </c>
      <c r="J1292" s="204"/>
      <c r="K1292" s="204"/>
      <c r="L1292" s="333"/>
    </row>
    <row r="1293" spans="2:12" s="1" customFormat="1" ht="22.5" customHeight="1" outlineLevel="2" collapsed="1">
      <c r="B1293" s="302"/>
      <c r="C1293" s="217" t="s">
        <v>1845</v>
      </c>
      <c r="D1293" s="217" t="s">
        <v>441</v>
      </c>
      <c r="E1293" s="218" t="s">
        <v>2049</v>
      </c>
      <c r="F1293" s="219" t="s">
        <v>2050</v>
      </c>
      <c r="G1293" s="220" t="s">
        <v>1130</v>
      </c>
      <c r="H1293" s="221">
        <v>3.06</v>
      </c>
      <c r="I1293" s="270">
        <v>192.3</v>
      </c>
      <c r="J1293" s="222">
        <f>ROUND(I1293*H1293,2)</f>
        <v>588.44</v>
      </c>
      <c r="K1293" s="219" t="s">
        <v>346</v>
      </c>
      <c r="L1293" s="334"/>
    </row>
    <row r="1294" spans="2:12" s="13" customFormat="1" ht="13.5" hidden="1" outlineLevel="3">
      <c r="B1294" s="331"/>
      <c r="C1294" s="204"/>
      <c r="D1294" s="206" t="s">
        <v>348</v>
      </c>
      <c r="E1294" s="204"/>
      <c r="F1294" s="211" t="s">
        <v>2707</v>
      </c>
      <c r="G1294" s="204"/>
      <c r="H1294" s="212">
        <v>3.06</v>
      </c>
      <c r="I1294" s="332" t="s">
        <v>34</v>
      </c>
      <c r="J1294" s="204"/>
      <c r="K1294" s="204"/>
      <c r="L1294" s="333"/>
    </row>
    <row r="1295" spans="2:12" s="1" customFormat="1" ht="22.5" customHeight="1" outlineLevel="2" collapsed="1">
      <c r="B1295" s="302"/>
      <c r="C1295" s="191" t="s">
        <v>1850</v>
      </c>
      <c r="D1295" s="191" t="s">
        <v>342</v>
      </c>
      <c r="E1295" s="192" t="s">
        <v>2053</v>
      </c>
      <c r="F1295" s="193" t="s">
        <v>2054</v>
      </c>
      <c r="G1295" s="194" t="s">
        <v>1130</v>
      </c>
      <c r="H1295" s="195">
        <v>2</v>
      </c>
      <c r="I1295" s="269">
        <v>97.5</v>
      </c>
      <c r="J1295" s="197">
        <f>ROUND(I1295*H1295,2)</f>
        <v>195</v>
      </c>
      <c r="K1295" s="193" t="s">
        <v>346</v>
      </c>
      <c r="L1295" s="322"/>
    </row>
    <row r="1296" spans="2:12" s="13" customFormat="1" ht="13.5" hidden="1" outlineLevel="3">
      <c r="B1296" s="331"/>
      <c r="C1296" s="204"/>
      <c r="D1296" s="206" t="s">
        <v>348</v>
      </c>
      <c r="E1296" s="210" t="s">
        <v>34</v>
      </c>
      <c r="F1296" s="211" t="s">
        <v>4439</v>
      </c>
      <c r="G1296" s="204"/>
      <c r="H1296" s="212">
        <v>2</v>
      </c>
      <c r="I1296" s="332" t="s">
        <v>34</v>
      </c>
      <c r="J1296" s="204"/>
      <c r="K1296" s="204"/>
      <c r="L1296" s="333"/>
    </row>
    <row r="1297" spans="2:12" s="1" customFormat="1" ht="22.5" customHeight="1" outlineLevel="2" collapsed="1">
      <c r="B1297" s="302"/>
      <c r="C1297" s="217" t="s">
        <v>1854</v>
      </c>
      <c r="D1297" s="217" t="s">
        <v>441</v>
      </c>
      <c r="E1297" s="218" t="s">
        <v>2057</v>
      </c>
      <c r="F1297" s="219" t="s">
        <v>2058</v>
      </c>
      <c r="G1297" s="220" t="s">
        <v>1130</v>
      </c>
      <c r="H1297" s="221">
        <v>2.02</v>
      </c>
      <c r="I1297" s="270">
        <v>1018.5</v>
      </c>
      <c r="J1297" s="222">
        <f>ROUND(I1297*H1297,2)</f>
        <v>2057.37</v>
      </c>
      <c r="K1297" s="219" t="s">
        <v>346</v>
      </c>
      <c r="L1297" s="334"/>
    </row>
    <row r="1298" spans="2:12" s="13" customFormat="1" ht="13.5" hidden="1" outlineLevel="3">
      <c r="B1298" s="331"/>
      <c r="C1298" s="204"/>
      <c r="D1298" s="206" t="s">
        <v>348</v>
      </c>
      <c r="E1298" s="204"/>
      <c r="F1298" s="211" t="s">
        <v>2224</v>
      </c>
      <c r="G1298" s="204"/>
      <c r="H1298" s="212">
        <v>2.02</v>
      </c>
      <c r="I1298" s="332" t="s">
        <v>34</v>
      </c>
      <c r="J1298" s="204"/>
      <c r="K1298" s="204"/>
      <c r="L1298" s="333"/>
    </row>
    <row r="1299" spans="2:12" s="1" customFormat="1" ht="22.5" customHeight="1" outlineLevel="2" collapsed="1">
      <c r="B1299" s="302"/>
      <c r="C1299" s="217" t="s">
        <v>1858</v>
      </c>
      <c r="D1299" s="217" t="s">
        <v>441</v>
      </c>
      <c r="E1299" s="218" t="s">
        <v>2049</v>
      </c>
      <c r="F1299" s="219" t="s">
        <v>2050</v>
      </c>
      <c r="G1299" s="220" t="s">
        <v>1130</v>
      </c>
      <c r="H1299" s="221">
        <v>2.04</v>
      </c>
      <c r="I1299" s="270">
        <v>192.3</v>
      </c>
      <c r="J1299" s="222">
        <f>ROUND(I1299*H1299,2)</f>
        <v>392.29</v>
      </c>
      <c r="K1299" s="219" t="s">
        <v>346</v>
      </c>
      <c r="L1299" s="334"/>
    </row>
    <row r="1300" spans="2:12" s="13" customFormat="1" ht="13.5" hidden="1" outlineLevel="3">
      <c r="B1300" s="331"/>
      <c r="C1300" s="204"/>
      <c r="D1300" s="206" t="s">
        <v>348</v>
      </c>
      <c r="E1300" s="204"/>
      <c r="F1300" s="211" t="s">
        <v>4440</v>
      </c>
      <c r="G1300" s="204"/>
      <c r="H1300" s="212">
        <v>2.04</v>
      </c>
      <c r="I1300" s="332" t="s">
        <v>34</v>
      </c>
      <c r="J1300" s="204"/>
      <c r="K1300" s="204"/>
      <c r="L1300" s="333"/>
    </row>
    <row r="1301" spans="2:12" s="1" customFormat="1" ht="31.5" customHeight="1" outlineLevel="2">
      <c r="B1301" s="302"/>
      <c r="C1301" s="191" t="s">
        <v>1862</v>
      </c>
      <c r="D1301" s="191" t="s">
        <v>342</v>
      </c>
      <c r="E1301" s="192" t="s">
        <v>2062</v>
      </c>
      <c r="F1301" s="193" t="s">
        <v>2063</v>
      </c>
      <c r="G1301" s="194" t="s">
        <v>1130</v>
      </c>
      <c r="H1301" s="195">
        <v>2</v>
      </c>
      <c r="I1301" s="269">
        <v>724.5</v>
      </c>
      <c r="J1301" s="197">
        <f>ROUND(I1301*H1301,2)</f>
        <v>1449</v>
      </c>
      <c r="K1301" s="193" t="s">
        <v>34</v>
      </c>
      <c r="L1301" s="322"/>
    </row>
    <row r="1302" spans="2:12" s="1" customFormat="1" ht="22.5" customHeight="1" outlineLevel="2" collapsed="1">
      <c r="B1302" s="302"/>
      <c r="C1302" s="191" t="s">
        <v>1865</v>
      </c>
      <c r="D1302" s="191" t="s">
        <v>342</v>
      </c>
      <c r="E1302" s="192" t="s">
        <v>2066</v>
      </c>
      <c r="F1302" s="193" t="s">
        <v>2067</v>
      </c>
      <c r="G1302" s="194" t="s">
        <v>491</v>
      </c>
      <c r="H1302" s="195">
        <v>1.1</v>
      </c>
      <c r="I1302" s="269">
        <v>1741.5</v>
      </c>
      <c r="J1302" s="197">
        <f>ROUND(I1302*H1302,2)</f>
        <v>1915.65</v>
      </c>
      <c r="K1302" s="193" t="s">
        <v>34</v>
      </c>
      <c r="L1302" s="322"/>
    </row>
    <row r="1303" spans="2:12" s="13" customFormat="1" ht="13.5" hidden="1" outlineLevel="3">
      <c r="B1303" s="331"/>
      <c r="C1303" s="204"/>
      <c r="D1303" s="206" t="s">
        <v>348</v>
      </c>
      <c r="E1303" s="210" t="s">
        <v>34</v>
      </c>
      <c r="F1303" s="211" t="s">
        <v>4441</v>
      </c>
      <c r="G1303" s="204"/>
      <c r="H1303" s="212">
        <v>1.1</v>
      </c>
      <c r="I1303" s="332" t="s">
        <v>34</v>
      </c>
      <c r="J1303" s="204"/>
      <c r="K1303" s="204"/>
      <c r="L1303" s="333"/>
    </row>
    <row r="1304" spans="2:12" s="1" customFormat="1" ht="22.5" customHeight="1" outlineLevel="2" collapsed="1">
      <c r="B1304" s="302"/>
      <c r="C1304" s="191" t="s">
        <v>1868</v>
      </c>
      <c r="D1304" s="191" t="s">
        <v>342</v>
      </c>
      <c r="E1304" s="192" t="s">
        <v>2070</v>
      </c>
      <c r="F1304" s="193" t="s">
        <v>2071</v>
      </c>
      <c r="G1304" s="194" t="s">
        <v>491</v>
      </c>
      <c r="H1304" s="195">
        <v>1.5</v>
      </c>
      <c r="I1304" s="269">
        <v>7175</v>
      </c>
      <c r="J1304" s="197">
        <f>ROUND(I1304*H1304,2)</f>
        <v>10762.5</v>
      </c>
      <c r="K1304" s="193" t="s">
        <v>34</v>
      </c>
      <c r="L1304" s="322"/>
    </row>
    <row r="1305" spans="2:12" s="13" customFormat="1" ht="13.5" hidden="1" outlineLevel="3">
      <c r="B1305" s="331"/>
      <c r="C1305" s="204"/>
      <c r="D1305" s="206" t="s">
        <v>348</v>
      </c>
      <c r="E1305" s="210" t="s">
        <v>34</v>
      </c>
      <c r="F1305" s="211" t="s">
        <v>4442</v>
      </c>
      <c r="G1305" s="204"/>
      <c r="H1305" s="212">
        <v>1.5</v>
      </c>
      <c r="I1305" s="332" t="s">
        <v>34</v>
      </c>
      <c r="J1305" s="204"/>
      <c r="K1305" s="204"/>
      <c r="L1305" s="333"/>
    </row>
    <row r="1306" spans="2:12" s="1" customFormat="1" ht="22.5" customHeight="1" outlineLevel="2" collapsed="1">
      <c r="B1306" s="302"/>
      <c r="C1306" s="191" t="s">
        <v>1874</v>
      </c>
      <c r="D1306" s="191" t="s">
        <v>342</v>
      </c>
      <c r="E1306" s="192" t="s">
        <v>2083</v>
      </c>
      <c r="F1306" s="193" t="s">
        <v>2084</v>
      </c>
      <c r="G1306" s="194" t="s">
        <v>1130</v>
      </c>
      <c r="H1306" s="195">
        <v>2</v>
      </c>
      <c r="I1306" s="269">
        <v>557.3</v>
      </c>
      <c r="J1306" s="197">
        <f>ROUND(I1306*H1306,2)</f>
        <v>1114.6</v>
      </c>
      <c r="K1306" s="193" t="s">
        <v>346</v>
      </c>
      <c r="L1306" s="322"/>
    </row>
    <row r="1307" spans="2:12" s="13" customFormat="1" ht="13.5" hidden="1" outlineLevel="3">
      <c r="B1307" s="331"/>
      <c r="C1307" s="204"/>
      <c r="D1307" s="206" t="s">
        <v>348</v>
      </c>
      <c r="E1307" s="210" t="s">
        <v>34</v>
      </c>
      <c r="F1307" s="211" t="s">
        <v>4439</v>
      </c>
      <c r="G1307" s="204"/>
      <c r="H1307" s="212">
        <v>2</v>
      </c>
      <c r="I1307" s="332" t="s">
        <v>34</v>
      </c>
      <c r="J1307" s="204"/>
      <c r="K1307" s="204"/>
      <c r="L1307" s="333"/>
    </row>
    <row r="1308" spans="2:12" s="1" customFormat="1" ht="22.5" customHeight="1" outlineLevel="2">
      <c r="B1308" s="302"/>
      <c r="C1308" s="217" t="s">
        <v>1878</v>
      </c>
      <c r="D1308" s="217" t="s">
        <v>441</v>
      </c>
      <c r="E1308" s="218" t="s">
        <v>2086</v>
      </c>
      <c r="F1308" s="219" t="s">
        <v>2087</v>
      </c>
      <c r="G1308" s="220" t="s">
        <v>1130</v>
      </c>
      <c r="H1308" s="221">
        <v>2</v>
      </c>
      <c r="I1308" s="270">
        <v>1811.2</v>
      </c>
      <c r="J1308" s="222">
        <f>ROUND(I1308*H1308,2)</f>
        <v>3622.4</v>
      </c>
      <c r="K1308" s="219" t="s">
        <v>34</v>
      </c>
      <c r="L1308" s="334"/>
    </row>
    <row r="1309" spans="2:12" s="1" customFormat="1" ht="22.5" customHeight="1" outlineLevel="2" collapsed="1">
      <c r="B1309" s="302"/>
      <c r="C1309" s="191" t="s">
        <v>1887</v>
      </c>
      <c r="D1309" s="191" t="s">
        <v>342</v>
      </c>
      <c r="E1309" s="192" t="s">
        <v>2089</v>
      </c>
      <c r="F1309" s="193" t="s">
        <v>2090</v>
      </c>
      <c r="G1309" s="194" t="s">
        <v>1130</v>
      </c>
      <c r="H1309" s="195">
        <v>1</v>
      </c>
      <c r="I1309" s="269">
        <v>626.9</v>
      </c>
      <c r="J1309" s="197">
        <f>ROUND(I1309*H1309,2)</f>
        <v>626.9</v>
      </c>
      <c r="K1309" s="193" t="s">
        <v>346</v>
      </c>
      <c r="L1309" s="322"/>
    </row>
    <row r="1310" spans="2:12" s="13" customFormat="1" ht="13.5" hidden="1" outlineLevel="3">
      <c r="B1310" s="331"/>
      <c r="C1310" s="204"/>
      <c r="D1310" s="206" t="s">
        <v>348</v>
      </c>
      <c r="E1310" s="210" t="s">
        <v>34</v>
      </c>
      <c r="F1310" s="211" t="s">
        <v>4443</v>
      </c>
      <c r="G1310" s="204"/>
      <c r="H1310" s="212">
        <v>1</v>
      </c>
      <c r="I1310" s="332" t="s">
        <v>34</v>
      </c>
      <c r="J1310" s="204"/>
      <c r="K1310" s="204"/>
      <c r="L1310" s="333"/>
    </row>
    <row r="1311" spans="2:12" s="1" customFormat="1" ht="22.5" customHeight="1" outlineLevel="2">
      <c r="B1311" s="302"/>
      <c r="C1311" s="217" t="s">
        <v>1891</v>
      </c>
      <c r="D1311" s="217" t="s">
        <v>441</v>
      </c>
      <c r="E1311" s="218" t="s">
        <v>2093</v>
      </c>
      <c r="F1311" s="219" t="s">
        <v>4444</v>
      </c>
      <c r="G1311" s="220" t="s">
        <v>1130</v>
      </c>
      <c r="H1311" s="221">
        <v>1</v>
      </c>
      <c r="I1311" s="270">
        <v>2231.9</v>
      </c>
      <c r="J1311" s="222">
        <f>ROUND(I1311*H1311,2)</f>
        <v>2231.9</v>
      </c>
      <c r="K1311" s="219" t="s">
        <v>34</v>
      </c>
      <c r="L1311" s="334"/>
    </row>
    <row r="1312" spans="2:12" s="1" customFormat="1" ht="22.5" customHeight="1" outlineLevel="2" collapsed="1">
      <c r="B1312" s="302"/>
      <c r="C1312" s="191" t="s">
        <v>1895</v>
      </c>
      <c r="D1312" s="191" t="s">
        <v>342</v>
      </c>
      <c r="E1312" s="192" t="s">
        <v>2196</v>
      </c>
      <c r="F1312" s="193" t="s">
        <v>2197</v>
      </c>
      <c r="G1312" s="194" t="s">
        <v>1130</v>
      </c>
      <c r="H1312" s="195">
        <v>1</v>
      </c>
      <c r="I1312" s="269">
        <v>209</v>
      </c>
      <c r="J1312" s="197">
        <f>ROUND(I1312*H1312,2)</f>
        <v>209</v>
      </c>
      <c r="K1312" s="193" t="s">
        <v>346</v>
      </c>
      <c r="L1312" s="322"/>
    </row>
    <row r="1313" spans="2:12" s="13" customFormat="1" ht="13.5" hidden="1" outlineLevel="3">
      <c r="B1313" s="331"/>
      <c r="C1313" s="204"/>
      <c r="D1313" s="206" t="s">
        <v>348</v>
      </c>
      <c r="E1313" s="210" t="s">
        <v>34</v>
      </c>
      <c r="F1313" s="211" t="s">
        <v>2235</v>
      </c>
      <c r="G1313" s="204"/>
      <c r="H1313" s="212">
        <v>1</v>
      </c>
      <c r="I1313" s="332" t="s">
        <v>34</v>
      </c>
      <c r="J1313" s="204"/>
      <c r="K1313" s="204"/>
      <c r="L1313" s="333"/>
    </row>
    <row r="1314" spans="2:12" s="1" customFormat="1" ht="22.5" customHeight="1" outlineLevel="2">
      <c r="B1314" s="302"/>
      <c r="C1314" s="217" t="s">
        <v>1901</v>
      </c>
      <c r="D1314" s="217" t="s">
        <v>441</v>
      </c>
      <c r="E1314" s="218" t="s">
        <v>2200</v>
      </c>
      <c r="F1314" s="219" t="s">
        <v>2201</v>
      </c>
      <c r="G1314" s="220" t="s">
        <v>1130</v>
      </c>
      <c r="H1314" s="221">
        <v>1</v>
      </c>
      <c r="I1314" s="270">
        <v>450.1</v>
      </c>
      <c r="J1314" s="222">
        <f>ROUND(I1314*H1314,2)</f>
        <v>450.1</v>
      </c>
      <c r="K1314" s="219" t="s">
        <v>34</v>
      </c>
      <c r="L1314" s="334"/>
    </row>
    <row r="1315" spans="2:12" s="1" customFormat="1" ht="22.5" customHeight="1" outlineLevel="2" collapsed="1">
      <c r="B1315" s="302"/>
      <c r="C1315" s="191" t="s">
        <v>1905</v>
      </c>
      <c r="D1315" s="191" t="s">
        <v>342</v>
      </c>
      <c r="E1315" s="192" t="s">
        <v>2096</v>
      </c>
      <c r="F1315" s="193" t="s">
        <v>2097</v>
      </c>
      <c r="G1315" s="194" t="s">
        <v>1130</v>
      </c>
      <c r="H1315" s="195">
        <v>12</v>
      </c>
      <c r="I1315" s="269">
        <v>118.5</v>
      </c>
      <c r="J1315" s="197">
        <f>ROUND(I1315*H1315,2)</f>
        <v>1422</v>
      </c>
      <c r="K1315" s="193" t="s">
        <v>34</v>
      </c>
      <c r="L1315" s="322"/>
    </row>
    <row r="1316" spans="2:12" s="13" customFormat="1" ht="13.5" hidden="1" outlineLevel="3">
      <c r="B1316" s="331"/>
      <c r="C1316" s="204"/>
      <c r="D1316" s="206" t="s">
        <v>348</v>
      </c>
      <c r="E1316" s="210" t="s">
        <v>34</v>
      </c>
      <c r="F1316" s="211" t="s">
        <v>4445</v>
      </c>
      <c r="G1316" s="204"/>
      <c r="H1316" s="212">
        <v>5</v>
      </c>
      <c r="I1316" s="332" t="s">
        <v>34</v>
      </c>
      <c r="J1316" s="204"/>
      <c r="K1316" s="204"/>
      <c r="L1316" s="333"/>
    </row>
    <row r="1317" spans="2:12" s="13" customFormat="1" ht="13.5" hidden="1" outlineLevel="3">
      <c r="B1317" s="331"/>
      <c r="C1317" s="204"/>
      <c r="D1317" s="206" t="s">
        <v>348</v>
      </c>
      <c r="E1317" s="210" t="s">
        <v>34</v>
      </c>
      <c r="F1317" s="211" t="s">
        <v>4446</v>
      </c>
      <c r="G1317" s="204"/>
      <c r="H1317" s="212">
        <v>2</v>
      </c>
      <c r="I1317" s="332" t="s">
        <v>34</v>
      </c>
      <c r="J1317" s="204"/>
      <c r="K1317" s="204"/>
      <c r="L1317" s="333"/>
    </row>
    <row r="1318" spans="2:12" s="13" customFormat="1" ht="13.5" hidden="1" outlineLevel="3">
      <c r="B1318" s="331"/>
      <c r="C1318" s="204"/>
      <c r="D1318" s="206" t="s">
        <v>348</v>
      </c>
      <c r="E1318" s="210" t="s">
        <v>34</v>
      </c>
      <c r="F1318" s="211" t="s">
        <v>4447</v>
      </c>
      <c r="G1318" s="204"/>
      <c r="H1318" s="212">
        <v>5</v>
      </c>
      <c r="I1318" s="332" t="s">
        <v>34</v>
      </c>
      <c r="J1318" s="204"/>
      <c r="K1318" s="204"/>
      <c r="L1318" s="333"/>
    </row>
    <row r="1319" spans="2:12" s="14" customFormat="1" ht="13.5" hidden="1" outlineLevel="3">
      <c r="B1319" s="335"/>
      <c r="C1319" s="205"/>
      <c r="D1319" s="206" t="s">
        <v>348</v>
      </c>
      <c r="E1319" s="207" t="s">
        <v>34</v>
      </c>
      <c r="F1319" s="208" t="s">
        <v>352</v>
      </c>
      <c r="G1319" s="205"/>
      <c r="H1319" s="209">
        <v>12</v>
      </c>
      <c r="I1319" s="336" t="s">
        <v>34</v>
      </c>
      <c r="J1319" s="205"/>
      <c r="K1319" s="205"/>
      <c r="L1319" s="337"/>
    </row>
    <row r="1320" spans="2:12" s="1" customFormat="1" ht="22.5" customHeight="1" outlineLevel="2" collapsed="1">
      <c r="B1320" s="302"/>
      <c r="C1320" s="191" t="s">
        <v>1908</v>
      </c>
      <c r="D1320" s="191" t="s">
        <v>342</v>
      </c>
      <c r="E1320" s="192" t="s">
        <v>2034</v>
      </c>
      <c r="F1320" s="193" t="s">
        <v>2035</v>
      </c>
      <c r="G1320" s="194" t="s">
        <v>1130</v>
      </c>
      <c r="H1320" s="195">
        <v>7</v>
      </c>
      <c r="I1320" s="269">
        <v>696.6</v>
      </c>
      <c r="J1320" s="197">
        <f>ROUND(I1320*H1320,2)</f>
        <v>4876.2</v>
      </c>
      <c r="K1320" s="193" t="s">
        <v>346</v>
      </c>
      <c r="L1320" s="322"/>
    </row>
    <row r="1321" spans="2:12" s="13" customFormat="1" ht="13.5" hidden="1" outlineLevel="3">
      <c r="B1321" s="331"/>
      <c r="C1321" s="204"/>
      <c r="D1321" s="206" t="s">
        <v>348</v>
      </c>
      <c r="E1321" s="210" t="s">
        <v>34</v>
      </c>
      <c r="F1321" s="211" t="s">
        <v>4316</v>
      </c>
      <c r="G1321" s="204"/>
      <c r="H1321" s="212">
        <v>7</v>
      </c>
      <c r="I1321" s="332" t="s">
        <v>34</v>
      </c>
      <c r="J1321" s="204"/>
      <c r="K1321" s="204"/>
      <c r="L1321" s="333"/>
    </row>
    <row r="1322" spans="2:12" s="1" customFormat="1" ht="22.5" customHeight="1" outlineLevel="2" collapsed="1">
      <c r="B1322" s="302"/>
      <c r="C1322" s="217" t="s">
        <v>1916</v>
      </c>
      <c r="D1322" s="217" t="s">
        <v>441</v>
      </c>
      <c r="E1322" s="218" t="s">
        <v>2038</v>
      </c>
      <c r="F1322" s="219" t="s">
        <v>2039</v>
      </c>
      <c r="G1322" s="220" t="s">
        <v>1130</v>
      </c>
      <c r="H1322" s="221">
        <v>3.03</v>
      </c>
      <c r="I1322" s="270">
        <v>650.7</v>
      </c>
      <c r="J1322" s="222">
        <f>ROUND(I1322*H1322,2)</f>
        <v>1971.62</v>
      </c>
      <c r="K1322" s="219" t="s">
        <v>346</v>
      </c>
      <c r="L1322" s="334"/>
    </row>
    <row r="1323" spans="2:12" s="13" customFormat="1" ht="13.5" hidden="1" outlineLevel="3">
      <c r="B1323" s="331"/>
      <c r="C1323" s="204"/>
      <c r="D1323" s="206" t="s">
        <v>348</v>
      </c>
      <c r="E1323" s="204"/>
      <c r="F1323" s="211" t="s">
        <v>2047</v>
      </c>
      <c r="G1323" s="204"/>
      <c r="H1323" s="212">
        <v>3.03</v>
      </c>
      <c r="I1323" s="332" t="s">
        <v>34</v>
      </c>
      <c r="J1323" s="204"/>
      <c r="K1323" s="204"/>
      <c r="L1323" s="333"/>
    </row>
    <row r="1324" spans="2:12" s="1" customFormat="1" ht="22.5" customHeight="1" outlineLevel="2" collapsed="1">
      <c r="B1324" s="302"/>
      <c r="C1324" s="217" t="s">
        <v>1941</v>
      </c>
      <c r="D1324" s="217" t="s">
        <v>441</v>
      </c>
      <c r="E1324" s="218" t="s">
        <v>2041</v>
      </c>
      <c r="F1324" s="219" t="s">
        <v>2042</v>
      </c>
      <c r="G1324" s="220" t="s">
        <v>1130</v>
      </c>
      <c r="H1324" s="221">
        <v>4.04</v>
      </c>
      <c r="I1324" s="270">
        <v>901.5</v>
      </c>
      <c r="J1324" s="222">
        <f>ROUND(I1324*H1324,2)</f>
        <v>3642.06</v>
      </c>
      <c r="K1324" s="219" t="s">
        <v>346</v>
      </c>
      <c r="L1324" s="334"/>
    </row>
    <row r="1325" spans="2:12" s="13" customFormat="1" ht="13.5" hidden="1" outlineLevel="3">
      <c r="B1325" s="331"/>
      <c r="C1325" s="204"/>
      <c r="D1325" s="206" t="s">
        <v>348</v>
      </c>
      <c r="E1325" s="204"/>
      <c r="F1325" s="211" t="s">
        <v>2043</v>
      </c>
      <c r="G1325" s="204"/>
      <c r="H1325" s="212">
        <v>4.04</v>
      </c>
      <c r="I1325" s="332" t="s">
        <v>34</v>
      </c>
      <c r="J1325" s="204"/>
      <c r="K1325" s="204"/>
      <c r="L1325" s="333"/>
    </row>
    <row r="1326" spans="2:12" s="1" customFormat="1" ht="22.5" customHeight="1" outlineLevel="2" collapsed="1">
      <c r="B1326" s="302"/>
      <c r="C1326" s="217" t="s">
        <v>1949</v>
      </c>
      <c r="D1326" s="217" t="s">
        <v>441</v>
      </c>
      <c r="E1326" s="218" t="s">
        <v>2049</v>
      </c>
      <c r="F1326" s="219" t="s">
        <v>2050</v>
      </c>
      <c r="G1326" s="220" t="s">
        <v>1130</v>
      </c>
      <c r="H1326" s="221">
        <v>7.14</v>
      </c>
      <c r="I1326" s="270">
        <v>192.3</v>
      </c>
      <c r="J1326" s="222">
        <f>ROUND(I1326*H1326,2)</f>
        <v>1373.02</v>
      </c>
      <c r="K1326" s="219" t="s">
        <v>346</v>
      </c>
      <c r="L1326" s="334"/>
    </row>
    <row r="1327" spans="2:12" s="13" customFormat="1" ht="13.5" hidden="1" outlineLevel="3">
      <c r="B1327" s="331"/>
      <c r="C1327" s="204"/>
      <c r="D1327" s="206" t="s">
        <v>348</v>
      </c>
      <c r="E1327" s="204"/>
      <c r="F1327" s="211" t="s">
        <v>4448</v>
      </c>
      <c r="G1327" s="204"/>
      <c r="H1327" s="212">
        <v>7.14</v>
      </c>
      <c r="I1327" s="332" t="s">
        <v>34</v>
      </c>
      <c r="J1327" s="204"/>
      <c r="K1327" s="204"/>
      <c r="L1327" s="333"/>
    </row>
    <row r="1328" spans="2:12" s="1" customFormat="1" ht="22.5" customHeight="1" outlineLevel="2" collapsed="1">
      <c r="B1328" s="302"/>
      <c r="C1328" s="191" t="s">
        <v>1961</v>
      </c>
      <c r="D1328" s="191" t="s">
        <v>342</v>
      </c>
      <c r="E1328" s="192" t="s">
        <v>2053</v>
      </c>
      <c r="F1328" s="193" t="s">
        <v>2054</v>
      </c>
      <c r="G1328" s="194" t="s">
        <v>1130</v>
      </c>
      <c r="H1328" s="195">
        <v>7</v>
      </c>
      <c r="I1328" s="269">
        <v>975.2</v>
      </c>
      <c r="J1328" s="197">
        <f>ROUND(I1328*H1328,2)</f>
        <v>6826.4</v>
      </c>
      <c r="K1328" s="193" t="s">
        <v>346</v>
      </c>
      <c r="L1328" s="322"/>
    </row>
    <row r="1329" spans="2:12" s="13" customFormat="1" ht="13.5" hidden="1" outlineLevel="3">
      <c r="B1329" s="331"/>
      <c r="C1329" s="204"/>
      <c r="D1329" s="206" t="s">
        <v>348</v>
      </c>
      <c r="E1329" s="210" t="s">
        <v>34</v>
      </c>
      <c r="F1329" s="211" t="s">
        <v>4316</v>
      </c>
      <c r="G1329" s="204"/>
      <c r="H1329" s="212">
        <v>7</v>
      </c>
      <c r="I1329" s="332" t="s">
        <v>34</v>
      </c>
      <c r="J1329" s="204"/>
      <c r="K1329" s="204"/>
      <c r="L1329" s="333"/>
    </row>
    <row r="1330" spans="2:12" s="1" customFormat="1" ht="22.5" customHeight="1" outlineLevel="2" collapsed="1">
      <c r="B1330" s="302"/>
      <c r="C1330" s="217" t="s">
        <v>1968</v>
      </c>
      <c r="D1330" s="217" t="s">
        <v>441</v>
      </c>
      <c r="E1330" s="218" t="s">
        <v>2057</v>
      </c>
      <c r="F1330" s="219" t="s">
        <v>2058</v>
      </c>
      <c r="G1330" s="220" t="s">
        <v>1130</v>
      </c>
      <c r="H1330" s="221">
        <v>7.07</v>
      </c>
      <c r="I1330" s="270">
        <v>1018.5</v>
      </c>
      <c r="J1330" s="222">
        <f>ROUND(I1330*H1330,2)</f>
        <v>7200.8</v>
      </c>
      <c r="K1330" s="219" t="s">
        <v>346</v>
      </c>
      <c r="L1330" s="334"/>
    </row>
    <row r="1331" spans="2:12" s="13" customFormat="1" ht="13.5" hidden="1" outlineLevel="3">
      <c r="B1331" s="331"/>
      <c r="C1331" s="204"/>
      <c r="D1331" s="206" t="s">
        <v>348</v>
      </c>
      <c r="E1331" s="204"/>
      <c r="F1331" s="211" t="s">
        <v>3417</v>
      </c>
      <c r="G1331" s="204"/>
      <c r="H1331" s="212">
        <v>7.07</v>
      </c>
      <c r="I1331" s="332" t="s">
        <v>34</v>
      </c>
      <c r="J1331" s="204"/>
      <c r="K1331" s="204"/>
      <c r="L1331" s="333"/>
    </row>
    <row r="1332" spans="2:12" s="1" customFormat="1" ht="22.5" customHeight="1" outlineLevel="2" collapsed="1">
      <c r="B1332" s="302"/>
      <c r="C1332" s="217" t="s">
        <v>1972</v>
      </c>
      <c r="D1332" s="217" t="s">
        <v>441</v>
      </c>
      <c r="E1332" s="218" t="s">
        <v>2049</v>
      </c>
      <c r="F1332" s="219" t="s">
        <v>2050</v>
      </c>
      <c r="G1332" s="220" t="s">
        <v>1130</v>
      </c>
      <c r="H1332" s="221">
        <v>7.14</v>
      </c>
      <c r="I1332" s="270">
        <v>192.3</v>
      </c>
      <c r="J1332" s="222">
        <f>ROUND(I1332*H1332,2)</f>
        <v>1373.02</v>
      </c>
      <c r="K1332" s="219" t="s">
        <v>346</v>
      </c>
      <c r="L1332" s="334"/>
    </row>
    <row r="1333" spans="2:12" s="13" customFormat="1" ht="13.5" hidden="1" outlineLevel="3">
      <c r="B1333" s="331"/>
      <c r="C1333" s="204"/>
      <c r="D1333" s="206" t="s">
        <v>348</v>
      </c>
      <c r="E1333" s="204"/>
      <c r="F1333" s="211" t="s">
        <v>4448</v>
      </c>
      <c r="G1333" s="204"/>
      <c r="H1333" s="212">
        <v>7.14</v>
      </c>
      <c r="I1333" s="332" t="s">
        <v>34</v>
      </c>
      <c r="J1333" s="204"/>
      <c r="K1333" s="204"/>
      <c r="L1333" s="333"/>
    </row>
    <row r="1334" spans="2:12" s="1" customFormat="1" ht="22.5" customHeight="1" outlineLevel="2" collapsed="1">
      <c r="B1334" s="302"/>
      <c r="C1334" s="191" t="s">
        <v>1988</v>
      </c>
      <c r="D1334" s="191" t="s">
        <v>342</v>
      </c>
      <c r="E1334" s="192" t="s">
        <v>2100</v>
      </c>
      <c r="F1334" s="193" t="s">
        <v>2101</v>
      </c>
      <c r="G1334" s="194" t="s">
        <v>345</v>
      </c>
      <c r="H1334" s="195">
        <v>1.002</v>
      </c>
      <c r="I1334" s="269">
        <v>9473.8</v>
      </c>
      <c r="J1334" s="197">
        <f>ROUND(I1334*H1334,2)</f>
        <v>9492.75</v>
      </c>
      <c r="K1334" s="193" t="s">
        <v>34</v>
      </c>
      <c r="L1334" s="322"/>
    </row>
    <row r="1335" spans="2:12" s="12" customFormat="1" ht="13.5" hidden="1" outlineLevel="3">
      <c r="B1335" s="342"/>
      <c r="C1335" s="203"/>
      <c r="D1335" s="206" t="s">
        <v>348</v>
      </c>
      <c r="E1335" s="343" t="s">
        <v>34</v>
      </c>
      <c r="F1335" s="344" t="s">
        <v>4449</v>
      </c>
      <c r="G1335" s="203"/>
      <c r="H1335" s="345" t="s">
        <v>34</v>
      </c>
      <c r="I1335" s="346" t="s">
        <v>34</v>
      </c>
      <c r="J1335" s="203"/>
      <c r="K1335" s="203"/>
      <c r="L1335" s="347"/>
    </row>
    <row r="1336" spans="2:12" s="13" customFormat="1" ht="13.5" hidden="1" outlineLevel="3">
      <c r="B1336" s="331"/>
      <c r="C1336" s="204"/>
      <c r="D1336" s="206" t="s">
        <v>348</v>
      </c>
      <c r="E1336" s="210" t="s">
        <v>34</v>
      </c>
      <c r="F1336" s="211" t="s">
        <v>4450</v>
      </c>
      <c r="G1336" s="204"/>
      <c r="H1336" s="212">
        <v>1.002</v>
      </c>
      <c r="I1336" s="332" t="s">
        <v>34</v>
      </c>
      <c r="J1336" s="204"/>
      <c r="K1336" s="204"/>
      <c r="L1336" s="333"/>
    </row>
    <row r="1337" spans="2:12" s="1" customFormat="1" ht="31.5" customHeight="1" outlineLevel="2" collapsed="1">
      <c r="B1337" s="302"/>
      <c r="C1337" s="191" t="s">
        <v>2001</v>
      </c>
      <c r="D1337" s="191" t="s">
        <v>342</v>
      </c>
      <c r="E1337" s="192" t="s">
        <v>2105</v>
      </c>
      <c r="F1337" s="193" t="s">
        <v>2106</v>
      </c>
      <c r="G1337" s="194" t="s">
        <v>345</v>
      </c>
      <c r="H1337" s="195">
        <v>23.32</v>
      </c>
      <c r="I1337" s="269">
        <v>2438.1</v>
      </c>
      <c r="J1337" s="197">
        <f>ROUND(I1337*H1337,2)</f>
        <v>56856.49</v>
      </c>
      <c r="K1337" s="193" t="s">
        <v>34</v>
      </c>
      <c r="L1337" s="322"/>
    </row>
    <row r="1338" spans="2:12" s="12" customFormat="1" ht="13.5" hidden="1" outlineLevel="3">
      <c r="B1338" s="342"/>
      <c r="C1338" s="203"/>
      <c r="D1338" s="206" t="s">
        <v>348</v>
      </c>
      <c r="E1338" s="343" t="s">
        <v>34</v>
      </c>
      <c r="F1338" s="344" t="s">
        <v>2107</v>
      </c>
      <c r="G1338" s="203"/>
      <c r="H1338" s="345" t="s">
        <v>34</v>
      </c>
      <c r="I1338" s="346" t="s">
        <v>34</v>
      </c>
      <c r="J1338" s="203"/>
      <c r="K1338" s="203"/>
      <c r="L1338" s="347"/>
    </row>
    <row r="1339" spans="2:12" s="13" customFormat="1" ht="13.5" hidden="1" outlineLevel="3">
      <c r="B1339" s="331"/>
      <c r="C1339" s="204"/>
      <c r="D1339" s="206" t="s">
        <v>348</v>
      </c>
      <c r="E1339" s="210" t="s">
        <v>34</v>
      </c>
      <c r="F1339" s="211" t="s">
        <v>4451</v>
      </c>
      <c r="G1339" s="204"/>
      <c r="H1339" s="212">
        <v>8.06</v>
      </c>
      <c r="I1339" s="332" t="s">
        <v>34</v>
      </c>
      <c r="J1339" s="204"/>
      <c r="K1339" s="204"/>
      <c r="L1339" s="333"/>
    </row>
    <row r="1340" spans="2:12" s="13" customFormat="1" ht="13.5" hidden="1" outlineLevel="3">
      <c r="B1340" s="331"/>
      <c r="C1340" s="204"/>
      <c r="D1340" s="206" t="s">
        <v>348</v>
      </c>
      <c r="E1340" s="210" t="s">
        <v>34</v>
      </c>
      <c r="F1340" s="211" t="s">
        <v>4451</v>
      </c>
      <c r="G1340" s="204"/>
      <c r="H1340" s="212">
        <v>8.06</v>
      </c>
      <c r="I1340" s="332" t="s">
        <v>34</v>
      </c>
      <c r="J1340" s="204"/>
      <c r="K1340" s="204"/>
      <c r="L1340" s="333"/>
    </row>
    <row r="1341" spans="2:12" s="13" customFormat="1" ht="13.5" hidden="1" outlineLevel="3">
      <c r="B1341" s="331"/>
      <c r="C1341" s="204"/>
      <c r="D1341" s="206" t="s">
        <v>348</v>
      </c>
      <c r="E1341" s="210" t="s">
        <v>34</v>
      </c>
      <c r="F1341" s="211" t="s">
        <v>4452</v>
      </c>
      <c r="G1341" s="204"/>
      <c r="H1341" s="212">
        <v>7.2</v>
      </c>
      <c r="I1341" s="332" t="s">
        <v>34</v>
      </c>
      <c r="J1341" s="204"/>
      <c r="K1341" s="204"/>
      <c r="L1341" s="333"/>
    </row>
    <row r="1342" spans="2:12" s="14" customFormat="1" ht="13.5" hidden="1" outlineLevel="3">
      <c r="B1342" s="335"/>
      <c r="C1342" s="205"/>
      <c r="D1342" s="206" t="s">
        <v>348</v>
      </c>
      <c r="E1342" s="207" t="s">
        <v>34</v>
      </c>
      <c r="F1342" s="208" t="s">
        <v>352</v>
      </c>
      <c r="G1342" s="205"/>
      <c r="H1342" s="209">
        <v>23.32</v>
      </c>
      <c r="I1342" s="336" t="s">
        <v>34</v>
      </c>
      <c r="J1342" s="205"/>
      <c r="K1342" s="205"/>
      <c r="L1342" s="337"/>
    </row>
    <row r="1343" spans="2:12" s="1" customFormat="1" ht="22.5" customHeight="1" outlineLevel="2" collapsed="1">
      <c r="B1343" s="302"/>
      <c r="C1343" s="191" t="s">
        <v>2017</v>
      </c>
      <c r="D1343" s="191" t="s">
        <v>342</v>
      </c>
      <c r="E1343" s="192" t="s">
        <v>2112</v>
      </c>
      <c r="F1343" s="193" t="s">
        <v>2113</v>
      </c>
      <c r="G1343" s="194" t="s">
        <v>345</v>
      </c>
      <c r="H1343" s="195">
        <v>36.344</v>
      </c>
      <c r="I1343" s="269">
        <v>3622.3</v>
      </c>
      <c r="J1343" s="197">
        <f>ROUND(I1343*H1343,2)</f>
        <v>131648.87</v>
      </c>
      <c r="K1343" s="193" t="s">
        <v>34</v>
      </c>
      <c r="L1343" s="322"/>
    </row>
    <row r="1344" spans="2:12" s="12" customFormat="1" ht="13.5" hidden="1" outlineLevel="3">
      <c r="B1344" s="342"/>
      <c r="C1344" s="203"/>
      <c r="D1344" s="206" t="s">
        <v>348</v>
      </c>
      <c r="E1344" s="343" t="s">
        <v>34</v>
      </c>
      <c r="F1344" s="344" t="s">
        <v>3509</v>
      </c>
      <c r="G1344" s="203"/>
      <c r="H1344" s="345" t="s">
        <v>34</v>
      </c>
      <c r="I1344" s="346" t="s">
        <v>34</v>
      </c>
      <c r="J1344" s="203"/>
      <c r="K1344" s="203"/>
      <c r="L1344" s="347"/>
    </row>
    <row r="1345" spans="2:12" s="13" customFormat="1" ht="13.5" hidden="1" outlineLevel="3">
      <c r="B1345" s="331"/>
      <c r="C1345" s="204"/>
      <c r="D1345" s="206" t="s">
        <v>348</v>
      </c>
      <c r="E1345" s="210" t="s">
        <v>34</v>
      </c>
      <c r="F1345" s="211" t="s">
        <v>4453</v>
      </c>
      <c r="G1345" s="204"/>
      <c r="H1345" s="212">
        <v>2.542</v>
      </c>
      <c r="I1345" s="332" t="s">
        <v>34</v>
      </c>
      <c r="J1345" s="204"/>
      <c r="K1345" s="204"/>
      <c r="L1345" s="333"/>
    </row>
    <row r="1346" spans="2:12" s="12" customFormat="1" ht="13.5" hidden="1" outlineLevel="3">
      <c r="B1346" s="342"/>
      <c r="C1346" s="203"/>
      <c r="D1346" s="206" t="s">
        <v>348</v>
      </c>
      <c r="E1346" s="343" t="s">
        <v>34</v>
      </c>
      <c r="F1346" s="344" t="s">
        <v>4454</v>
      </c>
      <c r="G1346" s="203"/>
      <c r="H1346" s="345" t="s">
        <v>34</v>
      </c>
      <c r="I1346" s="346" t="s">
        <v>34</v>
      </c>
      <c r="J1346" s="203"/>
      <c r="K1346" s="203"/>
      <c r="L1346" s="347"/>
    </row>
    <row r="1347" spans="2:12" s="13" customFormat="1" ht="13.5" hidden="1" outlineLevel="3">
      <c r="B1347" s="331"/>
      <c r="C1347" s="204"/>
      <c r="D1347" s="206" t="s">
        <v>348</v>
      </c>
      <c r="E1347" s="210" t="s">
        <v>34</v>
      </c>
      <c r="F1347" s="211" t="s">
        <v>4455</v>
      </c>
      <c r="G1347" s="204"/>
      <c r="H1347" s="212">
        <v>5.005</v>
      </c>
      <c r="I1347" s="332" t="s">
        <v>34</v>
      </c>
      <c r="J1347" s="204"/>
      <c r="K1347" s="204"/>
      <c r="L1347" s="333"/>
    </row>
    <row r="1348" spans="2:12" s="13" customFormat="1" ht="13.5" hidden="1" outlineLevel="3">
      <c r="B1348" s="331"/>
      <c r="C1348" s="204"/>
      <c r="D1348" s="206" t="s">
        <v>348</v>
      </c>
      <c r="E1348" s="210" t="s">
        <v>34</v>
      </c>
      <c r="F1348" s="211" t="s">
        <v>4456</v>
      </c>
      <c r="G1348" s="204"/>
      <c r="H1348" s="212">
        <v>-0.575</v>
      </c>
      <c r="I1348" s="332" t="s">
        <v>34</v>
      </c>
      <c r="J1348" s="204"/>
      <c r="K1348" s="204"/>
      <c r="L1348" s="333"/>
    </row>
    <row r="1349" spans="2:12" s="13" customFormat="1" ht="13.5" hidden="1" outlineLevel="3">
      <c r="B1349" s="331"/>
      <c r="C1349" s="204"/>
      <c r="D1349" s="206" t="s">
        <v>348</v>
      </c>
      <c r="E1349" s="210" t="s">
        <v>34</v>
      </c>
      <c r="F1349" s="211" t="s">
        <v>4457</v>
      </c>
      <c r="G1349" s="204"/>
      <c r="H1349" s="212">
        <v>-0.465</v>
      </c>
      <c r="I1349" s="332" t="s">
        <v>34</v>
      </c>
      <c r="J1349" s="204"/>
      <c r="K1349" s="204"/>
      <c r="L1349" s="333"/>
    </row>
    <row r="1350" spans="2:12" s="13" customFormat="1" ht="13.5" hidden="1" outlineLevel="3">
      <c r="B1350" s="331"/>
      <c r="C1350" s="204"/>
      <c r="D1350" s="206" t="s">
        <v>348</v>
      </c>
      <c r="E1350" s="210" t="s">
        <v>34</v>
      </c>
      <c r="F1350" s="211" t="s">
        <v>4458</v>
      </c>
      <c r="G1350" s="204"/>
      <c r="H1350" s="212">
        <v>0.827</v>
      </c>
      <c r="I1350" s="332" t="s">
        <v>34</v>
      </c>
      <c r="J1350" s="204"/>
      <c r="K1350" s="204"/>
      <c r="L1350" s="333"/>
    </row>
    <row r="1351" spans="2:12" s="13" customFormat="1" ht="13.5" hidden="1" outlineLevel="3">
      <c r="B1351" s="331"/>
      <c r="C1351" s="204"/>
      <c r="D1351" s="206" t="s">
        <v>348</v>
      </c>
      <c r="E1351" s="210" t="s">
        <v>34</v>
      </c>
      <c r="F1351" s="211" t="s">
        <v>4459</v>
      </c>
      <c r="G1351" s="204"/>
      <c r="H1351" s="212">
        <v>23.66</v>
      </c>
      <c r="I1351" s="332" t="s">
        <v>34</v>
      </c>
      <c r="J1351" s="204"/>
      <c r="K1351" s="204"/>
      <c r="L1351" s="333"/>
    </row>
    <row r="1352" spans="2:12" s="12" customFormat="1" ht="13.5" hidden="1" outlineLevel="3">
      <c r="B1352" s="342"/>
      <c r="C1352" s="203"/>
      <c r="D1352" s="206" t="s">
        <v>348</v>
      </c>
      <c r="E1352" s="343" t="s">
        <v>34</v>
      </c>
      <c r="F1352" s="344" t="s">
        <v>4460</v>
      </c>
      <c r="G1352" s="203"/>
      <c r="H1352" s="345" t="s">
        <v>34</v>
      </c>
      <c r="I1352" s="346" t="s">
        <v>34</v>
      </c>
      <c r="J1352" s="203"/>
      <c r="K1352" s="203"/>
      <c r="L1352" s="347"/>
    </row>
    <row r="1353" spans="2:12" s="13" customFormat="1" ht="13.5" hidden="1" outlineLevel="3">
      <c r="B1353" s="331"/>
      <c r="C1353" s="204"/>
      <c r="D1353" s="206" t="s">
        <v>348</v>
      </c>
      <c r="E1353" s="210" t="s">
        <v>34</v>
      </c>
      <c r="F1353" s="211" t="s">
        <v>4461</v>
      </c>
      <c r="G1353" s="204"/>
      <c r="H1353" s="212">
        <v>1.258</v>
      </c>
      <c r="I1353" s="332" t="s">
        <v>34</v>
      </c>
      <c r="J1353" s="204"/>
      <c r="K1353" s="204"/>
      <c r="L1353" s="333"/>
    </row>
    <row r="1354" spans="2:12" s="13" customFormat="1" ht="13.5" hidden="1" outlineLevel="3">
      <c r="B1354" s="331"/>
      <c r="C1354" s="204"/>
      <c r="D1354" s="206" t="s">
        <v>348</v>
      </c>
      <c r="E1354" s="210" t="s">
        <v>34</v>
      </c>
      <c r="F1354" s="211" t="s">
        <v>4462</v>
      </c>
      <c r="G1354" s="204"/>
      <c r="H1354" s="212">
        <v>3.237</v>
      </c>
      <c r="I1354" s="332" t="s">
        <v>34</v>
      </c>
      <c r="J1354" s="204"/>
      <c r="K1354" s="204"/>
      <c r="L1354" s="333"/>
    </row>
    <row r="1355" spans="2:12" s="13" customFormat="1" ht="13.5" hidden="1" outlineLevel="3">
      <c r="B1355" s="331"/>
      <c r="C1355" s="204"/>
      <c r="D1355" s="206" t="s">
        <v>348</v>
      </c>
      <c r="E1355" s="210" t="s">
        <v>34</v>
      </c>
      <c r="F1355" s="211" t="s">
        <v>4463</v>
      </c>
      <c r="G1355" s="204"/>
      <c r="H1355" s="212">
        <v>0.855</v>
      </c>
      <c r="I1355" s="332" t="s">
        <v>34</v>
      </c>
      <c r="J1355" s="204"/>
      <c r="K1355" s="204"/>
      <c r="L1355" s="333"/>
    </row>
    <row r="1356" spans="2:12" s="14" customFormat="1" ht="13.5" hidden="1" outlineLevel="3">
      <c r="B1356" s="335"/>
      <c r="C1356" s="205"/>
      <c r="D1356" s="206" t="s">
        <v>348</v>
      </c>
      <c r="E1356" s="207" t="s">
        <v>34</v>
      </c>
      <c r="F1356" s="208" t="s">
        <v>352</v>
      </c>
      <c r="G1356" s="205"/>
      <c r="H1356" s="209">
        <v>36.344</v>
      </c>
      <c r="I1356" s="336" t="s">
        <v>34</v>
      </c>
      <c r="J1356" s="205"/>
      <c r="K1356" s="205"/>
      <c r="L1356" s="337"/>
    </row>
    <row r="1357" spans="2:12" s="1" customFormat="1" ht="22.5" customHeight="1" outlineLevel="2" collapsed="1">
      <c r="B1357" s="302"/>
      <c r="C1357" s="191" t="s">
        <v>2018</v>
      </c>
      <c r="D1357" s="191" t="s">
        <v>342</v>
      </c>
      <c r="E1357" s="192" t="s">
        <v>1989</v>
      </c>
      <c r="F1357" s="193" t="s">
        <v>1990</v>
      </c>
      <c r="G1357" s="194" t="s">
        <v>390</v>
      </c>
      <c r="H1357" s="195">
        <v>11.767</v>
      </c>
      <c r="I1357" s="269">
        <v>1253.9</v>
      </c>
      <c r="J1357" s="197">
        <f>ROUND(I1357*H1357,2)</f>
        <v>14754.64</v>
      </c>
      <c r="K1357" s="193" t="s">
        <v>346</v>
      </c>
      <c r="L1357" s="322"/>
    </row>
    <row r="1358" spans="2:12" s="12" customFormat="1" ht="13.5" hidden="1" outlineLevel="3">
      <c r="B1358" s="342"/>
      <c r="C1358" s="203"/>
      <c r="D1358" s="206" t="s">
        <v>348</v>
      </c>
      <c r="E1358" s="343" t="s">
        <v>34</v>
      </c>
      <c r="F1358" s="344" t="s">
        <v>3509</v>
      </c>
      <c r="G1358" s="203"/>
      <c r="H1358" s="345" t="s">
        <v>34</v>
      </c>
      <c r="I1358" s="346" t="s">
        <v>34</v>
      </c>
      <c r="J1358" s="203"/>
      <c r="K1358" s="203"/>
      <c r="L1358" s="347"/>
    </row>
    <row r="1359" spans="2:12" s="13" customFormat="1" ht="13.5" hidden="1" outlineLevel="3">
      <c r="B1359" s="331"/>
      <c r="C1359" s="204"/>
      <c r="D1359" s="206" t="s">
        <v>348</v>
      </c>
      <c r="E1359" s="210" t="s">
        <v>34</v>
      </c>
      <c r="F1359" s="211" t="s">
        <v>4464</v>
      </c>
      <c r="G1359" s="204"/>
      <c r="H1359" s="212">
        <v>0.87</v>
      </c>
      <c r="I1359" s="332" t="s">
        <v>34</v>
      </c>
      <c r="J1359" s="204"/>
      <c r="K1359" s="204"/>
      <c r="L1359" s="333"/>
    </row>
    <row r="1360" spans="2:12" s="12" customFormat="1" ht="13.5" hidden="1" outlineLevel="3">
      <c r="B1360" s="342"/>
      <c r="C1360" s="203"/>
      <c r="D1360" s="206" t="s">
        <v>348</v>
      </c>
      <c r="E1360" s="343" t="s">
        <v>34</v>
      </c>
      <c r="F1360" s="344" t="s">
        <v>4454</v>
      </c>
      <c r="G1360" s="203"/>
      <c r="H1360" s="345" t="s">
        <v>34</v>
      </c>
      <c r="I1360" s="346" t="s">
        <v>34</v>
      </c>
      <c r="J1360" s="203"/>
      <c r="K1360" s="203"/>
      <c r="L1360" s="347"/>
    </row>
    <row r="1361" spans="2:12" s="13" customFormat="1" ht="13.5" hidden="1" outlineLevel="3">
      <c r="B1361" s="331"/>
      <c r="C1361" s="204"/>
      <c r="D1361" s="206" t="s">
        <v>348</v>
      </c>
      <c r="E1361" s="210" t="s">
        <v>34</v>
      </c>
      <c r="F1361" s="211" t="s">
        <v>4465</v>
      </c>
      <c r="G1361" s="204"/>
      <c r="H1361" s="212">
        <v>5.212</v>
      </c>
      <c r="I1361" s="332" t="s">
        <v>34</v>
      </c>
      <c r="J1361" s="204"/>
      <c r="K1361" s="204"/>
      <c r="L1361" s="333"/>
    </row>
    <row r="1362" spans="2:12" s="13" customFormat="1" ht="13.5" hidden="1" outlineLevel="3">
      <c r="B1362" s="331"/>
      <c r="C1362" s="204"/>
      <c r="D1362" s="206" t="s">
        <v>348</v>
      </c>
      <c r="E1362" s="210" t="s">
        <v>34</v>
      </c>
      <c r="F1362" s="211" t="s">
        <v>4466</v>
      </c>
      <c r="G1362" s="204"/>
      <c r="H1362" s="212">
        <v>4.985</v>
      </c>
      <c r="I1362" s="332" t="s">
        <v>34</v>
      </c>
      <c r="J1362" s="204"/>
      <c r="K1362" s="204"/>
      <c r="L1362" s="333"/>
    </row>
    <row r="1363" spans="2:12" s="13" customFormat="1" ht="13.5" hidden="1" outlineLevel="3">
      <c r="B1363" s="331"/>
      <c r="C1363" s="204"/>
      <c r="D1363" s="206" t="s">
        <v>348</v>
      </c>
      <c r="E1363" s="210" t="s">
        <v>34</v>
      </c>
      <c r="F1363" s="211" t="s">
        <v>4467</v>
      </c>
      <c r="G1363" s="204"/>
      <c r="H1363" s="212">
        <v>0.7</v>
      </c>
      <c r="I1363" s="332" t="s">
        <v>34</v>
      </c>
      <c r="J1363" s="204"/>
      <c r="K1363" s="204"/>
      <c r="L1363" s="333"/>
    </row>
    <row r="1364" spans="2:12" s="14" customFormat="1" ht="13.5" hidden="1" outlineLevel="3">
      <c r="B1364" s="335"/>
      <c r="C1364" s="205"/>
      <c r="D1364" s="206" t="s">
        <v>348</v>
      </c>
      <c r="E1364" s="207" t="s">
        <v>34</v>
      </c>
      <c r="F1364" s="208" t="s">
        <v>352</v>
      </c>
      <c r="G1364" s="205"/>
      <c r="H1364" s="209">
        <v>11.767</v>
      </c>
      <c r="I1364" s="336" t="s">
        <v>34</v>
      </c>
      <c r="J1364" s="205"/>
      <c r="K1364" s="205"/>
      <c r="L1364" s="337"/>
    </row>
    <row r="1365" spans="2:12" s="1" customFormat="1" ht="22.5" customHeight="1" outlineLevel="2" collapsed="1">
      <c r="B1365" s="302"/>
      <c r="C1365" s="191" t="s">
        <v>2021</v>
      </c>
      <c r="D1365" s="191" t="s">
        <v>342</v>
      </c>
      <c r="E1365" s="192" t="s">
        <v>2141</v>
      </c>
      <c r="F1365" s="193" t="s">
        <v>2142</v>
      </c>
      <c r="G1365" s="194" t="s">
        <v>417</v>
      </c>
      <c r="H1365" s="195">
        <v>0.284</v>
      </c>
      <c r="I1365" s="269">
        <v>27167.4</v>
      </c>
      <c r="J1365" s="197">
        <f>ROUND(I1365*H1365,2)</f>
        <v>7715.54</v>
      </c>
      <c r="K1365" s="193" t="s">
        <v>34</v>
      </c>
      <c r="L1365" s="322"/>
    </row>
    <row r="1366" spans="2:12" s="12" customFormat="1" ht="13.5" hidden="1" outlineLevel="3">
      <c r="B1366" s="342"/>
      <c r="C1366" s="203"/>
      <c r="D1366" s="206" t="s">
        <v>348</v>
      </c>
      <c r="E1366" s="343" t="s">
        <v>34</v>
      </c>
      <c r="F1366" s="344" t="s">
        <v>4089</v>
      </c>
      <c r="G1366" s="203"/>
      <c r="H1366" s="345" t="s">
        <v>34</v>
      </c>
      <c r="I1366" s="346" t="s">
        <v>34</v>
      </c>
      <c r="J1366" s="203"/>
      <c r="K1366" s="203"/>
      <c r="L1366" s="347"/>
    </row>
    <row r="1367" spans="2:12" s="13" customFormat="1" ht="13.5" hidden="1" outlineLevel="3">
      <c r="B1367" s="331"/>
      <c r="C1367" s="204"/>
      <c r="D1367" s="206" t="s">
        <v>348</v>
      </c>
      <c r="E1367" s="210" t="s">
        <v>34</v>
      </c>
      <c r="F1367" s="211" t="s">
        <v>4468</v>
      </c>
      <c r="G1367" s="204"/>
      <c r="H1367" s="212">
        <v>0.01</v>
      </c>
      <c r="I1367" s="332" t="s">
        <v>34</v>
      </c>
      <c r="J1367" s="204"/>
      <c r="K1367" s="204"/>
      <c r="L1367" s="333"/>
    </row>
    <row r="1368" spans="2:12" s="13" customFormat="1" ht="13.5" hidden="1" outlineLevel="3">
      <c r="B1368" s="331"/>
      <c r="C1368" s="204"/>
      <c r="D1368" s="206" t="s">
        <v>348</v>
      </c>
      <c r="E1368" s="210" t="s">
        <v>34</v>
      </c>
      <c r="F1368" s="211" t="s">
        <v>4469</v>
      </c>
      <c r="G1368" s="204"/>
      <c r="H1368" s="212">
        <v>0.004</v>
      </c>
      <c r="I1368" s="332" t="s">
        <v>34</v>
      </c>
      <c r="J1368" s="204"/>
      <c r="K1368" s="204"/>
      <c r="L1368" s="333"/>
    </row>
    <row r="1369" spans="2:12" s="13" customFormat="1" ht="13.5" hidden="1" outlineLevel="3">
      <c r="B1369" s="331"/>
      <c r="C1369" s="204"/>
      <c r="D1369" s="206" t="s">
        <v>348</v>
      </c>
      <c r="E1369" s="210" t="s">
        <v>34</v>
      </c>
      <c r="F1369" s="211" t="s">
        <v>4470</v>
      </c>
      <c r="G1369" s="204"/>
      <c r="H1369" s="212">
        <v>0.012</v>
      </c>
      <c r="I1369" s="332" t="s">
        <v>34</v>
      </c>
      <c r="J1369" s="204"/>
      <c r="K1369" s="204"/>
      <c r="L1369" s="333"/>
    </row>
    <row r="1370" spans="2:12" s="13" customFormat="1" ht="13.5" hidden="1" outlineLevel="3">
      <c r="B1370" s="331"/>
      <c r="C1370" s="204"/>
      <c r="D1370" s="206" t="s">
        <v>348</v>
      </c>
      <c r="E1370" s="210" t="s">
        <v>34</v>
      </c>
      <c r="F1370" s="211" t="s">
        <v>4471</v>
      </c>
      <c r="G1370" s="204"/>
      <c r="H1370" s="212">
        <v>0.258</v>
      </c>
      <c r="I1370" s="332" t="s">
        <v>34</v>
      </c>
      <c r="J1370" s="204"/>
      <c r="K1370" s="204"/>
      <c r="L1370" s="333"/>
    </row>
    <row r="1371" spans="2:12" s="14" customFormat="1" ht="13.5" hidden="1" outlineLevel="3">
      <c r="B1371" s="335"/>
      <c r="C1371" s="205"/>
      <c r="D1371" s="206" t="s">
        <v>348</v>
      </c>
      <c r="E1371" s="207" t="s">
        <v>34</v>
      </c>
      <c r="F1371" s="208" t="s">
        <v>352</v>
      </c>
      <c r="G1371" s="205"/>
      <c r="H1371" s="209">
        <v>0.284</v>
      </c>
      <c r="I1371" s="336" t="s">
        <v>34</v>
      </c>
      <c r="J1371" s="205"/>
      <c r="K1371" s="205"/>
      <c r="L1371" s="337"/>
    </row>
    <row r="1372" spans="2:12" s="1" customFormat="1" ht="22.5" customHeight="1" outlineLevel="2" collapsed="1">
      <c r="B1372" s="302"/>
      <c r="C1372" s="191" t="s">
        <v>2024</v>
      </c>
      <c r="D1372" s="191" t="s">
        <v>342</v>
      </c>
      <c r="E1372" s="192" t="s">
        <v>1513</v>
      </c>
      <c r="F1372" s="193" t="s">
        <v>1514</v>
      </c>
      <c r="G1372" s="194" t="s">
        <v>491</v>
      </c>
      <c r="H1372" s="195">
        <v>89.9</v>
      </c>
      <c r="I1372" s="269">
        <v>390.1</v>
      </c>
      <c r="J1372" s="197">
        <f>ROUND(I1372*H1372,2)</f>
        <v>35069.99</v>
      </c>
      <c r="K1372" s="193" t="s">
        <v>34</v>
      </c>
      <c r="L1372" s="322"/>
    </row>
    <row r="1373" spans="2:12" s="13" customFormat="1" ht="13.5" hidden="1" outlineLevel="3">
      <c r="B1373" s="331"/>
      <c r="C1373" s="204"/>
      <c r="D1373" s="206" t="s">
        <v>348</v>
      </c>
      <c r="E1373" s="210" t="s">
        <v>34</v>
      </c>
      <c r="F1373" s="211" t="s">
        <v>4472</v>
      </c>
      <c r="G1373" s="204"/>
      <c r="H1373" s="212">
        <v>64</v>
      </c>
      <c r="I1373" s="332" t="s">
        <v>34</v>
      </c>
      <c r="J1373" s="204"/>
      <c r="K1373" s="204"/>
      <c r="L1373" s="333"/>
    </row>
    <row r="1374" spans="2:12" s="13" customFormat="1" ht="13.5" hidden="1" outlineLevel="3">
      <c r="B1374" s="331"/>
      <c r="C1374" s="204"/>
      <c r="D1374" s="206" t="s">
        <v>348</v>
      </c>
      <c r="E1374" s="210" t="s">
        <v>34</v>
      </c>
      <c r="F1374" s="211" t="s">
        <v>4473</v>
      </c>
      <c r="G1374" s="204"/>
      <c r="H1374" s="212">
        <v>25.9</v>
      </c>
      <c r="I1374" s="332" t="s">
        <v>34</v>
      </c>
      <c r="J1374" s="204"/>
      <c r="K1374" s="204"/>
      <c r="L1374" s="333"/>
    </row>
    <row r="1375" spans="2:12" s="14" customFormat="1" ht="13.5" hidden="1" outlineLevel="3">
      <c r="B1375" s="335"/>
      <c r="C1375" s="205"/>
      <c r="D1375" s="206" t="s">
        <v>348</v>
      </c>
      <c r="E1375" s="207" t="s">
        <v>34</v>
      </c>
      <c r="F1375" s="208" t="s">
        <v>352</v>
      </c>
      <c r="G1375" s="205"/>
      <c r="H1375" s="209">
        <v>89.9</v>
      </c>
      <c r="I1375" s="336" t="s">
        <v>34</v>
      </c>
      <c r="J1375" s="205"/>
      <c r="K1375" s="205"/>
      <c r="L1375" s="337"/>
    </row>
    <row r="1376" spans="2:12" s="1" customFormat="1" ht="22.5" customHeight="1" outlineLevel="2" collapsed="1">
      <c r="B1376" s="302"/>
      <c r="C1376" s="191" t="s">
        <v>2027</v>
      </c>
      <c r="D1376" s="191" t="s">
        <v>342</v>
      </c>
      <c r="E1376" s="192" t="s">
        <v>2066</v>
      </c>
      <c r="F1376" s="193" t="s">
        <v>2067</v>
      </c>
      <c r="G1376" s="194" t="s">
        <v>491</v>
      </c>
      <c r="H1376" s="195">
        <v>1.2</v>
      </c>
      <c r="I1376" s="269">
        <v>1741.5</v>
      </c>
      <c r="J1376" s="197">
        <f>ROUND(I1376*H1376,2)</f>
        <v>2089.8</v>
      </c>
      <c r="K1376" s="193" t="s">
        <v>34</v>
      </c>
      <c r="L1376" s="322"/>
    </row>
    <row r="1377" spans="2:12" s="13" customFormat="1" ht="13.5" hidden="1" outlineLevel="3">
      <c r="B1377" s="331"/>
      <c r="C1377" s="204"/>
      <c r="D1377" s="206" t="s">
        <v>348</v>
      </c>
      <c r="E1377" s="210" t="s">
        <v>34</v>
      </c>
      <c r="F1377" s="211" t="s">
        <v>4474</v>
      </c>
      <c r="G1377" s="204"/>
      <c r="H1377" s="212">
        <v>1.2</v>
      </c>
      <c r="I1377" s="332" t="s">
        <v>34</v>
      </c>
      <c r="J1377" s="204"/>
      <c r="K1377" s="204"/>
      <c r="L1377" s="333"/>
    </row>
    <row r="1378" spans="2:12" s="1" customFormat="1" ht="22.5" customHeight="1" outlineLevel="2" collapsed="1">
      <c r="B1378" s="302"/>
      <c r="C1378" s="191" t="s">
        <v>2030</v>
      </c>
      <c r="D1378" s="191" t="s">
        <v>342</v>
      </c>
      <c r="E1378" s="192" t="s">
        <v>2070</v>
      </c>
      <c r="F1378" s="193" t="s">
        <v>2071</v>
      </c>
      <c r="G1378" s="194" t="s">
        <v>491</v>
      </c>
      <c r="H1378" s="195">
        <v>3.5</v>
      </c>
      <c r="I1378" s="269">
        <v>7175</v>
      </c>
      <c r="J1378" s="197">
        <f>ROUND(I1378*H1378,2)</f>
        <v>25112.5</v>
      </c>
      <c r="K1378" s="193" t="s">
        <v>34</v>
      </c>
      <c r="L1378" s="322"/>
    </row>
    <row r="1379" spans="2:12" s="13" customFormat="1" ht="13.5" hidden="1" outlineLevel="3">
      <c r="B1379" s="331"/>
      <c r="C1379" s="204"/>
      <c r="D1379" s="206" t="s">
        <v>348</v>
      </c>
      <c r="E1379" s="210" t="s">
        <v>34</v>
      </c>
      <c r="F1379" s="211" t="s">
        <v>4475</v>
      </c>
      <c r="G1379" s="204"/>
      <c r="H1379" s="212">
        <v>3.5</v>
      </c>
      <c r="I1379" s="332" t="s">
        <v>34</v>
      </c>
      <c r="J1379" s="204"/>
      <c r="K1379" s="204"/>
      <c r="L1379" s="333"/>
    </row>
    <row r="1380" spans="2:12" s="1" customFormat="1" ht="22.5" customHeight="1" outlineLevel="2" collapsed="1">
      <c r="B1380" s="302"/>
      <c r="C1380" s="191" t="s">
        <v>2033</v>
      </c>
      <c r="D1380" s="191" t="s">
        <v>342</v>
      </c>
      <c r="E1380" s="192" t="s">
        <v>2083</v>
      </c>
      <c r="F1380" s="193" t="s">
        <v>2084</v>
      </c>
      <c r="G1380" s="194" t="s">
        <v>1130</v>
      </c>
      <c r="H1380" s="195">
        <v>7</v>
      </c>
      <c r="I1380" s="269">
        <v>557.3</v>
      </c>
      <c r="J1380" s="197">
        <f>ROUND(I1380*H1380,2)</f>
        <v>3901.1</v>
      </c>
      <c r="K1380" s="193" t="s">
        <v>346</v>
      </c>
      <c r="L1380" s="322"/>
    </row>
    <row r="1381" spans="2:12" s="13" customFormat="1" ht="13.5" hidden="1" outlineLevel="3">
      <c r="B1381" s="331"/>
      <c r="C1381" s="204"/>
      <c r="D1381" s="206" t="s">
        <v>348</v>
      </c>
      <c r="E1381" s="210" t="s">
        <v>34</v>
      </c>
      <c r="F1381" s="211" t="s">
        <v>4316</v>
      </c>
      <c r="G1381" s="204"/>
      <c r="H1381" s="212">
        <v>7</v>
      </c>
      <c r="I1381" s="332" t="s">
        <v>34</v>
      </c>
      <c r="J1381" s="204"/>
      <c r="K1381" s="204"/>
      <c r="L1381" s="333"/>
    </row>
    <row r="1382" spans="2:12" s="1" customFormat="1" ht="22.5" customHeight="1" outlineLevel="2">
      <c r="B1382" s="302"/>
      <c r="C1382" s="217" t="s">
        <v>2037</v>
      </c>
      <c r="D1382" s="217" t="s">
        <v>441</v>
      </c>
      <c r="E1382" s="218" t="s">
        <v>2086</v>
      </c>
      <c r="F1382" s="219" t="s">
        <v>2087</v>
      </c>
      <c r="G1382" s="220" t="s">
        <v>1130</v>
      </c>
      <c r="H1382" s="221">
        <v>7</v>
      </c>
      <c r="I1382" s="270">
        <v>1811.2</v>
      </c>
      <c r="J1382" s="222">
        <f>ROUND(I1382*H1382,2)</f>
        <v>12678.4</v>
      </c>
      <c r="K1382" s="219" t="s">
        <v>34</v>
      </c>
      <c r="L1382" s="334"/>
    </row>
    <row r="1383" spans="2:12" s="1" customFormat="1" ht="22.5" customHeight="1" outlineLevel="2">
      <c r="B1383" s="302"/>
      <c r="C1383" s="191" t="s">
        <v>2040</v>
      </c>
      <c r="D1383" s="191" t="s">
        <v>342</v>
      </c>
      <c r="E1383" s="192" t="s">
        <v>4476</v>
      </c>
      <c r="F1383" s="193" t="s">
        <v>4477</v>
      </c>
      <c r="G1383" s="194" t="s">
        <v>1130</v>
      </c>
      <c r="H1383" s="195">
        <v>1</v>
      </c>
      <c r="I1383" s="269">
        <v>11776.8</v>
      </c>
      <c r="J1383" s="197">
        <f>ROUND(I1383*H1383,2)</f>
        <v>11776.8</v>
      </c>
      <c r="K1383" s="193" t="s">
        <v>34</v>
      </c>
      <c r="L1383" s="322"/>
    </row>
    <row r="1384" spans="2:12" s="1" customFormat="1" ht="22.5" customHeight="1" outlineLevel="2">
      <c r="B1384" s="302"/>
      <c r="C1384" s="191" t="s">
        <v>2044</v>
      </c>
      <c r="D1384" s="191" t="s">
        <v>342</v>
      </c>
      <c r="E1384" s="192" t="s">
        <v>4478</v>
      </c>
      <c r="F1384" s="193" t="s">
        <v>4479</v>
      </c>
      <c r="G1384" s="194" t="s">
        <v>1130</v>
      </c>
      <c r="H1384" s="195">
        <v>1</v>
      </c>
      <c r="I1384" s="269">
        <v>18808.2</v>
      </c>
      <c r="J1384" s="197">
        <f>ROUND(I1384*H1384,2)</f>
        <v>18808.2</v>
      </c>
      <c r="K1384" s="193" t="s">
        <v>34</v>
      </c>
      <c r="L1384" s="322"/>
    </row>
    <row r="1385" spans="2:12" s="1" customFormat="1" ht="22.5" customHeight="1" outlineLevel="2" collapsed="1">
      <c r="B1385" s="302"/>
      <c r="C1385" s="191" t="s">
        <v>2048</v>
      </c>
      <c r="D1385" s="191" t="s">
        <v>342</v>
      </c>
      <c r="E1385" s="192" t="s">
        <v>2096</v>
      </c>
      <c r="F1385" s="193" t="s">
        <v>2097</v>
      </c>
      <c r="G1385" s="194" t="s">
        <v>1130</v>
      </c>
      <c r="H1385" s="195">
        <v>54</v>
      </c>
      <c r="I1385" s="269">
        <v>118.5</v>
      </c>
      <c r="J1385" s="197">
        <f>ROUND(I1385*H1385,2)</f>
        <v>6399</v>
      </c>
      <c r="K1385" s="193" t="s">
        <v>34</v>
      </c>
      <c r="L1385" s="322"/>
    </row>
    <row r="1386" spans="2:12" s="13" customFormat="1" ht="13.5" hidden="1" outlineLevel="3">
      <c r="B1386" s="331"/>
      <c r="C1386" s="204"/>
      <c r="D1386" s="206" t="s">
        <v>348</v>
      </c>
      <c r="E1386" s="210" t="s">
        <v>34</v>
      </c>
      <c r="F1386" s="211" t="s">
        <v>4480</v>
      </c>
      <c r="G1386" s="204"/>
      <c r="H1386" s="212">
        <v>54</v>
      </c>
      <c r="I1386" s="332" t="s">
        <v>34</v>
      </c>
      <c r="J1386" s="204"/>
      <c r="K1386" s="204"/>
      <c r="L1386" s="333"/>
    </row>
    <row r="1387" spans="2:12" s="1" customFormat="1" ht="22.5" customHeight="1" outlineLevel="2" collapsed="1">
      <c r="B1387" s="302"/>
      <c r="C1387" s="191" t="s">
        <v>2052</v>
      </c>
      <c r="D1387" s="191" t="s">
        <v>342</v>
      </c>
      <c r="E1387" s="192" t="s">
        <v>2769</v>
      </c>
      <c r="F1387" s="193" t="s">
        <v>2770</v>
      </c>
      <c r="G1387" s="194" t="s">
        <v>1130</v>
      </c>
      <c r="H1387" s="195">
        <v>1</v>
      </c>
      <c r="I1387" s="269">
        <v>1184.2</v>
      </c>
      <c r="J1387" s="197">
        <f>ROUND(I1387*H1387,2)</f>
        <v>1184.2</v>
      </c>
      <c r="K1387" s="193" t="s">
        <v>34</v>
      </c>
      <c r="L1387" s="322"/>
    </row>
    <row r="1388" spans="2:12" s="13" customFormat="1" ht="13.5" hidden="1" outlineLevel="3">
      <c r="B1388" s="331"/>
      <c r="C1388" s="204"/>
      <c r="D1388" s="206" t="s">
        <v>348</v>
      </c>
      <c r="E1388" s="210" t="s">
        <v>34</v>
      </c>
      <c r="F1388" s="211" t="s">
        <v>4481</v>
      </c>
      <c r="G1388" s="204"/>
      <c r="H1388" s="212">
        <v>1</v>
      </c>
      <c r="I1388" s="332" t="s">
        <v>34</v>
      </c>
      <c r="J1388" s="204"/>
      <c r="K1388" s="204"/>
      <c r="L1388" s="333"/>
    </row>
    <row r="1389" spans="2:12" s="1" customFormat="1" ht="22.5" customHeight="1" outlineLevel="2" collapsed="1">
      <c r="B1389" s="302"/>
      <c r="C1389" s="191" t="s">
        <v>2056</v>
      </c>
      <c r="D1389" s="191" t="s">
        <v>342</v>
      </c>
      <c r="E1389" s="192" t="s">
        <v>3592</v>
      </c>
      <c r="F1389" s="193" t="s">
        <v>3593</v>
      </c>
      <c r="G1389" s="194" t="s">
        <v>1130</v>
      </c>
      <c r="H1389" s="195">
        <v>6</v>
      </c>
      <c r="I1389" s="269">
        <v>111.5</v>
      </c>
      <c r="J1389" s="197">
        <f>ROUND(I1389*H1389,2)</f>
        <v>669</v>
      </c>
      <c r="K1389" s="193" t="s">
        <v>346</v>
      </c>
      <c r="L1389" s="322"/>
    </row>
    <row r="1390" spans="2:12" s="13" customFormat="1" ht="13.5" hidden="1" outlineLevel="3">
      <c r="B1390" s="331"/>
      <c r="C1390" s="204"/>
      <c r="D1390" s="206" t="s">
        <v>348</v>
      </c>
      <c r="E1390" s="210" t="s">
        <v>34</v>
      </c>
      <c r="F1390" s="211" t="s">
        <v>4482</v>
      </c>
      <c r="G1390" s="204"/>
      <c r="H1390" s="212">
        <v>2</v>
      </c>
      <c r="I1390" s="332" t="s">
        <v>34</v>
      </c>
      <c r="J1390" s="204"/>
      <c r="K1390" s="204"/>
      <c r="L1390" s="333"/>
    </row>
    <row r="1391" spans="2:12" s="13" customFormat="1" ht="13.5" hidden="1" outlineLevel="3">
      <c r="B1391" s="331"/>
      <c r="C1391" s="204"/>
      <c r="D1391" s="206" t="s">
        <v>348</v>
      </c>
      <c r="E1391" s="210" t="s">
        <v>34</v>
      </c>
      <c r="F1391" s="211" t="s">
        <v>4483</v>
      </c>
      <c r="G1391" s="204"/>
      <c r="H1391" s="212">
        <v>2</v>
      </c>
      <c r="I1391" s="332" t="s">
        <v>34</v>
      </c>
      <c r="J1391" s="204"/>
      <c r="K1391" s="204"/>
      <c r="L1391" s="333"/>
    </row>
    <row r="1392" spans="2:12" s="13" customFormat="1" ht="13.5" hidden="1" outlineLevel="3">
      <c r="B1392" s="331"/>
      <c r="C1392" s="204"/>
      <c r="D1392" s="206" t="s">
        <v>348</v>
      </c>
      <c r="E1392" s="210" t="s">
        <v>34</v>
      </c>
      <c r="F1392" s="211" t="s">
        <v>4484</v>
      </c>
      <c r="G1392" s="204"/>
      <c r="H1392" s="212">
        <v>2</v>
      </c>
      <c r="I1392" s="332" t="s">
        <v>34</v>
      </c>
      <c r="J1392" s="204"/>
      <c r="K1392" s="204"/>
      <c r="L1392" s="333"/>
    </row>
    <row r="1393" spans="2:12" s="14" customFormat="1" ht="13.5" hidden="1" outlineLevel="3">
      <c r="B1393" s="335"/>
      <c r="C1393" s="205"/>
      <c r="D1393" s="206" t="s">
        <v>348</v>
      </c>
      <c r="E1393" s="207" t="s">
        <v>34</v>
      </c>
      <c r="F1393" s="208" t="s">
        <v>352</v>
      </c>
      <c r="G1393" s="205"/>
      <c r="H1393" s="209">
        <v>6</v>
      </c>
      <c r="I1393" s="336" t="s">
        <v>34</v>
      </c>
      <c r="J1393" s="205"/>
      <c r="K1393" s="205"/>
      <c r="L1393" s="337"/>
    </row>
    <row r="1394" spans="2:12" s="1" customFormat="1" ht="22.5" customHeight="1" outlineLevel="2">
      <c r="B1394" s="302"/>
      <c r="C1394" s="191" t="s">
        <v>2059</v>
      </c>
      <c r="D1394" s="191" t="s">
        <v>342</v>
      </c>
      <c r="E1394" s="192" t="s">
        <v>2771</v>
      </c>
      <c r="F1394" s="193" t="s">
        <v>2772</v>
      </c>
      <c r="G1394" s="194" t="s">
        <v>1130</v>
      </c>
      <c r="H1394" s="195">
        <v>1</v>
      </c>
      <c r="I1394" s="269">
        <v>34.9</v>
      </c>
      <c r="J1394" s="197">
        <f>ROUND(I1394*H1394,2)</f>
        <v>34.9</v>
      </c>
      <c r="K1394" s="193" t="s">
        <v>34</v>
      </c>
      <c r="L1394" s="322"/>
    </row>
    <row r="1395" spans="2:12" s="1" customFormat="1" ht="22.5" customHeight="1" outlineLevel="2">
      <c r="B1395" s="302"/>
      <c r="C1395" s="191" t="s">
        <v>2061</v>
      </c>
      <c r="D1395" s="191" t="s">
        <v>342</v>
      </c>
      <c r="E1395" s="192" t="s">
        <v>2773</v>
      </c>
      <c r="F1395" s="193" t="s">
        <v>2774</v>
      </c>
      <c r="G1395" s="194" t="s">
        <v>1130</v>
      </c>
      <c r="H1395" s="195">
        <v>1</v>
      </c>
      <c r="I1395" s="269">
        <v>34.9</v>
      </c>
      <c r="J1395" s="197">
        <f>ROUND(I1395*H1395,2)</f>
        <v>34.9</v>
      </c>
      <c r="K1395" s="193" t="s">
        <v>34</v>
      </c>
      <c r="L1395" s="322"/>
    </row>
    <row r="1396" spans="2:12" s="1" customFormat="1" ht="22.5" customHeight="1" outlineLevel="2">
      <c r="B1396" s="302"/>
      <c r="C1396" s="191" t="s">
        <v>2065</v>
      </c>
      <c r="D1396" s="191" t="s">
        <v>342</v>
      </c>
      <c r="E1396" s="192" t="s">
        <v>4485</v>
      </c>
      <c r="F1396" s="193" t="s">
        <v>4486</v>
      </c>
      <c r="G1396" s="194" t="s">
        <v>417</v>
      </c>
      <c r="H1396" s="195">
        <v>0.914</v>
      </c>
      <c r="I1396" s="269">
        <v>111.5</v>
      </c>
      <c r="J1396" s="197">
        <f>ROUND(I1396*H1396,2)</f>
        <v>101.91</v>
      </c>
      <c r="K1396" s="193" t="s">
        <v>34</v>
      </c>
      <c r="L1396" s="322"/>
    </row>
    <row r="1397" spans="2:12" s="1" customFormat="1" ht="22.5" customHeight="1" outlineLevel="2">
      <c r="B1397" s="302"/>
      <c r="C1397" s="191" t="s">
        <v>2069</v>
      </c>
      <c r="D1397" s="191" t="s">
        <v>342</v>
      </c>
      <c r="E1397" s="192" t="s">
        <v>4487</v>
      </c>
      <c r="F1397" s="193" t="s">
        <v>4488</v>
      </c>
      <c r="G1397" s="194" t="s">
        <v>417</v>
      </c>
      <c r="H1397" s="195">
        <v>0.914</v>
      </c>
      <c r="I1397" s="269">
        <v>20.9</v>
      </c>
      <c r="J1397" s="197">
        <f>ROUND(I1397*H1397,2)</f>
        <v>19.1</v>
      </c>
      <c r="K1397" s="193" t="s">
        <v>34</v>
      </c>
      <c r="L1397" s="322"/>
    </row>
    <row r="1398" spans="2:12" s="1" customFormat="1" ht="22.5" customHeight="1" outlineLevel="2" collapsed="1">
      <c r="B1398" s="302"/>
      <c r="C1398" s="191" t="s">
        <v>2074</v>
      </c>
      <c r="D1398" s="191" t="s">
        <v>342</v>
      </c>
      <c r="E1398" s="192" t="s">
        <v>2775</v>
      </c>
      <c r="F1398" s="193" t="s">
        <v>2776</v>
      </c>
      <c r="G1398" s="194" t="s">
        <v>417</v>
      </c>
      <c r="H1398" s="195">
        <v>8.226</v>
      </c>
      <c r="I1398" s="269">
        <v>11.1</v>
      </c>
      <c r="J1398" s="197">
        <f>ROUND(I1398*H1398,2)</f>
        <v>91.31</v>
      </c>
      <c r="K1398" s="193" t="s">
        <v>34</v>
      </c>
      <c r="L1398" s="322"/>
    </row>
    <row r="1399" spans="2:12" s="13" customFormat="1" ht="13.5" hidden="1" outlineLevel="3">
      <c r="B1399" s="331"/>
      <c r="C1399" s="204"/>
      <c r="D1399" s="206" t="s">
        <v>348</v>
      </c>
      <c r="E1399" s="204"/>
      <c r="F1399" s="211" t="s">
        <v>4489</v>
      </c>
      <c r="G1399" s="204"/>
      <c r="H1399" s="212">
        <v>8.226</v>
      </c>
      <c r="I1399" s="332" t="s">
        <v>34</v>
      </c>
      <c r="J1399" s="204"/>
      <c r="K1399" s="204"/>
      <c r="L1399" s="333"/>
    </row>
    <row r="1400" spans="2:12" s="11" customFormat="1" ht="29.85" customHeight="1" outlineLevel="1">
      <c r="B1400" s="318"/>
      <c r="C1400" s="182"/>
      <c r="D1400" s="188" t="s">
        <v>74</v>
      </c>
      <c r="E1400" s="189" t="s">
        <v>387</v>
      </c>
      <c r="F1400" s="189" t="s">
        <v>2239</v>
      </c>
      <c r="G1400" s="182"/>
      <c r="H1400" s="182"/>
      <c r="I1400" s="321" t="s">
        <v>34</v>
      </c>
      <c r="J1400" s="190">
        <f>SUM(J1401:J1445)</f>
        <v>167808.61999999994</v>
      </c>
      <c r="K1400" s="182"/>
      <c r="L1400" s="320"/>
    </row>
    <row r="1401" spans="2:12" s="1" customFormat="1" ht="22.5" customHeight="1" outlineLevel="2" collapsed="1">
      <c r="B1401" s="302"/>
      <c r="C1401" s="191" t="s">
        <v>2078</v>
      </c>
      <c r="D1401" s="191" t="s">
        <v>342</v>
      </c>
      <c r="E1401" s="192" t="s">
        <v>2241</v>
      </c>
      <c r="F1401" s="193" t="s">
        <v>2242</v>
      </c>
      <c r="G1401" s="194" t="s">
        <v>390</v>
      </c>
      <c r="H1401" s="195">
        <v>93.804</v>
      </c>
      <c r="I1401" s="269">
        <v>250.8</v>
      </c>
      <c r="J1401" s="197">
        <f>ROUND(I1401*H1401,2)</f>
        <v>23526.04</v>
      </c>
      <c r="K1401" s="193" t="s">
        <v>346</v>
      </c>
      <c r="L1401" s="322"/>
    </row>
    <row r="1402" spans="2:12" s="12" customFormat="1" ht="13.5" hidden="1" outlineLevel="3">
      <c r="B1402" s="342"/>
      <c r="C1402" s="203"/>
      <c r="D1402" s="206" t="s">
        <v>348</v>
      </c>
      <c r="E1402" s="343" t="s">
        <v>34</v>
      </c>
      <c r="F1402" s="344" t="s">
        <v>3509</v>
      </c>
      <c r="G1402" s="203"/>
      <c r="H1402" s="345" t="s">
        <v>34</v>
      </c>
      <c r="I1402" s="346" t="s">
        <v>34</v>
      </c>
      <c r="J1402" s="203"/>
      <c r="K1402" s="203"/>
      <c r="L1402" s="347"/>
    </row>
    <row r="1403" spans="2:12" s="13" customFormat="1" ht="13.5" hidden="1" outlineLevel="3">
      <c r="B1403" s="331"/>
      <c r="C1403" s="204"/>
      <c r="D1403" s="206" t="s">
        <v>348</v>
      </c>
      <c r="E1403" s="210" t="s">
        <v>34</v>
      </c>
      <c r="F1403" s="211" t="s">
        <v>4490</v>
      </c>
      <c r="G1403" s="204"/>
      <c r="H1403" s="212">
        <v>6.962</v>
      </c>
      <c r="I1403" s="332" t="s">
        <v>34</v>
      </c>
      <c r="J1403" s="204"/>
      <c r="K1403" s="204"/>
      <c r="L1403" s="333"/>
    </row>
    <row r="1404" spans="2:12" s="12" customFormat="1" ht="13.5" hidden="1" outlineLevel="3">
      <c r="B1404" s="342"/>
      <c r="C1404" s="203"/>
      <c r="D1404" s="206" t="s">
        <v>348</v>
      </c>
      <c r="E1404" s="343" t="s">
        <v>34</v>
      </c>
      <c r="F1404" s="344" t="s">
        <v>4454</v>
      </c>
      <c r="G1404" s="203"/>
      <c r="H1404" s="345" t="s">
        <v>34</v>
      </c>
      <c r="I1404" s="346" t="s">
        <v>34</v>
      </c>
      <c r="J1404" s="203"/>
      <c r="K1404" s="203"/>
      <c r="L1404" s="347"/>
    </row>
    <row r="1405" spans="2:12" s="13" customFormat="1" ht="13.5" hidden="1" outlineLevel="3">
      <c r="B1405" s="331"/>
      <c r="C1405" s="204"/>
      <c r="D1405" s="206" t="s">
        <v>348</v>
      </c>
      <c r="E1405" s="210" t="s">
        <v>34</v>
      </c>
      <c r="F1405" s="211" t="s">
        <v>4491</v>
      </c>
      <c r="G1405" s="204"/>
      <c r="H1405" s="212">
        <v>22.302</v>
      </c>
      <c r="I1405" s="332" t="s">
        <v>34</v>
      </c>
      <c r="J1405" s="204"/>
      <c r="K1405" s="204"/>
      <c r="L1405" s="333"/>
    </row>
    <row r="1406" spans="2:12" s="13" customFormat="1" ht="13.5" hidden="1" outlineLevel="3">
      <c r="B1406" s="331"/>
      <c r="C1406" s="204"/>
      <c r="D1406" s="206" t="s">
        <v>348</v>
      </c>
      <c r="E1406" s="210" t="s">
        <v>34</v>
      </c>
      <c r="F1406" s="211" t="s">
        <v>4492</v>
      </c>
      <c r="G1406" s="204"/>
      <c r="H1406" s="212">
        <v>8.2</v>
      </c>
      <c r="I1406" s="332" t="s">
        <v>34</v>
      </c>
      <c r="J1406" s="204"/>
      <c r="K1406" s="204"/>
      <c r="L1406" s="333"/>
    </row>
    <row r="1407" spans="2:12" s="13" customFormat="1" ht="13.5" hidden="1" outlineLevel="3">
      <c r="B1407" s="331"/>
      <c r="C1407" s="204"/>
      <c r="D1407" s="206" t="s">
        <v>348</v>
      </c>
      <c r="E1407" s="210" t="s">
        <v>34</v>
      </c>
      <c r="F1407" s="211" t="s">
        <v>4493</v>
      </c>
      <c r="G1407" s="204"/>
      <c r="H1407" s="212">
        <v>27.32</v>
      </c>
      <c r="I1407" s="332" t="s">
        <v>34</v>
      </c>
      <c r="J1407" s="204"/>
      <c r="K1407" s="204"/>
      <c r="L1407" s="333"/>
    </row>
    <row r="1408" spans="2:12" s="12" customFormat="1" ht="13.5" hidden="1" outlineLevel="3">
      <c r="B1408" s="342"/>
      <c r="C1408" s="203"/>
      <c r="D1408" s="206" t="s">
        <v>348</v>
      </c>
      <c r="E1408" s="343" t="s">
        <v>34</v>
      </c>
      <c r="F1408" s="344" t="s">
        <v>4460</v>
      </c>
      <c r="G1408" s="203"/>
      <c r="H1408" s="345" t="s">
        <v>34</v>
      </c>
      <c r="I1408" s="346" t="s">
        <v>34</v>
      </c>
      <c r="J1408" s="203"/>
      <c r="K1408" s="203"/>
      <c r="L1408" s="347"/>
    </row>
    <row r="1409" spans="2:12" s="13" customFormat="1" ht="13.5" hidden="1" outlineLevel="3">
      <c r="B1409" s="331"/>
      <c r="C1409" s="204"/>
      <c r="D1409" s="206" t="s">
        <v>348</v>
      </c>
      <c r="E1409" s="210" t="s">
        <v>34</v>
      </c>
      <c r="F1409" s="211" t="s">
        <v>4494</v>
      </c>
      <c r="G1409" s="204"/>
      <c r="H1409" s="212">
        <v>10.64</v>
      </c>
      <c r="I1409" s="332" t="s">
        <v>34</v>
      </c>
      <c r="J1409" s="204"/>
      <c r="K1409" s="204"/>
      <c r="L1409" s="333"/>
    </row>
    <row r="1410" spans="2:12" s="13" customFormat="1" ht="13.5" hidden="1" outlineLevel="3">
      <c r="B1410" s="331"/>
      <c r="C1410" s="204"/>
      <c r="D1410" s="206" t="s">
        <v>348</v>
      </c>
      <c r="E1410" s="210" t="s">
        <v>34</v>
      </c>
      <c r="F1410" s="211" t="s">
        <v>4495</v>
      </c>
      <c r="G1410" s="204"/>
      <c r="H1410" s="212">
        <v>16.1</v>
      </c>
      <c r="I1410" s="332" t="s">
        <v>34</v>
      </c>
      <c r="J1410" s="204"/>
      <c r="K1410" s="204"/>
      <c r="L1410" s="333"/>
    </row>
    <row r="1411" spans="2:12" s="13" customFormat="1" ht="13.5" hidden="1" outlineLevel="3">
      <c r="B1411" s="331"/>
      <c r="C1411" s="204"/>
      <c r="D1411" s="206" t="s">
        <v>348</v>
      </c>
      <c r="E1411" s="210" t="s">
        <v>34</v>
      </c>
      <c r="F1411" s="211" t="s">
        <v>4496</v>
      </c>
      <c r="G1411" s="204"/>
      <c r="H1411" s="212">
        <v>2.28</v>
      </c>
      <c r="I1411" s="332" t="s">
        <v>34</v>
      </c>
      <c r="J1411" s="204"/>
      <c r="K1411" s="204"/>
      <c r="L1411" s="333"/>
    </row>
    <row r="1412" spans="2:12" s="14" customFormat="1" ht="13.5" hidden="1" outlineLevel="3">
      <c r="B1412" s="335"/>
      <c r="C1412" s="205"/>
      <c r="D1412" s="206" t="s">
        <v>348</v>
      </c>
      <c r="E1412" s="207" t="s">
        <v>34</v>
      </c>
      <c r="F1412" s="208" t="s">
        <v>352</v>
      </c>
      <c r="G1412" s="205"/>
      <c r="H1412" s="209">
        <v>93.804</v>
      </c>
      <c r="I1412" s="336" t="s">
        <v>34</v>
      </c>
      <c r="J1412" s="205"/>
      <c r="K1412" s="205"/>
      <c r="L1412" s="337"/>
    </row>
    <row r="1413" spans="2:12" s="1" customFormat="1" ht="22.5" customHeight="1" outlineLevel="2" collapsed="1">
      <c r="B1413" s="302"/>
      <c r="C1413" s="191" t="s">
        <v>2082</v>
      </c>
      <c r="D1413" s="191" t="s">
        <v>342</v>
      </c>
      <c r="E1413" s="192" t="s">
        <v>3602</v>
      </c>
      <c r="F1413" s="193" t="s">
        <v>3603</v>
      </c>
      <c r="G1413" s="194" t="s">
        <v>390</v>
      </c>
      <c r="H1413" s="195">
        <v>8.471</v>
      </c>
      <c r="I1413" s="269">
        <v>139.3</v>
      </c>
      <c r="J1413" s="197">
        <f>ROUND(I1413*H1413,2)</f>
        <v>1180.01</v>
      </c>
      <c r="K1413" s="193" t="s">
        <v>346</v>
      </c>
      <c r="L1413" s="322"/>
    </row>
    <row r="1414" spans="2:12" s="12" customFormat="1" ht="13.5" hidden="1" outlineLevel="3">
      <c r="B1414" s="342"/>
      <c r="C1414" s="203"/>
      <c r="D1414" s="206" t="s">
        <v>348</v>
      </c>
      <c r="E1414" s="343" t="s">
        <v>34</v>
      </c>
      <c r="F1414" s="344" t="s">
        <v>4497</v>
      </c>
      <c r="G1414" s="203"/>
      <c r="H1414" s="345" t="s">
        <v>34</v>
      </c>
      <c r="I1414" s="346" t="s">
        <v>34</v>
      </c>
      <c r="J1414" s="203"/>
      <c r="K1414" s="203"/>
      <c r="L1414" s="347"/>
    </row>
    <row r="1415" spans="2:12" s="12" customFormat="1" ht="13.5" hidden="1" outlineLevel="3">
      <c r="B1415" s="342"/>
      <c r="C1415" s="203"/>
      <c r="D1415" s="206" t="s">
        <v>348</v>
      </c>
      <c r="E1415" s="343" t="s">
        <v>34</v>
      </c>
      <c r="F1415" s="344" t="s">
        <v>4498</v>
      </c>
      <c r="G1415" s="203"/>
      <c r="H1415" s="345" t="s">
        <v>34</v>
      </c>
      <c r="I1415" s="346" t="s">
        <v>34</v>
      </c>
      <c r="J1415" s="203"/>
      <c r="K1415" s="203"/>
      <c r="L1415" s="347"/>
    </row>
    <row r="1416" spans="2:12" s="12" customFormat="1" ht="13.5" hidden="1" outlineLevel="3">
      <c r="B1416" s="342"/>
      <c r="C1416" s="203"/>
      <c r="D1416" s="206" t="s">
        <v>348</v>
      </c>
      <c r="E1416" s="343" t="s">
        <v>34</v>
      </c>
      <c r="F1416" s="344" t="s">
        <v>4089</v>
      </c>
      <c r="G1416" s="203"/>
      <c r="H1416" s="345" t="s">
        <v>34</v>
      </c>
      <c r="I1416" s="346" t="s">
        <v>34</v>
      </c>
      <c r="J1416" s="203"/>
      <c r="K1416" s="203"/>
      <c r="L1416" s="347"/>
    </row>
    <row r="1417" spans="2:12" s="13" customFormat="1" ht="13.5" hidden="1" outlineLevel="3">
      <c r="B1417" s="331"/>
      <c r="C1417" s="204"/>
      <c r="D1417" s="206" t="s">
        <v>348</v>
      </c>
      <c r="E1417" s="210" t="s">
        <v>34</v>
      </c>
      <c r="F1417" s="211" t="s">
        <v>4499</v>
      </c>
      <c r="G1417" s="204"/>
      <c r="H1417" s="212">
        <v>8.471</v>
      </c>
      <c r="I1417" s="332" t="s">
        <v>34</v>
      </c>
      <c r="J1417" s="204"/>
      <c r="K1417" s="204"/>
      <c r="L1417" s="333"/>
    </row>
    <row r="1418" spans="2:12" s="1" customFormat="1" ht="22.5" customHeight="1" outlineLevel="2" collapsed="1">
      <c r="B1418" s="302"/>
      <c r="C1418" s="191" t="s">
        <v>2085</v>
      </c>
      <c r="D1418" s="191" t="s">
        <v>342</v>
      </c>
      <c r="E1418" s="192" t="s">
        <v>3606</v>
      </c>
      <c r="F1418" s="193" t="s">
        <v>4500</v>
      </c>
      <c r="G1418" s="194" t="s">
        <v>1130</v>
      </c>
      <c r="H1418" s="195">
        <v>1</v>
      </c>
      <c r="I1418" s="269">
        <v>459.8</v>
      </c>
      <c r="J1418" s="197">
        <f>ROUND(I1418*H1418,2)</f>
        <v>459.8</v>
      </c>
      <c r="K1418" s="193" t="s">
        <v>34</v>
      </c>
      <c r="L1418" s="322"/>
    </row>
    <row r="1419" spans="2:12" s="12" customFormat="1" ht="13.5" hidden="1" outlineLevel="3">
      <c r="B1419" s="342"/>
      <c r="C1419" s="203"/>
      <c r="D1419" s="206" t="s">
        <v>348</v>
      </c>
      <c r="E1419" s="343" t="s">
        <v>34</v>
      </c>
      <c r="F1419" s="344" t="s">
        <v>2258</v>
      </c>
      <c r="G1419" s="203"/>
      <c r="H1419" s="345" t="s">
        <v>34</v>
      </c>
      <c r="I1419" s="346" t="s">
        <v>34</v>
      </c>
      <c r="J1419" s="203"/>
      <c r="K1419" s="203"/>
      <c r="L1419" s="347"/>
    </row>
    <row r="1420" spans="2:12" s="13" customFormat="1" ht="13.5" hidden="1" outlineLevel="3">
      <c r="B1420" s="331"/>
      <c r="C1420" s="204"/>
      <c r="D1420" s="206" t="s">
        <v>348</v>
      </c>
      <c r="E1420" s="210" t="s">
        <v>34</v>
      </c>
      <c r="F1420" s="211" t="s">
        <v>23</v>
      </c>
      <c r="G1420" s="204"/>
      <c r="H1420" s="212">
        <v>1</v>
      </c>
      <c r="I1420" s="332" t="s">
        <v>34</v>
      </c>
      <c r="J1420" s="204"/>
      <c r="K1420" s="204"/>
      <c r="L1420" s="333"/>
    </row>
    <row r="1421" spans="2:12" s="1" customFormat="1" ht="22.5" customHeight="1" outlineLevel="2" collapsed="1">
      <c r="B1421" s="302"/>
      <c r="C1421" s="191" t="s">
        <v>2088</v>
      </c>
      <c r="D1421" s="191" t="s">
        <v>342</v>
      </c>
      <c r="E1421" s="192" t="s">
        <v>2260</v>
      </c>
      <c r="F1421" s="193" t="s">
        <v>3608</v>
      </c>
      <c r="G1421" s="194" t="s">
        <v>1130</v>
      </c>
      <c r="H1421" s="195">
        <v>1</v>
      </c>
      <c r="I1421" s="269">
        <v>5294.2</v>
      </c>
      <c r="J1421" s="197">
        <f>ROUND(I1421*H1421,2)</f>
        <v>5294.2</v>
      </c>
      <c r="K1421" s="193" t="s">
        <v>34</v>
      </c>
      <c r="L1421" s="322"/>
    </row>
    <row r="1422" spans="2:12" s="12" customFormat="1" ht="13.5" hidden="1" outlineLevel="3">
      <c r="B1422" s="342"/>
      <c r="C1422" s="203"/>
      <c r="D1422" s="206" t="s">
        <v>348</v>
      </c>
      <c r="E1422" s="343" t="s">
        <v>34</v>
      </c>
      <c r="F1422" s="344" t="s">
        <v>3609</v>
      </c>
      <c r="G1422" s="203"/>
      <c r="H1422" s="345" t="s">
        <v>34</v>
      </c>
      <c r="I1422" s="346" t="s">
        <v>34</v>
      </c>
      <c r="J1422" s="203"/>
      <c r="K1422" s="203"/>
      <c r="L1422" s="347"/>
    </row>
    <row r="1423" spans="2:12" s="13" customFormat="1" ht="13.5" hidden="1" outlineLevel="3">
      <c r="B1423" s="331"/>
      <c r="C1423" s="204"/>
      <c r="D1423" s="206" t="s">
        <v>348</v>
      </c>
      <c r="E1423" s="210" t="s">
        <v>34</v>
      </c>
      <c r="F1423" s="211" t="s">
        <v>23</v>
      </c>
      <c r="G1423" s="204"/>
      <c r="H1423" s="212">
        <v>1</v>
      </c>
      <c r="I1423" s="332" t="s">
        <v>34</v>
      </c>
      <c r="J1423" s="204"/>
      <c r="K1423" s="204"/>
      <c r="L1423" s="333"/>
    </row>
    <row r="1424" spans="2:12" s="1" customFormat="1" ht="31.5" customHeight="1" outlineLevel="2">
      <c r="B1424" s="302"/>
      <c r="C1424" s="191" t="s">
        <v>2092</v>
      </c>
      <c r="D1424" s="191" t="s">
        <v>342</v>
      </c>
      <c r="E1424" s="192" t="s">
        <v>3610</v>
      </c>
      <c r="F1424" s="193" t="s">
        <v>3611</v>
      </c>
      <c r="G1424" s="194" t="s">
        <v>1130</v>
      </c>
      <c r="H1424" s="195">
        <v>1</v>
      </c>
      <c r="I1424" s="269">
        <v>4040.3</v>
      </c>
      <c r="J1424" s="197">
        <f>ROUND(I1424*H1424,2)</f>
        <v>4040.3</v>
      </c>
      <c r="K1424" s="193" t="s">
        <v>34</v>
      </c>
      <c r="L1424" s="322"/>
    </row>
    <row r="1425" spans="2:12" s="1" customFormat="1" ht="22.5" customHeight="1" outlineLevel="2">
      <c r="B1425" s="302"/>
      <c r="C1425" s="191" t="s">
        <v>2095</v>
      </c>
      <c r="D1425" s="191" t="s">
        <v>342</v>
      </c>
      <c r="E1425" s="192" t="s">
        <v>2270</v>
      </c>
      <c r="F1425" s="193" t="s">
        <v>2271</v>
      </c>
      <c r="G1425" s="194" t="s">
        <v>491</v>
      </c>
      <c r="H1425" s="195">
        <v>305</v>
      </c>
      <c r="I1425" s="269">
        <v>348.3</v>
      </c>
      <c r="J1425" s="197">
        <f>ROUND(I1425*H1425,2)</f>
        <v>106231.5</v>
      </c>
      <c r="K1425" s="193" t="s">
        <v>34</v>
      </c>
      <c r="L1425" s="322"/>
    </row>
    <row r="1426" spans="2:12" s="1" customFormat="1" ht="22.5" customHeight="1" outlineLevel="2">
      <c r="B1426" s="302"/>
      <c r="C1426" s="191" t="s">
        <v>2099</v>
      </c>
      <c r="D1426" s="191" t="s">
        <v>342</v>
      </c>
      <c r="E1426" s="192" t="s">
        <v>2273</v>
      </c>
      <c r="F1426" s="193" t="s">
        <v>2274</v>
      </c>
      <c r="G1426" s="194" t="s">
        <v>491</v>
      </c>
      <c r="H1426" s="195">
        <v>31</v>
      </c>
      <c r="I1426" s="269">
        <v>348.3</v>
      </c>
      <c r="J1426" s="197">
        <f>ROUND(I1426*H1426,2)</f>
        <v>10797.3</v>
      </c>
      <c r="K1426" s="193" t="s">
        <v>34</v>
      </c>
      <c r="L1426" s="322"/>
    </row>
    <row r="1427" spans="2:12" s="1" customFormat="1" ht="22.5" customHeight="1" outlineLevel="2">
      <c r="B1427" s="302"/>
      <c r="C1427" s="191" t="s">
        <v>2104</v>
      </c>
      <c r="D1427" s="191" t="s">
        <v>342</v>
      </c>
      <c r="E1427" s="192" t="s">
        <v>2282</v>
      </c>
      <c r="F1427" s="193" t="s">
        <v>2283</v>
      </c>
      <c r="G1427" s="194" t="s">
        <v>1130</v>
      </c>
      <c r="H1427" s="195">
        <v>1</v>
      </c>
      <c r="I1427" s="269">
        <v>1671.8</v>
      </c>
      <c r="J1427" s="197">
        <f>ROUND(I1427*H1427,2)</f>
        <v>1671.8</v>
      </c>
      <c r="K1427" s="193" t="s">
        <v>34</v>
      </c>
      <c r="L1427" s="322"/>
    </row>
    <row r="1428" spans="2:12" s="1" customFormat="1" ht="31.5" customHeight="1" outlineLevel="2" collapsed="1">
      <c r="B1428" s="302"/>
      <c r="C1428" s="191" t="s">
        <v>2111</v>
      </c>
      <c r="D1428" s="191" t="s">
        <v>342</v>
      </c>
      <c r="E1428" s="192" t="s">
        <v>1831</v>
      </c>
      <c r="F1428" s="193" t="s">
        <v>1832</v>
      </c>
      <c r="G1428" s="194" t="s">
        <v>491</v>
      </c>
      <c r="H1428" s="195">
        <v>9.05</v>
      </c>
      <c r="I1428" s="269">
        <v>153.3</v>
      </c>
      <c r="J1428" s="197">
        <f>ROUND(I1428*H1428,2)</f>
        <v>1387.37</v>
      </c>
      <c r="K1428" s="193" t="s">
        <v>346</v>
      </c>
      <c r="L1428" s="322"/>
    </row>
    <row r="1429" spans="2:12" s="13" customFormat="1" ht="13.5" hidden="1" outlineLevel="3">
      <c r="B1429" s="331"/>
      <c r="C1429" s="204"/>
      <c r="D1429" s="206" t="s">
        <v>348</v>
      </c>
      <c r="E1429" s="210" t="s">
        <v>34</v>
      </c>
      <c r="F1429" s="211" t="s">
        <v>4501</v>
      </c>
      <c r="G1429" s="204"/>
      <c r="H1429" s="212">
        <v>9.05</v>
      </c>
      <c r="I1429" s="332" t="s">
        <v>34</v>
      </c>
      <c r="J1429" s="204"/>
      <c r="K1429" s="204"/>
      <c r="L1429" s="333"/>
    </row>
    <row r="1430" spans="2:12" s="14" customFormat="1" ht="13.5" hidden="1" outlineLevel="3">
      <c r="B1430" s="335"/>
      <c r="C1430" s="205"/>
      <c r="D1430" s="206" t="s">
        <v>348</v>
      </c>
      <c r="E1430" s="207" t="s">
        <v>3797</v>
      </c>
      <c r="F1430" s="208" t="s">
        <v>352</v>
      </c>
      <c r="G1430" s="205"/>
      <c r="H1430" s="209">
        <v>9.05</v>
      </c>
      <c r="I1430" s="336" t="s">
        <v>34</v>
      </c>
      <c r="J1430" s="205"/>
      <c r="K1430" s="205"/>
      <c r="L1430" s="337"/>
    </row>
    <row r="1431" spans="2:12" s="1" customFormat="1" ht="22.5" customHeight="1" outlineLevel="2" collapsed="1">
      <c r="B1431" s="302"/>
      <c r="C1431" s="217" t="s">
        <v>2132</v>
      </c>
      <c r="D1431" s="217" t="s">
        <v>441</v>
      </c>
      <c r="E1431" s="218" t="s">
        <v>2865</v>
      </c>
      <c r="F1431" s="219" t="s">
        <v>4502</v>
      </c>
      <c r="G1431" s="220" t="s">
        <v>1130</v>
      </c>
      <c r="H1431" s="221">
        <v>9.141</v>
      </c>
      <c r="I1431" s="270">
        <v>114.2</v>
      </c>
      <c r="J1431" s="222">
        <f>ROUND(I1431*H1431,2)</f>
        <v>1043.9</v>
      </c>
      <c r="K1431" s="219" t="s">
        <v>346</v>
      </c>
      <c r="L1431" s="334"/>
    </row>
    <row r="1432" spans="2:12" s="13" customFormat="1" ht="13.5" hidden="1" outlineLevel="3">
      <c r="B1432" s="331"/>
      <c r="C1432" s="204"/>
      <c r="D1432" s="206" t="s">
        <v>348</v>
      </c>
      <c r="E1432" s="210" t="s">
        <v>34</v>
      </c>
      <c r="F1432" s="211" t="s">
        <v>4503</v>
      </c>
      <c r="G1432" s="204"/>
      <c r="H1432" s="212">
        <v>9.141</v>
      </c>
      <c r="I1432" s="332" t="s">
        <v>34</v>
      </c>
      <c r="J1432" s="204"/>
      <c r="K1432" s="204"/>
      <c r="L1432" s="333"/>
    </row>
    <row r="1433" spans="2:12" s="1" customFormat="1" ht="22.5" customHeight="1" outlineLevel="2">
      <c r="B1433" s="302"/>
      <c r="C1433" s="191" t="s">
        <v>2140</v>
      </c>
      <c r="D1433" s="191" t="s">
        <v>342</v>
      </c>
      <c r="E1433" s="192" t="s">
        <v>4504</v>
      </c>
      <c r="F1433" s="193" t="s">
        <v>4505</v>
      </c>
      <c r="G1433" s="194" t="s">
        <v>491</v>
      </c>
      <c r="H1433" s="195">
        <v>6</v>
      </c>
      <c r="I1433" s="269">
        <v>696.6</v>
      </c>
      <c r="J1433" s="197">
        <f>ROUND(I1433*H1433,2)</f>
        <v>4179.6</v>
      </c>
      <c r="K1433" s="193" t="s">
        <v>34</v>
      </c>
      <c r="L1433" s="322"/>
    </row>
    <row r="1434" spans="2:12" s="1" customFormat="1" ht="22.5" customHeight="1" outlineLevel="2">
      <c r="B1434" s="302"/>
      <c r="C1434" s="191" t="s">
        <v>2149</v>
      </c>
      <c r="D1434" s="191" t="s">
        <v>342</v>
      </c>
      <c r="E1434" s="192" t="s">
        <v>4506</v>
      </c>
      <c r="F1434" s="193" t="s">
        <v>4507</v>
      </c>
      <c r="G1434" s="194" t="s">
        <v>491</v>
      </c>
      <c r="H1434" s="195">
        <v>6</v>
      </c>
      <c r="I1434" s="269">
        <v>696.6</v>
      </c>
      <c r="J1434" s="197">
        <f>ROUND(I1434*H1434,2)</f>
        <v>4179.6</v>
      </c>
      <c r="K1434" s="193" t="s">
        <v>34</v>
      </c>
      <c r="L1434" s="322"/>
    </row>
    <row r="1435" spans="2:12" s="1" customFormat="1" ht="22.5" customHeight="1" outlineLevel="2" collapsed="1">
      <c r="B1435" s="302"/>
      <c r="C1435" s="191" t="s">
        <v>2153</v>
      </c>
      <c r="D1435" s="191" t="s">
        <v>342</v>
      </c>
      <c r="E1435" s="192" t="s">
        <v>4508</v>
      </c>
      <c r="F1435" s="193" t="s">
        <v>4509</v>
      </c>
      <c r="G1435" s="194" t="s">
        <v>345</v>
      </c>
      <c r="H1435" s="195">
        <v>0.751</v>
      </c>
      <c r="I1435" s="269">
        <v>905.6</v>
      </c>
      <c r="J1435" s="197">
        <f>ROUND(I1435*H1435,2)</f>
        <v>680.11</v>
      </c>
      <c r="K1435" s="193" t="s">
        <v>346</v>
      </c>
      <c r="L1435" s="322"/>
    </row>
    <row r="1436" spans="2:12" s="12" customFormat="1" ht="13.5" hidden="1" outlineLevel="3">
      <c r="B1436" s="342"/>
      <c r="C1436" s="203"/>
      <c r="D1436" s="206" t="s">
        <v>348</v>
      </c>
      <c r="E1436" s="343" t="s">
        <v>34</v>
      </c>
      <c r="F1436" s="344" t="s">
        <v>4510</v>
      </c>
      <c r="G1436" s="203"/>
      <c r="H1436" s="345" t="s">
        <v>34</v>
      </c>
      <c r="I1436" s="346" t="s">
        <v>34</v>
      </c>
      <c r="J1436" s="203"/>
      <c r="K1436" s="203"/>
      <c r="L1436" s="347"/>
    </row>
    <row r="1437" spans="2:12" s="13" customFormat="1" ht="13.5" hidden="1" outlineLevel="3">
      <c r="B1437" s="331"/>
      <c r="C1437" s="204"/>
      <c r="D1437" s="206" t="s">
        <v>348</v>
      </c>
      <c r="E1437" s="210" t="s">
        <v>34</v>
      </c>
      <c r="F1437" s="211" t="s">
        <v>4511</v>
      </c>
      <c r="G1437" s="204"/>
      <c r="H1437" s="212">
        <v>0.751</v>
      </c>
      <c r="I1437" s="332" t="s">
        <v>34</v>
      </c>
      <c r="J1437" s="204"/>
      <c r="K1437" s="204"/>
      <c r="L1437" s="333"/>
    </row>
    <row r="1438" spans="2:12" s="1" customFormat="1" ht="22.5" customHeight="1" outlineLevel="2" collapsed="1">
      <c r="B1438" s="302"/>
      <c r="C1438" s="191" t="s">
        <v>2156</v>
      </c>
      <c r="D1438" s="191" t="s">
        <v>342</v>
      </c>
      <c r="E1438" s="192" t="s">
        <v>4512</v>
      </c>
      <c r="F1438" s="193" t="s">
        <v>4513</v>
      </c>
      <c r="G1438" s="194" t="s">
        <v>345</v>
      </c>
      <c r="H1438" s="195">
        <v>0.619</v>
      </c>
      <c r="I1438" s="269">
        <v>1184.2</v>
      </c>
      <c r="J1438" s="197">
        <f>ROUND(I1438*H1438,2)</f>
        <v>733.02</v>
      </c>
      <c r="K1438" s="193" t="s">
        <v>346</v>
      </c>
      <c r="L1438" s="322"/>
    </row>
    <row r="1439" spans="2:12" s="12" customFormat="1" ht="13.5" hidden="1" outlineLevel="3">
      <c r="B1439" s="342"/>
      <c r="C1439" s="203"/>
      <c r="D1439" s="206" t="s">
        <v>348</v>
      </c>
      <c r="E1439" s="343" t="s">
        <v>34</v>
      </c>
      <c r="F1439" s="344" t="s">
        <v>4510</v>
      </c>
      <c r="G1439" s="203"/>
      <c r="H1439" s="345" t="s">
        <v>34</v>
      </c>
      <c r="I1439" s="346" t="s">
        <v>34</v>
      </c>
      <c r="J1439" s="203"/>
      <c r="K1439" s="203"/>
      <c r="L1439" s="347"/>
    </row>
    <row r="1440" spans="2:12" s="13" customFormat="1" ht="13.5" hidden="1" outlineLevel="3">
      <c r="B1440" s="331"/>
      <c r="C1440" s="204"/>
      <c r="D1440" s="206" t="s">
        <v>348</v>
      </c>
      <c r="E1440" s="210" t="s">
        <v>34</v>
      </c>
      <c r="F1440" s="211" t="s">
        <v>4514</v>
      </c>
      <c r="G1440" s="204"/>
      <c r="H1440" s="212">
        <v>0.619</v>
      </c>
      <c r="I1440" s="332" t="s">
        <v>34</v>
      </c>
      <c r="J1440" s="204"/>
      <c r="K1440" s="204"/>
      <c r="L1440" s="333"/>
    </row>
    <row r="1441" spans="2:12" s="1" customFormat="1" ht="22.5" customHeight="1" outlineLevel="2">
      <c r="B1441" s="302"/>
      <c r="C1441" s="191" t="s">
        <v>2159</v>
      </c>
      <c r="D1441" s="191" t="s">
        <v>342</v>
      </c>
      <c r="E1441" s="192" t="s">
        <v>4515</v>
      </c>
      <c r="F1441" s="193" t="s">
        <v>4516</v>
      </c>
      <c r="G1441" s="194" t="s">
        <v>417</v>
      </c>
      <c r="H1441" s="195">
        <v>3.754</v>
      </c>
      <c r="I1441" s="269">
        <v>118.5</v>
      </c>
      <c r="J1441" s="197">
        <f>ROUND(I1441*H1441,2)</f>
        <v>444.85</v>
      </c>
      <c r="K1441" s="193" t="s">
        <v>346</v>
      </c>
      <c r="L1441" s="322"/>
    </row>
    <row r="1442" spans="2:12" s="1" customFormat="1" ht="22.5" customHeight="1" outlineLevel="2">
      <c r="B1442" s="302"/>
      <c r="C1442" s="191" t="s">
        <v>2161</v>
      </c>
      <c r="D1442" s="191" t="s">
        <v>342</v>
      </c>
      <c r="E1442" s="192" t="s">
        <v>4517</v>
      </c>
      <c r="F1442" s="193" t="s">
        <v>4518</v>
      </c>
      <c r="G1442" s="194" t="s">
        <v>417</v>
      </c>
      <c r="H1442" s="195">
        <v>3.754</v>
      </c>
      <c r="I1442" s="269">
        <v>37.2</v>
      </c>
      <c r="J1442" s="197">
        <f>ROUND(I1442*H1442,2)</f>
        <v>139.65</v>
      </c>
      <c r="K1442" s="193" t="s">
        <v>346</v>
      </c>
      <c r="L1442" s="322"/>
    </row>
    <row r="1443" spans="2:12" s="1" customFormat="1" ht="22.5" customHeight="1" outlineLevel="2" collapsed="1">
      <c r="B1443" s="302"/>
      <c r="C1443" s="191" t="s">
        <v>2163</v>
      </c>
      <c r="D1443" s="191" t="s">
        <v>342</v>
      </c>
      <c r="E1443" s="192" t="s">
        <v>4519</v>
      </c>
      <c r="F1443" s="193" t="s">
        <v>4520</v>
      </c>
      <c r="G1443" s="194" t="s">
        <v>417</v>
      </c>
      <c r="H1443" s="195">
        <v>82.588</v>
      </c>
      <c r="I1443" s="269">
        <v>6.2</v>
      </c>
      <c r="J1443" s="197">
        <f>ROUND(I1443*H1443,2)</f>
        <v>512.05</v>
      </c>
      <c r="K1443" s="193" t="s">
        <v>346</v>
      </c>
      <c r="L1443" s="322"/>
    </row>
    <row r="1444" spans="2:12" s="13" customFormat="1" ht="13.5" hidden="1" outlineLevel="3">
      <c r="B1444" s="331"/>
      <c r="C1444" s="204"/>
      <c r="D1444" s="206" t="s">
        <v>348</v>
      </c>
      <c r="E1444" s="204"/>
      <c r="F1444" s="211" t="s">
        <v>4521</v>
      </c>
      <c r="G1444" s="204"/>
      <c r="H1444" s="212">
        <v>82.588</v>
      </c>
      <c r="I1444" s="332" t="s">
        <v>34</v>
      </c>
      <c r="J1444" s="204"/>
      <c r="K1444" s="204"/>
      <c r="L1444" s="333"/>
    </row>
    <row r="1445" spans="2:12" s="1" customFormat="1" ht="22.5" customHeight="1" outlineLevel="2">
      <c r="B1445" s="302"/>
      <c r="C1445" s="191" t="s">
        <v>2164</v>
      </c>
      <c r="D1445" s="191" t="s">
        <v>342</v>
      </c>
      <c r="E1445" s="192" t="s">
        <v>2515</v>
      </c>
      <c r="F1445" s="193" t="s">
        <v>2516</v>
      </c>
      <c r="G1445" s="194" t="s">
        <v>417</v>
      </c>
      <c r="H1445" s="195">
        <v>3.754</v>
      </c>
      <c r="I1445" s="269">
        <v>348.3</v>
      </c>
      <c r="J1445" s="197">
        <f>ROUND(I1445*H1445,2)</f>
        <v>1307.52</v>
      </c>
      <c r="K1445" s="193" t="s">
        <v>34</v>
      </c>
      <c r="L1445" s="322"/>
    </row>
    <row r="1446" spans="2:12" s="11" customFormat="1" ht="29.85" customHeight="1" outlineLevel="1">
      <c r="B1446" s="318"/>
      <c r="C1446" s="182"/>
      <c r="D1446" s="188" t="s">
        <v>74</v>
      </c>
      <c r="E1446" s="189" t="s">
        <v>808</v>
      </c>
      <c r="F1446" s="189" t="s">
        <v>2293</v>
      </c>
      <c r="G1446" s="182"/>
      <c r="H1446" s="182"/>
      <c r="I1446" s="321" t="s">
        <v>34</v>
      </c>
      <c r="J1446" s="190">
        <f>J1447</f>
        <v>51280.31</v>
      </c>
      <c r="K1446" s="182"/>
      <c r="L1446" s="320"/>
    </row>
    <row r="1447" spans="2:12" s="1" customFormat="1" ht="22.5" customHeight="1" outlineLevel="2">
      <c r="B1447" s="302"/>
      <c r="C1447" s="191" t="s">
        <v>2165</v>
      </c>
      <c r="D1447" s="191" t="s">
        <v>342</v>
      </c>
      <c r="E1447" s="192" t="s">
        <v>2295</v>
      </c>
      <c r="F1447" s="193" t="s">
        <v>2296</v>
      </c>
      <c r="G1447" s="194" t="s">
        <v>417</v>
      </c>
      <c r="H1447" s="195">
        <v>1050.826</v>
      </c>
      <c r="I1447" s="269">
        <v>48.8</v>
      </c>
      <c r="J1447" s="197">
        <f>ROUND(I1447*H1447,2)</f>
        <v>51280.31</v>
      </c>
      <c r="K1447" s="193" t="s">
        <v>346</v>
      </c>
      <c r="L1447" s="322"/>
    </row>
    <row r="1448" spans="2:12" s="11" customFormat="1" ht="37.35" customHeight="1">
      <c r="B1448" s="318"/>
      <c r="C1448" s="182"/>
      <c r="D1448" s="188" t="s">
        <v>74</v>
      </c>
      <c r="E1448" s="231" t="s">
        <v>2297</v>
      </c>
      <c r="F1448" s="231" t="s">
        <v>2298</v>
      </c>
      <c r="G1448" s="182"/>
      <c r="H1448" s="182"/>
      <c r="I1448" s="321" t="s">
        <v>34</v>
      </c>
      <c r="J1448" s="232">
        <f>J1449+J1475</f>
        <v>30131.24</v>
      </c>
      <c r="K1448" s="182"/>
      <c r="L1448" s="320"/>
    </row>
    <row r="1449" spans="2:12" s="11" customFormat="1" ht="29.85" customHeight="1" outlineLevel="1">
      <c r="B1449" s="318"/>
      <c r="C1449" s="182"/>
      <c r="D1449" s="188" t="s">
        <v>74</v>
      </c>
      <c r="E1449" s="189" t="s">
        <v>2299</v>
      </c>
      <c r="F1449" s="189" t="s">
        <v>2300</v>
      </c>
      <c r="G1449" s="182"/>
      <c r="H1449" s="182"/>
      <c r="I1449" s="321" t="s">
        <v>34</v>
      </c>
      <c r="J1449" s="190">
        <f>SUM(J1450:J1474)</f>
        <v>28292.04</v>
      </c>
      <c r="K1449" s="182"/>
      <c r="L1449" s="320"/>
    </row>
    <row r="1450" spans="2:12" s="1" customFormat="1" ht="22.5" customHeight="1" outlineLevel="2" collapsed="1">
      <c r="B1450" s="302"/>
      <c r="C1450" s="191" t="s">
        <v>2167</v>
      </c>
      <c r="D1450" s="191" t="s">
        <v>342</v>
      </c>
      <c r="E1450" s="192" t="s">
        <v>2302</v>
      </c>
      <c r="F1450" s="193" t="s">
        <v>3722</v>
      </c>
      <c r="G1450" s="194" t="s">
        <v>1130</v>
      </c>
      <c r="H1450" s="195">
        <v>3</v>
      </c>
      <c r="I1450" s="269">
        <v>759.3</v>
      </c>
      <c r="J1450" s="197">
        <f>ROUND(I1450*H1450,2)</f>
        <v>2277.9</v>
      </c>
      <c r="K1450" s="193" t="s">
        <v>34</v>
      </c>
      <c r="L1450" s="322"/>
    </row>
    <row r="1451" spans="2:12" s="13" customFormat="1" ht="13.5" hidden="1" outlineLevel="3">
      <c r="B1451" s="331"/>
      <c r="C1451" s="204"/>
      <c r="D1451" s="206" t="s">
        <v>348</v>
      </c>
      <c r="E1451" s="210" t="s">
        <v>34</v>
      </c>
      <c r="F1451" s="211" t="s">
        <v>4522</v>
      </c>
      <c r="G1451" s="204"/>
      <c r="H1451" s="212">
        <v>3</v>
      </c>
      <c r="I1451" s="332" t="s">
        <v>34</v>
      </c>
      <c r="J1451" s="204"/>
      <c r="K1451" s="204"/>
      <c r="L1451" s="333"/>
    </row>
    <row r="1452" spans="2:12" s="1" customFormat="1" ht="22.5" customHeight="1" outlineLevel="2" collapsed="1">
      <c r="B1452" s="302"/>
      <c r="C1452" s="191" t="s">
        <v>2169</v>
      </c>
      <c r="D1452" s="191" t="s">
        <v>342</v>
      </c>
      <c r="E1452" s="192" t="s">
        <v>3723</v>
      </c>
      <c r="F1452" s="193" t="s">
        <v>4523</v>
      </c>
      <c r="G1452" s="194" t="s">
        <v>1130</v>
      </c>
      <c r="H1452" s="195">
        <v>1</v>
      </c>
      <c r="I1452" s="269">
        <v>278.6</v>
      </c>
      <c r="J1452" s="197">
        <f>ROUND(I1452*H1452,2)</f>
        <v>278.6</v>
      </c>
      <c r="K1452" s="193" t="s">
        <v>34</v>
      </c>
      <c r="L1452" s="322"/>
    </row>
    <row r="1453" spans="2:12" s="13" customFormat="1" ht="13.5" hidden="1" outlineLevel="3">
      <c r="B1453" s="331"/>
      <c r="C1453" s="204"/>
      <c r="D1453" s="206" t="s">
        <v>348</v>
      </c>
      <c r="E1453" s="210" t="s">
        <v>34</v>
      </c>
      <c r="F1453" s="211" t="s">
        <v>2308</v>
      </c>
      <c r="G1453" s="204"/>
      <c r="H1453" s="212">
        <v>1</v>
      </c>
      <c r="I1453" s="332" t="s">
        <v>34</v>
      </c>
      <c r="J1453" s="204"/>
      <c r="K1453" s="204"/>
      <c r="L1453" s="333"/>
    </row>
    <row r="1454" spans="2:12" s="1" customFormat="1" ht="22.5" customHeight="1" outlineLevel="2" collapsed="1">
      <c r="B1454" s="302"/>
      <c r="C1454" s="191" t="s">
        <v>2170</v>
      </c>
      <c r="D1454" s="191" t="s">
        <v>342</v>
      </c>
      <c r="E1454" s="192" t="s">
        <v>2322</v>
      </c>
      <c r="F1454" s="193" t="s">
        <v>2323</v>
      </c>
      <c r="G1454" s="194" t="s">
        <v>491</v>
      </c>
      <c r="H1454" s="195">
        <v>35</v>
      </c>
      <c r="I1454" s="269">
        <v>362.2</v>
      </c>
      <c r="J1454" s="197">
        <f>ROUND(I1454*H1454,2)</f>
        <v>12677</v>
      </c>
      <c r="K1454" s="193" t="s">
        <v>34</v>
      </c>
      <c r="L1454" s="322"/>
    </row>
    <row r="1455" spans="2:12" s="13" customFormat="1" ht="13.5" hidden="1" outlineLevel="3">
      <c r="B1455" s="331"/>
      <c r="C1455" s="204"/>
      <c r="D1455" s="206" t="s">
        <v>348</v>
      </c>
      <c r="E1455" s="210" t="s">
        <v>34</v>
      </c>
      <c r="F1455" s="211" t="s">
        <v>4524</v>
      </c>
      <c r="G1455" s="204"/>
      <c r="H1455" s="212">
        <v>35</v>
      </c>
      <c r="I1455" s="332" t="s">
        <v>34</v>
      </c>
      <c r="J1455" s="204"/>
      <c r="K1455" s="204"/>
      <c r="L1455" s="333"/>
    </row>
    <row r="1456" spans="2:12" s="1" customFormat="1" ht="22.5" customHeight="1" outlineLevel="2" collapsed="1">
      <c r="B1456" s="302"/>
      <c r="C1456" s="217" t="s">
        <v>2173</v>
      </c>
      <c r="D1456" s="217" t="s">
        <v>441</v>
      </c>
      <c r="E1456" s="218" t="s">
        <v>4525</v>
      </c>
      <c r="F1456" s="219" t="s">
        <v>4526</v>
      </c>
      <c r="G1456" s="220" t="s">
        <v>1130</v>
      </c>
      <c r="H1456" s="221">
        <v>1</v>
      </c>
      <c r="I1456" s="270">
        <v>181.1</v>
      </c>
      <c r="J1456" s="222">
        <f>ROUND(I1456*H1456,2)</f>
        <v>181.1</v>
      </c>
      <c r="K1456" s="219" t="s">
        <v>34</v>
      </c>
      <c r="L1456" s="334"/>
    </row>
    <row r="1457" spans="2:12" s="13" customFormat="1" ht="13.5" hidden="1" outlineLevel="3">
      <c r="B1457" s="331"/>
      <c r="C1457" s="204"/>
      <c r="D1457" s="206" t="s">
        <v>348</v>
      </c>
      <c r="E1457" s="210" t="s">
        <v>34</v>
      </c>
      <c r="F1457" s="211" t="s">
        <v>2308</v>
      </c>
      <c r="G1457" s="204"/>
      <c r="H1457" s="212">
        <v>1</v>
      </c>
      <c r="I1457" s="332" t="s">
        <v>34</v>
      </c>
      <c r="J1457" s="204"/>
      <c r="K1457" s="204"/>
      <c r="L1457" s="333"/>
    </row>
    <row r="1458" spans="2:12" s="1" customFormat="1" ht="22.5" customHeight="1" outlineLevel="2" collapsed="1">
      <c r="B1458" s="302"/>
      <c r="C1458" s="217" t="s">
        <v>2175</v>
      </c>
      <c r="D1458" s="217" t="s">
        <v>441</v>
      </c>
      <c r="E1458" s="218" t="s">
        <v>4527</v>
      </c>
      <c r="F1458" s="219" t="s">
        <v>4528</v>
      </c>
      <c r="G1458" s="220" t="s">
        <v>1130</v>
      </c>
      <c r="H1458" s="221">
        <v>1</v>
      </c>
      <c r="I1458" s="270">
        <v>131</v>
      </c>
      <c r="J1458" s="222">
        <f>ROUND(I1458*H1458,2)</f>
        <v>131</v>
      </c>
      <c r="K1458" s="219" t="s">
        <v>34</v>
      </c>
      <c r="L1458" s="334"/>
    </row>
    <row r="1459" spans="2:12" s="13" customFormat="1" ht="13.5" hidden="1" outlineLevel="3">
      <c r="B1459" s="331"/>
      <c r="C1459" s="204"/>
      <c r="D1459" s="206" t="s">
        <v>348</v>
      </c>
      <c r="E1459" s="210" t="s">
        <v>34</v>
      </c>
      <c r="F1459" s="211" t="s">
        <v>2308</v>
      </c>
      <c r="G1459" s="204"/>
      <c r="H1459" s="212">
        <v>1</v>
      </c>
      <c r="I1459" s="332" t="s">
        <v>34</v>
      </c>
      <c r="J1459" s="204"/>
      <c r="K1459" s="204"/>
      <c r="L1459" s="333"/>
    </row>
    <row r="1460" spans="2:12" s="1" customFormat="1" ht="22.5" customHeight="1" outlineLevel="2" collapsed="1">
      <c r="B1460" s="302"/>
      <c r="C1460" s="191" t="s">
        <v>2177</v>
      </c>
      <c r="D1460" s="191" t="s">
        <v>342</v>
      </c>
      <c r="E1460" s="192" t="s">
        <v>3728</v>
      </c>
      <c r="F1460" s="193" t="s">
        <v>3729</v>
      </c>
      <c r="G1460" s="194" t="s">
        <v>1130</v>
      </c>
      <c r="H1460" s="195">
        <v>2</v>
      </c>
      <c r="I1460" s="269">
        <v>585.1</v>
      </c>
      <c r="J1460" s="197">
        <f>ROUND(I1460*H1460,2)</f>
        <v>1170.2</v>
      </c>
      <c r="K1460" s="193" t="s">
        <v>34</v>
      </c>
      <c r="L1460" s="322"/>
    </row>
    <row r="1461" spans="2:12" s="13" customFormat="1" ht="13.5" hidden="1" outlineLevel="3">
      <c r="B1461" s="331"/>
      <c r="C1461" s="204"/>
      <c r="D1461" s="206" t="s">
        <v>348</v>
      </c>
      <c r="E1461" s="210" t="s">
        <v>34</v>
      </c>
      <c r="F1461" s="211" t="s">
        <v>4529</v>
      </c>
      <c r="G1461" s="204"/>
      <c r="H1461" s="212">
        <v>2</v>
      </c>
      <c r="I1461" s="332" t="s">
        <v>34</v>
      </c>
      <c r="J1461" s="204"/>
      <c r="K1461" s="204"/>
      <c r="L1461" s="333"/>
    </row>
    <row r="1462" spans="2:12" s="1" customFormat="1" ht="22.5" customHeight="1" outlineLevel="2" collapsed="1">
      <c r="B1462" s="302"/>
      <c r="C1462" s="191" t="s">
        <v>2179</v>
      </c>
      <c r="D1462" s="191" t="s">
        <v>342</v>
      </c>
      <c r="E1462" s="192" t="s">
        <v>2310</v>
      </c>
      <c r="F1462" s="193" t="s">
        <v>2311</v>
      </c>
      <c r="G1462" s="194" t="s">
        <v>1130</v>
      </c>
      <c r="H1462" s="195">
        <v>1</v>
      </c>
      <c r="I1462" s="269">
        <v>181.1</v>
      </c>
      <c r="J1462" s="197">
        <f>ROUND(I1462*H1462,2)</f>
        <v>181.1</v>
      </c>
      <c r="K1462" s="193" t="s">
        <v>34</v>
      </c>
      <c r="L1462" s="322"/>
    </row>
    <row r="1463" spans="2:12" s="13" customFormat="1" ht="13.5" hidden="1" outlineLevel="3">
      <c r="B1463" s="331"/>
      <c r="C1463" s="204"/>
      <c r="D1463" s="206" t="s">
        <v>348</v>
      </c>
      <c r="E1463" s="210" t="s">
        <v>34</v>
      </c>
      <c r="F1463" s="211" t="s">
        <v>2308</v>
      </c>
      <c r="G1463" s="204"/>
      <c r="H1463" s="212">
        <v>1</v>
      </c>
      <c r="I1463" s="332" t="s">
        <v>34</v>
      </c>
      <c r="J1463" s="204"/>
      <c r="K1463" s="204"/>
      <c r="L1463" s="333"/>
    </row>
    <row r="1464" spans="2:12" s="1" customFormat="1" ht="22.5" customHeight="1" outlineLevel="2" collapsed="1">
      <c r="B1464" s="302"/>
      <c r="C1464" s="191" t="s">
        <v>2180</v>
      </c>
      <c r="D1464" s="191" t="s">
        <v>342</v>
      </c>
      <c r="E1464" s="192" t="s">
        <v>2316</v>
      </c>
      <c r="F1464" s="193" t="s">
        <v>2317</v>
      </c>
      <c r="G1464" s="194" t="s">
        <v>1130</v>
      </c>
      <c r="H1464" s="195">
        <v>1</v>
      </c>
      <c r="I1464" s="269">
        <v>668.7</v>
      </c>
      <c r="J1464" s="197">
        <f>ROUND(I1464*H1464,2)</f>
        <v>668.7</v>
      </c>
      <c r="K1464" s="193" t="s">
        <v>34</v>
      </c>
      <c r="L1464" s="322"/>
    </row>
    <row r="1465" spans="2:12" s="13" customFormat="1" ht="13.5" hidden="1" outlineLevel="3">
      <c r="B1465" s="331"/>
      <c r="C1465" s="204"/>
      <c r="D1465" s="206" t="s">
        <v>348</v>
      </c>
      <c r="E1465" s="210" t="s">
        <v>34</v>
      </c>
      <c r="F1465" s="211" t="s">
        <v>2308</v>
      </c>
      <c r="G1465" s="204"/>
      <c r="H1465" s="212">
        <v>1</v>
      </c>
      <c r="I1465" s="332" t="s">
        <v>34</v>
      </c>
      <c r="J1465" s="204"/>
      <c r="K1465" s="204"/>
      <c r="L1465" s="333"/>
    </row>
    <row r="1466" spans="2:12" s="1" customFormat="1" ht="22.5" customHeight="1" outlineLevel="2" collapsed="1">
      <c r="B1466" s="302"/>
      <c r="C1466" s="191" t="s">
        <v>2184</v>
      </c>
      <c r="D1466" s="191" t="s">
        <v>342</v>
      </c>
      <c r="E1466" s="192" t="s">
        <v>4530</v>
      </c>
      <c r="F1466" s="193" t="s">
        <v>3731</v>
      </c>
      <c r="G1466" s="194" t="s">
        <v>1130</v>
      </c>
      <c r="H1466" s="195">
        <v>1</v>
      </c>
      <c r="I1466" s="269">
        <v>724.5</v>
      </c>
      <c r="J1466" s="197">
        <f>ROUND(I1466*H1466,2)</f>
        <v>724.5</v>
      </c>
      <c r="K1466" s="193" t="s">
        <v>34</v>
      </c>
      <c r="L1466" s="322"/>
    </row>
    <row r="1467" spans="2:12" s="13" customFormat="1" ht="13.5" hidden="1" outlineLevel="3">
      <c r="B1467" s="331"/>
      <c r="C1467" s="204"/>
      <c r="D1467" s="206" t="s">
        <v>348</v>
      </c>
      <c r="E1467" s="210" t="s">
        <v>34</v>
      </c>
      <c r="F1467" s="211" t="s">
        <v>2308</v>
      </c>
      <c r="G1467" s="204"/>
      <c r="H1467" s="212">
        <v>1</v>
      </c>
      <c r="I1467" s="332" t="s">
        <v>34</v>
      </c>
      <c r="J1467" s="204"/>
      <c r="K1467" s="204"/>
      <c r="L1467" s="333"/>
    </row>
    <row r="1468" spans="2:12" s="1" customFormat="1" ht="22.5" customHeight="1" outlineLevel="2" collapsed="1">
      <c r="B1468" s="302"/>
      <c r="C1468" s="191" t="s">
        <v>2187</v>
      </c>
      <c r="D1468" s="191" t="s">
        <v>342</v>
      </c>
      <c r="E1468" s="192" t="s">
        <v>2319</v>
      </c>
      <c r="F1468" s="193" t="s">
        <v>2320</v>
      </c>
      <c r="G1468" s="194" t="s">
        <v>1130</v>
      </c>
      <c r="H1468" s="195">
        <v>1</v>
      </c>
      <c r="I1468" s="269">
        <v>6687.4</v>
      </c>
      <c r="J1468" s="197">
        <f>ROUND(I1468*H1468,2)</f>
        <v>6687.4</v>
      </c>
      <c r="K1468" s="193" t="s">
        <v>34</v>
      </c>
      <c r="L1468" s="322"/>
    </row>
    <row r="1469" spans="2:12" s="13" customFormat="1" ht="13.5" hidden="1" outlineLevel="3">
      <c r="B1469" s="331"/>
      <c r="C1469" s="204"/>
      <c r="D1469" s="206" t="s">
        <v>348</v>
      </c>
      <c r="E1469" s="210" t="s">
        <v>34</v>
      </c>
      <c r="F1469" s="211" t="s">
        <v>2308</v>
      </c>
      <c r="G1469" s="204"/>
      <c r="H1469" s="212">
        <v>1</v>
      </c>
      <c r="I1469" s="332" t="s">
        <v>34</v>
      </c>
      <c r="J1469" s="204"/>
      <c r="K1469" s="204"/>
      <c r="L1469" s="333"/>
    </row>
    <row r="1470" spans="2:12" s="1" customFormat="1" ht="22.5" customHeight="1" outlineLevel="2" collapsed="1">
      <c r="B1470" s="302"/>
      <c r="C1470" s="191" t="s">
        <v>2189</v>
      </c>
      <c r="D1470" s="191" t="s">
        <v>342</v>
      </c>
      <c r="E1470" s="192" t="s">
        <v>4531</v>
      </c>
      <c r="F1470" s="193" t="s">
        <v>3735</v>
      </c>
      <c r="G1470" s="194" t="s">
        <v>1130</v>
      </c>
      <c r="H1470" s="195">
        <v>1</v>
      </c>
      <c r="I1470" s="269">
        <v>111.5</v>
      </c>
      <c r="J1470" s="197">
        <f>ROUND(I1470*H1470,2)</f>
        <v>111.5</v>
      </c>
      <c r="K1470" s="193" t="s">
        <v>34</v>
      </c>
      <c r="L1470" s="322"/>
    </row>
    <row r="1471" spans="2:12" s="13" customFormat="1" ht="13.5" hidden="1" outlineLevel="3">
      <c r="B1471" s="331"/>
      <c r="C1471" s="204"/>
      <c r="D1471" s="206" t="s">
        <v>348</v>
      </c>
      <c r="E1471" s="210" t="s">
        <v>34</v>
      </c>
      <c r="F1471" s="211" t="s">
        <v>2308</v>
      </c>
      <c r="G1471" s="204"/>
      <c r="H1471" s="212">
        <v>1</v>
      </c>
      <c r="I1471" s="332" t="s">
        <v>34</v>
      </c>
      <c r="J1471" s="204"/>
      <c r="K1471" s="204"/>
      <c r="L1471" s="333"/>
    </row>
    <row r="1472" spans="2:12" s="1" customFormat="1" ht="22.5" customHeight="1" outlineLevel="2">
      <c r="B1472" s="302"/>
      <c r="C1472" s="191" t="s">
        <v>2190</v>
      </c>
      <c r="D1472" s="191" t="s">
        <v>342</v>
      </c>
      <c r="E1472" s="192" t="s">
        <v>2329</v>
      </c>
      <c r="F1472" s="193" t="s">
        <v>2330</v>
      </c>
      <c r="G1472" s="194" t="s">
        <v>491</v>
      </c>
      <c r="H1472" s="195">
        <v>35</v>
      </c>
      <c r="I1472" s="269">
        <v>41.8</v>
      </c>
      <c r="J1472" s="197">
        <f>ROUND(I1472*H1472,2)</f>
        <v>1463</v>
      </c>
      <c r="K1472" s="193" t="s">
        <v>34</v>
      </c>
      <c r="L1472" s="322"/>
    </row>
    <row r="1473" spans="2:12" s="1" customFormat="1" ht="22.5" customHeight="1" outlineLevel="2">
      <c r="B1473" s="302"/>
      <c r="C1473" s="191" t="s">
        <v>2195</v>
      </c>
      <c r="D1473" s="191" t="s">
        <v>342</v>
      </c>
      <c r="E1473" s="192" t="s">
        <v>2335</v>
      </c>
      <c r="F1473" s="193" t="s">
        <v>2336</v>
      </c>
      <c r="G1473" s="194" t="s">
        <v>491</v>
      </c>
      <c r="H1473" s="195">
        <v>35</v>
      </c>
      <c r="I1473" s="269">
        <v>48.8</v>
      </c>
      <c r="J1473" s="197">
        <f>ROUND(I1473*H1473,2)</f>
        <v>1708</v>
      </c>
      <c r="K1473" s="193" t="s">
        <v>346</v>
      </c>
      <c r="L1473" s="322"/>
    </row>
    <row r="1474" spans="2:12" s="1" customFormat="1" ht="22.5" customHeight="1" outlineLevel="2">
      <c r="B1474" s="302"/>
      <c r="C1474" s="191" t="s">
        <v>2199</v>
      </c>
      <c r="D1474" s="191" t="s">
        <v>342</v>
      </c>
      <c r="E1474" s="192" t="s">
        <v>2347</v>
      </c>
      <c r="F1474" s="193" t="s">
        <v>2348</v>
      </c>
      <c r="G1474" s="194" t="s">
        <v>417</v>
      </c>
      <c r="H1474" s="195">
        <v>0.092</v>
      </c>
      <c r="I1474" s="269">
        <v>348.3</v>
      </c>
      <c r="J1474" s="197">
        <f>ROUND(I1474*H1474,2)</f>
        <v>32.04</v>
      </c>
      <c r="K1474" s="193" t="s">
        <v>346</v>
      </c>
      <c r="L1474" s="322"/>
    </row>
    <row r="1475" spans="2:12" s="11" customFormat="1" ht="29.85" customHeight="1" outlineLevel="1">
      <c r="B1475" s="318"/>
      <c r="C1475" s="182"/>
      <c r="D1475" s="188" t="s">
        <v>74</v>
      </c>
      <c r="E1475" s="189" t="s">
        <v>2349</v>
      </c>
      <c r="F1475" s="189" t="s">
        <v>2350</v>
      </c>
      <c r="G1475" s="182"/>
      <c r="H1475" s="182"/>
      <c r="I1475" s="321" t="s">
        <v>34</v>
      </c>
      <c r="J1475" s="190">
        <f>J1476</f>
        <v>1839.2</v>
      </c>
      <c r="K1475" s="182"/>
      <c r="L1475" s="320"/>
    </row>
    <row r="1476" spans="2:12" s="1" customFormat="1" ht="31.5" customHeight="1" outlineLevel="2">
      <c r="B1476" s="302"/>
      <c r="C1476" s="191" t="s">
        <v>2202</v>
      </c>
      <c r="D1476" s="191" t="s">
        <v>342</v>
      </c>
      <c r="E1476" s="192" t="s">
        <v>2352</v>
      </c>
      <c r="F1476" s="193" t="s">
        <v>2353</v>
      </c>
      <c r="G1476" s="194" t="s">
        <v>491</v>
      </c>
      <c r="H1476" s="195">
        <v>88</v>
      </c>
      <c r="I1476" s="269">
        <v>20.9</v>
      </c>
      <c r="J1476" s="197">
        <f>ROUND(I1476*H1476,2)</f>
        <v>1839.2</v>
      </c>
      <c r="K1476" s="193" t="s">
        <v>34</v>
      </c>
      <c r="L1476" s="322"/>
    </row>
    <row r="1477" spans="2:12" s="11" customFormat="1" ht="37.35" customHeight="1">
      <c r="B1477" s="318"/>
      <c r="C1477" s="182"/>
      <c r="D1477" s="188" t="s">
        <v>74</v>
      </c>
      <c r="E1477" s="231" t="s">
        <v>441</v>
      </c>
      <c r="F1477" s="231" t="s">
        <v>2354</v>
      </c>
      <c r="G1477" s="182"/>
      <c r="H1477" s="182"/>
      <c r="I1477" s="321" t="s">
        <v>34</v>
      </c>
      <c r="J1477" s="232">
        <f>J1478+J1480</f>
        <v>46400.549999999996</v>
      </c>
      <c r="K1477" s="182"/>
      <c r="L1477" s="320"/>
    </row>
    <row r="1478" spans="2:12" s="11" customFormat="1" ht="29.85" customHeight="1" outlineLevel="1">
      <c r="B1478" s="318"/>
      <c r="C1478" s="182"/>
      <c r="D1478" s="188" t="s">
        <v>74</v>
      </c>
      <c r="E1478" s="189" t="s">
        <v>2355</v>
      </c>
      <c r="F1478" s="189" t="s">
        <v>2356</v>
      </c>
      <c r="G1478" s="182"/>
      <c r="H1478" s="182"/>
      <c r="I1478" s="321" t="s">
        <v>34</v>
      </c>
      <c r="J1478" s="190">
        <f>J1479</f>
        <v>44136.6</v>
      </c>
      <c r="K1478" s="182"/>
      <c r="L1478" s="320"/>
    </row>
    <row r="1479" spans="2:12" s="1" customFormat="1" ht="22.5" customHeight="1" outlineLevel="2">
      <c r="B1479" s="302"/>
      <c r="C1479" s="191" t="s">
        <v>2205</v>
      </c>
      <c r="D1479" s="191" t="s">
        <v>342</v>
      </c>
      <c r="E1479" s="192" t="s">
        <v>4532</v>
      </c>
      <c r="F1479" s="193" t="s">
        <v>4533</v>
      </c>
      <c r="G1479" s="194" t="s">
        <v>1130</v>
      </c>
      <c r="H1479" s="195">
        <v>1</v>
      </c>
      <c r="I1479" s="269">
        <v>44136.6</v>
      </c>
      <c r="J1479" s="197">
        <f>ROUND(I1479*H1479,2)</f>
        <v>44136.6</v>
      </c>
      <c r="K1479" s="193" t="s">
        <v>34</v>
      </c>
      <c r="L1479" s="322"/>
    </row>
    <row r="1480" spans="2:12" s="11" customFormat="1" ht="29.85" customHeight="1" outlineLevel="1">
      <c r="B1480" s="318"/>
      <c r="C1480" s="182"/>
      <c r="D1480" s="188" t="s">
        <v>74</v>
      </c>
      <c r="E1480" s="189" t="s">
        <v>2361</v>
      </c>
      <c r="F1480" s="189" t="s">
        <v>2362</v>
      </c>
      <c r="G1480" s="182"/>
      <c r="H1480" s="182"/>
      <c r="I1480" s="321" t="s">
        <v>34</v>
      </c>
      <c r="J1480" s="190">
        <f>SUM(J1481:J1484)</f>
        <v>2263.9500000000003</v>
      </c>
      <c r="K1480" s="182"/>
      <c r="L1480" s="320"/>
    </row>
    <row r="1481" spans="2:12" s="1" customFormat="1" ht="22.5" customHeight="1" outlineLevel="2" collapsed="1">
      <c r="B1481" s="302"/>
      <c r="C1481" s="191" t="s">
        <v>2209</v>
      </c>
      <c r="D1481" s="191" t="s">
        <v>342</v>
      </c>
      <c r="E1481" s="192" t="s">
        <v>2364</v>
      </c>
      <c r="F1481" s="193" t="s">
        <v>2365</v>
      </c>
      <c r="G1481" s="194" t="s">
        <v>491</v>
      </c>
      <c r="H1481" s="195">
        <v>9.1</v>
      </c>
      <c r="I1481" s="269">
        <v>11.1</v>
      </c>
      <c r="J1481" s="197">
        <f>ROUND(I1481*H1481,2)</f>
        <v>101.01</v>
      </c>
      <c r="K1481" s="193" t="s">
        <v>34</v>
      </c>
      <c r="L1481" s="322"/>
    </row>
    <row r="1482" spans="2:12" s="12" customFormat="1" ht="13.5" hidden="1" outlineLevel="3">
      <c r="B1482" s="342"/>
      <c r="C1482" s="203"/>
      <c r="D1482" s="206" t="s">
        <v>348</v>
      </c>
      <c r="E1482" s="343" t="s">
        <v>34</v>
      </c>
      <c r="F1482" s="344" t="s">
        <v>2366</v>
      </c>
      <c r="G1482" s="203"/>
      <c r="H1482" s="345" t="s">
        <v>34</v>
      </c>
      <c r="I1482" s="346" t="s">
        <v>34</v>
      </c>
      <c r="J1482" s="203"/>
      <c r="K1482" s="203"/>
      <c r="L1482" s="347"/>
    </row>
    <row r="1483" spans="2:12" s="13" customFormat="1" ht="13.5" hidden="1" outlineLevel="3">
      <c r="B1483" s="331"/>
      <c r="C1483" s="204"/>
      <c r="D1483" s="206" t="s">
        <v>348</v>
      </c>
      <c r="E1483" s="210" t="s">
        <v>34</v>
      </c>
      <c r="F1483" s="211" t="s">
        <v>4534</v>
      </c>
      <c r="G1483" s="204"/>
      <c r="H1483" s="212">
        <v>9.1</v>
      </c>
      <c r="I1483" s="332" t="s">
        <v>34</v>
      </c>
      <c r="J1483" s="204"/>
      <c r="K1483" s="204"/>
      <c r="L1483" s="333"/>
    </row>
    <row r="1484" spans="2:12" s="1" customFormat="1" ht="22.5" customHeight="1" outlineLevel="2" collapsed="1">
      <c r="B1484" s="302"/>
      <c r="C1484" s="191" t="s">
        <v>2212</v>
      </c>
      <c r="D1484" s="191" t="s">
        <v>342</v>
      </c>
      <c r="E1484" s="192" t="s">
        <v>2369</v>
      </c>
      <c r="F1484" s="193" t="s">
        <v>2370</v>
      </c>
      <c r="G1484" s="194" t="s">
        <v>491</v>
      </c>
      <c r="H1484" s="195">
        <v>7.8</v>
      </c>
      <c r="I1484" s="269">
        <v>277.3</v>
      </c>
      <c r="J1484" s="197">
        <f>ROUND(I1484*H1484,2)</f>
        <v>2162.94</v>
      </c>
      <c r="K1484" s="193" t="s">
        <v>34</v>
      </c>
      <c r="L1484" s="322"/>
    </row>
    <row r="1485" spans="2:12" s="13" customFormat="1" ht="13.5" hidden="1" outlineLevel="3">
      <c r="B1485" s="331"/>
      <c r="C1485" s="204"/>
      <c r="D1485" s="206" t="s">
        <v>348</v>
      </c>
      <c r="E1485" s="210" t="s">
        <v>34</v>
      </c>
      <c r="F1485" s="211" t="s">
        <v>235</v>
      </c>
      <c r="G1485" s="204"/>
      <c r="H1485" s="212">
        <v>7.8</v>
      </c>
      <c r="I1485" s="332"/>
      <c r="J1485" s="204"/>
      <c r="K1485" s="204"/>
      <c r="L1485" s="333"/>
    </row>
    <row r="1486" spans="2:12" s="1" customFormat="1" ht="6.9" customHeight="1">
      <c r="B1486" s="323"/>
      <c r="C1486" s="324"/>
      <c r="D1486" s="324"/>
      <c r="E1486" s="324"/>
      <c r="F1486" s="324"/>
      <c r="G1486" s="324"/>
      <c r="H1486" s="324"/>
      <c r="I1486" s="338"/>
      <c r="J1486" s="324"/>
      <c r="K1486" s="324"/>
      <c r="L1486" s="326"/>
    </row>
    <row r="1487" ht="13.5">
      <c r="I1487" s="272"/>
    </row>
    <row r="1488" ht="13.5">
      <c r="I1488" s="272"/>
    </row>
    <row r="1489" ht="13.5">
      <c r="I1489" s="272"/>
    </row>
    <row r="1490" ht="13.5">
      <c r="I1490" s="272"/>
    </row>
  </sheetData>
  <sheetProtection formatColumns="0" formatRows="0" sort="0" autoFilter="0"/>
  <autoFilter ref="C106:K1485"/>
  <mergeCells count="14">
    <mergeCell ref="E97:H97"/>
    <mergeCell ref="E95:H95"/>
    <mergeCell ref="E99:H99"/>
    <mergeCell ref="G1:H1"/>
    <mergeCell ref="E49:H49"/>
    <mergeCell ref="E53:H53"/>
    <mergeCell ref="E51:H51"/>
    <mergeCell ref="E55:H55"/>
    <mergeCell ref="E93:H9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BS125"/>
  <sheetViews>
    <sheetView showGridLines="0" workbookViewId="0" topLeftCell="A1">
      <pane ySplit="1" topLeftCell="A75" activePane="bottomLeft" state="frozen"/>
      <selection pane="bottomLeft" activeCell="L90" sqref="L90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  <col min="14" max="19" width="9.33203125" style="0" hidden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71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237" t="s">
        <v>6574</v>
      </c>
      <c r="N1" s="237"/>
      <c r="O1" s="237"/>
      <c r="P1" s="237"/>
      <c r="Q1" s="237"/>
      <c r="R1" s="237"/>
      <c r="S1" s="237"/>
      <c r="T1" s="237"/>
      <c r="U1" s="237"/>
      <c r="V1" s="233"/>
      <c r="W1" s="233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3:47" ht="36.9" customHeight="1" hidden="1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AU2" s="19" t="s">
        <v>150</v>
      </c>
    </row>
    <row r="3" spans="2:47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  <c r="AU3" s="19" t="s">
        <v>83</v>
      </c>
    </row>
    <row r="4" spans="2:47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  <c r="N4" s="27" t="s">
        <v>10</v>
      </c>
      <c r="AU4" s="19" t="s">
        <v>4</v>
      </c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3799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4535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ROUND(J91,2)</f>
        <v>55488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>
        <f>ROUND(SUM(BF91:BF124),2)</f>
        <v>55488</v>
      </c>
      <c r="G34" s="38"/>
      <c r="H34" s="38"/>
      <c r="I34" s="127">
        <v>0.21</v>
      </c>
      <c r="J34" s="126">
        <f>ROUND(ROUND((SUM(BF91:BF124)),2)*I34,2)</f>
        <v>11652.48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>
        <f>ROUND(SUM(BG91:BG124),2)</f>
        <v>0</v>
      </c>
      <c r="G35" s="38"/>
      <c r="H35" s="38"/>
      <c r="I35" s="127">
        <v>0.15</v>
      </c>
      <c r="J35" s="126">
        <f>ROUND(ROUND((SUM(BG91:BG124)),2)*I35,2)</f>
        <v>0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>
        <f>ROUND(SUM(BH91:BH124),2)</f>
        <v>0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>
        <f>ROUND(SUM(BI91:BI124),2)</f>
        <v>0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>
        <f>ROUND(SUM(BJ91:BJ124),2)</f>
        <v>0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>
        <f>SUM(J31:J38)</f>
        <v>67140.48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3799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40.12 - Retenční nádrž RN1D - náhradní výsadba zeleně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48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J91</f>
        <v>55488</v>
      </c>
      <c r="K64" s="41"/>
      <c r="L64" s="247"/>
      <c r="AV64" s="19" t="s">
        <v>286</v>
      </c>
    </row>
    <row r="65" spans="2:12" s="8" customFormat="1" ht="24.9" customHeight="1" hidden="1">
      <c r="B65" s="145"/>
      <c r="C65" s="146"/>
      <c r="D65" s="147" t="s">
        <v>288</v>
      </c>
      <c r="E65" s="148"/>
      <c r="F65" s="148"/>
      <c r="G65" s="148"/>
      <c r="H65" s="148"/>
      <c r="I65" s="149"/>
      <c r="J65" s="150">
        <f>J92</f>
        <v>55488</v>
      </c>
      <c r="K65" s="151"/>
      <c r="L65" s="146"/>
    </row>
    <row r="66" spans="2:12" s="9" customFormat="1" ht="19.95" customHeight="1" hidden="1">
      <c r="B66" s="152"/>
      <c r="C66" s="153"/>
      <c r="D66" s="154" t="s">
        <v>4536</v>
      </c>
      <c r="E66" s="155"/>
      <c r="F66" s="155"/>
      <c r="G66" s="155"/>
      <c r="H66" s="155"/>
      <c r="I66" s="156"/>
      <c r="J66" s="157">
        <f>J93</f>
        <v>39553</v>
      </c>
      <c r="K66" s="158"/>
      <c r="L66" s="153"/>
    </row>
    <row r="67" spans="2:12" s="9" customFormat="1" ht="19.95" customHeight="1" hidden="1">
      <c r="B67" s="152"/>
      <c r="C67" s="153"/>
      <c r="D67" s="154" t="s">
        <v>4537</v>
      </c>
      <c r="E67" s="155"/>
      <c r="F67" s="155"/>
      <c r="G67" s="155"/>
      <c r="H67" s="155"/>
      <c r="I67" s="156"/>
      <c r="J67" s="157">
        <f>J116</f>
        <v>15935</v>
      </c>
      <c r="K67" s="158"/>
      <c r="L67" s="153"/>
    </row>
    <row r="68" spans="2:12" s="1" customFormat="1" ht="21.75" customHeight="1" hidden="1">
      <c r="B68" s="37"/>
      <c r="C68" s="38"/>
      <c r="D68" s="38"/>
      <c r="E68" s="38"/>
      <c r="F68" s="38"/>
      <c r="G68" s="38"/>
      <c r="H68" s="38"/>
      <c r="I68" s="114"/>
      <c r="J68" s="38"/>
      <c r="K68" s="41"/>
      <c r="L68" s="247"/>
    </row>
    <row r="69" spans="2:12" s="1" customFormat="1" ht="6.9" customHeight="1" hidden="1">
      <c r="B69" s="51"/>
      <c r="C69" s="52"/>
      <c r="D69" s="52"/>
      <c r="E69" s="52"/>
      <c r="F69" s="52"/>
      <c r="G69" s="52"/>
      <c r="H69" s="52"/>
      <c r="I69" s="135"/>
      <c r="J69" s="52"/>
      <c r="K69" s="53"/>
      <c r="L69" s="247"/>
    </row>
    <row r="70" ht="13.5" hidden="1"/>
    <row r="71" ht="13.5" hidden="1"/>
    <row r="72" ht="13.5" hidden="1"/>
    <row r="73" spans="2:13" s="1" customFormat="1" ht="6.9" customHeight="1">
      <c r="B73" s="54"/>
      <c r="C73" s="55"/>
      <c r="D73" s="55"/>
      <c r="E73" s="55"/>
      <c r="F73" s="55"/>
      <c r="G73" s="55"/>
      <c r="H73" s="55"/>
      <c r="I73" s="138"/>
      <c r="J73" s="55"/>
      <c r="K73" s="55"/>
      <c r="L73" s="247"/>
      <c r="M73" s="56"/>
    </row>
    <row r="74" spans="2:13" s="1" customFormat="1" ht="36.9" customHeight="1">
      <c r="B74" s="37"/>
      <c r="C74" s="57" t="s">
        <v>322</v>
      </c>
      <c r="D74" s="58"/>
      <c r="E74" s="58"/>
      <c r="F74" s="58"/>
      <c r="G74" s="58"/>
      <c r="H74" s="58"/>
      <c r="I74" s="159"/>
      <c r="J74" s="58"/>
      <c r="K74" s="58"/>
      <c r="L74" s="251"/>
      <c r="M74" s="56"/>
    </row>
    <row r="75" spans="2:13" s="1" customFormat="1" ht="6.9" customHeight="1">
      <c r="B75" s="37"/>
      <c r="C75" s="58"/>
      <c r="D75" s="58"/>
      <c r="E75" s="58"/>
      <c r="F75" s="58"/>
      <c r="G75" s="58"/>
      <c r="H75" s="58"/>
      <c r="I75" s="159"/>
      <c r="J75" s="58"/>
      <c r="K75" s="58"/>
      <c r="L75" s="251"/>
      <c r="M75" s="56"/>
    </row>
    <row r="76" spans="2:13" s="1" customFormat="1" ht="14.4" customHeight="1">
      <c r="B76" s="37"/>
      <c r="C76" s="60" t="s">
        <v>16</v>
      </c>
      <c r="D76" s="58"/>
      <c r="E76" s="58"/>
      <c r="F76" s="58"/>
      <c r="G76" s="58"/>
      <c r="H76" s="58"/>
      <c r="I76" s="159"/>
      <c r="J76" s="58"/>
      <c r="K76" s="58"/>
      <c r="L76" s="251"/>
      <c r="M76" s="56"/>
    </row>
    <row r="77" spans="2:13" s="1" customFormat="1" ht="22.5" customHeight="1">
      <c r="B77" s="37"/>
      <c r="C77" s="58"/>
      <c r="D77" s="58"/>
      <c r="E77" s="392" t="s">
        <v>17</v>
      </c>
      <c r="F77" s="391"/>
      <c r="G77" s="391"/>
      <c r="H77" s="391"/>
      <c r="I77" s="159"/>
      <c r="J77" s="58"/>
      <c r="K77" s="58"/>
      <c r="L77" s="251"/>
      <c r="M77" s="56"/>
    </row>
    <row r="78" spans="2:13" ht="13.2">
      <c r="B78" s="23"/>
      <c r="C78" s="60" t="s">
        <v>217</v>
      </c>
      <c r="D78" s="160"/>
      <c r="E78" s="160"/>
      <c r="F78" s="160"/>
      <c r="G78" s="160"/>
      <c r="H78" s="160"/>
      <c r="J78" s="160"/>
      <c r="K78" s="160"/>
      <c r="L78" s="258"/>
      <c r="M78" s="161"/>
    </row>
    <row r="79" spans="2:13" ht="22.5" customHeight="1">
      <c r="B79" s="23"/>
      <c r="C79" s="160"/>
      <c r="D79" s="160"/>
      <c r="E79" s="392" t="s">
        <v>219</v>
      </c>
      <c r="F79" s="393"/>
      <c r="G79" s="393"/>
      <c r="H79" s="393"/>
      <c r="J79" s="160"/>
      <c r="K79" s="160"/>
      <c r="L79" s="258"/>
      <c r="M79" s="161"/>
    </row>
    <row r="80" spans="2:13" ht="13.2">
      <c r="B80" s="23"/>
      <c r="C80" s="60" t="s">
        <v>221</v>
      </c>
      <c r="D80" s="160"/>
      <c r="E80" s="160"/>
      <c r="F80" s="160"/>
      <c r="G80" s="160"/>
      <c r="H80" s="160"/>
      <c r="J80" s="160"/>
      <c r="K80" s="160"/>
      <c r="L80" s="258"/>
      <c r="M80" s="161"/>
    </row>
    <row r="81" spans="2:13" s="1" customFormat="1" ht="22.5" customHeight="1">
      <c r="B81" s="37"/>
      <c r="C81" s="58"/>
      <c r="D81" s="58"/>
      <c r="E81" s="390" t="s">
        <v>3799</v>
      </c>
      <c r="F81" s="391"/>
      <c r="G81" s="391"/>
      <c r="H81" s="391"/>
      <c r="I81" s="159"/>
      <c r="J81" s="58"/>
      <c r="K81" s="58"/>
      <c r="L81" s="251"/>
      <c r="M81" s="56"/>
    </row>
    <row r="82" spans="2:13" s="1" customFormat="1" ht="14.4" customHeight="1">
      <c r="B82" s="37"/>
      <c r="C82" s="60" t="s">
        <v>225</v>
      </c>
      <c r="D82" s="58"/>
      <c r="E82" s="58"/>
      <c r="F82" s="58"/>
      <c r="G82" s="58"/>
      <c r="H82" s="58"/>
      <c r="I82" s="159"/>
      <c r="J82" s="58"/>
      <c r="K82" s="58"/>
      <c r="L82" s="251"/>
      <c r="M82" s="56"/>
    </row>
    <row r="83" spans="2:13" s="1" customFormat="1" ht="23.25" customHeight="1">
      <c r="B83" s="37"/>
      <c r="C83" s="58"/>
      <c r="D83" s="58"/>
      <c r="E83" s="394" t="str">
        <f>E13</f>
        <v>SO 40.12 - Retenční nádrž RN1D - náhradní výsadba zeleně</v>
      </c>
      <c r="F83" s="391"/>
      <c r="G83" s="391"/>
      <c r="H83" s="391"/>
      <c r="I83" s="159"/>
      <c r="J83" s="58"/>
      <c r="K83" s="58"/>
      <c r="L83" s="251"/>
      <c r="M83" s="56"/>
    </row>
    <row r="84" spans="2:13" s="1" customFormat="1" ht="6.9" customHeight="1">
      <c r="B84" s="37"/>
      <c r="C84" s="58"/>
      <c r="D84" s="58"/>
      <c r="E84" s="58"/>
      <c r="F84" s="58"/>
      <c r="G84" s="58"/>
      <c r="H84" s="58"/>
      <c r="I84" s="159"/>
      <c r="J84" s="58"/>
      <c r="K84" s="58"/>
      <c r="L84" s="251"/>
      <c r="M84" s="56"/>
    </row>
    <row r="85" spans="2:13" s="1" customFormat="1" ht="18" customHeight="1">
      <c r="B85" s="37"/>
      <c r="C85" s="60" t="s">
        <v>24</v>
      </c>
      <c r="D85" s="58"/>
      <c r="E85" s="58"/>
      <c r="F85" s="162" t="str">
        <f>F16</f>
        <v>HRANICE - DRAHOTUŠE</v>
      </c>
      <c r="G85" s="58"/>
      <c r="H85" s="58"/>
      <c r="I85" s="163" t="s">
        <v>26</v>
      </c>
      <c r="J85" s="67" t="str">
        <f>IF(J16="","",J16)</f>
        <v>6.4.2016</v>
      </c>
      <c r="K85" s="58"/>
      <c r="L85" s="251"/>
      <c r="M85" s="56"/>
    </row>
    <row r="86" spans="2:13" s="1" customFormat="1" ht="6.9" customHeight="1">
      <c r="B86" s="37"/>
      <c r="C86" s="58"/>
      <c r="D86" s="58"/>
      <c r="E86" s="58"/>
      <c r="F86" s="58"/>
      <c r="G86" s="58"/>
      <c r="H86" s="58"/>
      <c r="I86" s="159"/>
      <c r="J86" s="58"/>
      <c r="K86" s="58"/>
      <c r="L86" s="251"/>
      <c r="M86" s="56"/>
    </row>
    <row r="87" spans="2:13" s="1" customFormat="1" ht="13.2">
      <c r="B87" s="37"/>
      <c r="C87" s="60" t="s">
        <v>32</v>
      </c>
      <c r="D87" s="58"/>
      <c r="E87" s="58"/>
      <c r="F87" s="162" t="str">
        <f>E19</f>
        <v>VODOVODY A KANALIZACE PŘEROV a.s.</v>
      </c>
      <c r="G87" s="58"/>
      <c r="H87" s="58"/>
      <c r="I87" s="163" t="s">
        <v>38</v>
      </c>
      <c r="J87" s="162" t="str">
        <f>E25</f>
        <v>JV PROJEKT VH s.r.o., BRNO</v>
      </c>
      <c r="K87" s="58"/>
      <c r="L87" s="251"/>
      <c r="M87" s="56"/>
    </row>
    <row r="88" spans="2:13" s="1" customFormat="1" ht="14.4" customHeight="1">
      <c r="B88" s="37"/>
      <c r="C88" s="60" t="s">
        <v>37</v>
      </c>
      <c r="D88" s="58"/>
      <c r="E88" s="58"/>
      <c r="F88" s="162" t="s">
        <v>6577</v>
      </c>
      <c r="G88" s="58"/>
      <c r="H88" s="58"/>
      <c r="I88" s="159"/>
      <c r="J88" s="58"/>
      <c r="K88" s="58"/>
      <c r="L88" s="251"/>
      <c r="M88" s="56"/>
    </row>
    <row r="89" spans="2:13" s="1" customFormat="1" ht="10.35" customHeight="1">
      <c r="B89" s="37"/>
      <c r="C89" s="58"/>
      <c r="D89" s="58"/>
      <c r="E89" s="58"/>
      <c r="F89" s="58"/>
      <c r="G89" s="58"/>
      <c r="H89" s="58"/>
      <c r="I89" s="159"/>
      <c r="J89" s="58"/>
      <c r="K89" s="58"/>
      <c r="L89" s="251"/>
      <c r="M89" s="56"/>
    </row>
    <row r="90" spans="2:21" s="10" customFormat="1" ht="29.25" customHeight="1">
      <c r="B90" s="164"/>
      <c r="C90" s="165" t="s">
        <v>323</v>
      </c>
      <c r="D90" s="166" t="s">
        <v>60</v>
      </c>
      <c r="E90" s="166" t="s">
        <v>57</v>
      </c>
      <c r="F90" s="166" t="s">
        <v>324</v>
      </c>
      <c r="G90" s="166" t="s">
        <v>325</v>
      </c>
      <c r="H90" s="166" t="s">
        <v>326</v>
      </c>
      <c r="I90" s="167" t="s">
        <v>327</v>
      </c>
      <c r="J90" s="166" t="s">
        <v>283</v>
      </c>
      <c r="K90" s="168" t="s">
        <v>328</v>
      </c>
      <c r="L90" s="369"/>
      <c r="M90" s="169"/>
      <c r="N90" s="75" t="s">
        <v>329</v>
      </c>
      <c r="O90" s="76" t="s">
        <v>46</v>
      </c>
      <c r="P90" s="76" t="s">
        <v>330</v>
      </c>
      <c r="Q90" s="76" t="s">
        <v>331</v>
      </c>
      <c r="R90" s="76" t="s">
        <v>332</v>
      </c>
      <c r="S90" s="76" t="s">
        <v>333</v>
      </c>
      <c r="T90" s="76" t="s">
        <v>334</v>
      </c>
      <c r="U90" s="77" t="s">
        <v>335</v>
      </c>
    </row>
    <row r="91" spans="2:64" s="1" customFormat="1" ht="29.25" customHeight="1">
      <c r="B91" s="37"/>
      <c r="C91" s="81" t="s">
        <v>285</v>
      </c>
      <c r="D91" s="58"/>
      <c r="E91" s="58"/>
      <c r="F91" s="58"/>
      <c r="G91" s="58"/>
      <c r="H91" s="58"/>
      <c r="I91" s="159"/>
      <c r="J91" s="170">
        <f>J92</f>
        <v>55488</v>
      </c>
      <c r="K91" s="58"/>
      <c r="L91" s="251"/>
      <c r="M91" s="56"/>
      <c r="N91" s="78"/>
      <c r="O91" s="79"/>
      <c r="P91" s="79"/>
      <c r="Q91" s="171">
        <f>Q92</f>
        <v>0</v>
      </c>
      <c r="R91" s="79"/>
      <c r="S91" s="171">
        <f>S92</f>
        <v>0.00034500000000000004</v>
      </c>
      <c r="T91" s="79"/>
      <c r="U91" s="172">
        <f>U92</f>
        <v>0</v>
      </c>
      <c r="AU91" s="19" t="s">
        <v>74</v>
      </c>
      <c r="AV91" s="19" t="s">
        <v>286</v>
      </c>
      <c r="BL91" s="173">
        <f>BL92</f>
        <v>55488</v>
      </c>
    </row>
    <row r="92" spans="2:64" s="11" customFormat="1" ht="37.35" customHeight="1">
      <c r="B92" s="174"/>
      <c r="C92" s="175"/>
      <c r="D92" s="176" t="s">
        <v>74</v>
      </c>
      <c r="E92" s="177" t="s">
        <v>336</v>
      </c>
      <c r="F92" s="177" t="s">
        <v>337</v>
      </c>
      <c r="G92" s="175"/>
      <c r="H92" s="175"/>
      <c r="I92" s="178"/>
      <c r="J92" s="179">
        <f>BL92</f>
        <v>55488</v>
      </c>
      <c r="K92" s="175"/>
      <c r="L92" s="175"/>
      <c r="M92" s="180"/>
      <c r="N92" s="181"/>
      <c r="O92" s="182"/>
      <c r="P92" s="182"/>
      <c r="Q92" s="183">
        <f>Q93+Q116</f>
        <v>0</v>
      </c>
      <c r="R92" s="182"/>
      <c r="S92" s="183">
        <f>S93+S116</f>
        <v>0.00034500000000000004</v>
      </c>
      <c r="T92" s="182"/>
      <c r="U92" s="184">
        <f>U93+U116</f>
        <v>0</v>
      </c>
      <c r="AS92" s="185" t="s">
        <v>23</v>
      </c>
      <c r="AU92" s="186" t="s">
        <v>74</v>
      </c>
      <c r="AV92" s="186" t="s">
        <v>75</v>
      </c>
      <c r="AZ92" s="185" t="s">
        <v>338</v>
      </c>
      <c r="BL92" s="187">
        <f>BL93+BL116</f>
        <v>55488</v>
      </c>
    </row>
    <row r="93" spans="2:64" s="11" customFormat="1" ht="19.95" customHeight="1" outlineLevel="1">
      <c r="B93" s="174"/>
      <c r="C93" s="175"/>
      <c r="D93" s="188" t="s">
        <v>74</v>
      </c>
      <c r="E93" s="189" t="s">
        <v>23</v>
      </c>
      <c r="F93" s="189" t="s">
        <v>4538</v>
      </c>
      <c r="G93" s="175"/>
      <c r="H93" s="175"/>
      <c r="I93" s="178"/>
      <c r="J93" s="190">
        <f>SUM(J94:J115)</f>
        <v>39553</v>
      </c>
      <c r="K93" s="175"/>
      <c r="L93" s="175"/>
      <c r="M93" s="180"/>
      <c r="N93" s="181"/>
      <c r="O93" s="182"/>
      <c r="P93" s="182"/>
      <c r="Q93" s="183">
        <f>SUM(Q94:Q115)</f>
        <v>0</v>
      </c>
      <c r="R93" s="182"/>
      <c r="S93" s="183">
        <f>SUM(S94:S115)</f>
        <v>0.00034500000000000004</v>
      </c>
      <c r="T93" s="182"/>
      <c r="U93" s="184">
        <f>SUM(U94:U115)</f>
        <v>0</v>
      </c>
      <c r="AS93" s="185" t="s">
        <v>23</v>
      </c>
      <c r="AU93" s="186" t="s">
        <v>74</v>
      </c>
      <c r="AV93" s="186" t="s">
        <v>23</v>
      </c>
      <c r="AZ93" s="185" t="s">
        <v>338</v>
      </c>
      <c r="BL93" s="187">
        <f>SUM(BL94:BL115)</f>
        <v>39553</v>
      </c>
    </row>
    <row r="94" spans="2:66" s="1" customFormat="1" ht="31.5" customHeight="1" outlineLevel="2">
      <c r="B94" s="37"/>
      <c r="C94" s="191" t="s">
        <v>23</v>
      </c>
      <c r="D94" s="191" t="s">
        <v>342</v>
      </c>
      <c r="E94" s="192" t="s">
        <v>4539</v>
      </c>
      <c r="F94" s="193" t="s">
        <v>4540</v>
      </c>
      <c r="G94" s="194" t="s">
        <v>1130</v>
      </c>
      <c r="H94" s="195">
        <v>5</v>
      </c>
      <c r="I94" s="269">
        <v>120</v>
      </c>
      <c r="J94" s="197">
        <f aca="true" t="shared" si="0" ref="J94:J115">ROUND(I94*H94,2)</f>
        <v>600</v>
      </c>
      <c r="K94" s="193" t="s">
        <v>346</v>
      </c>
      <c r="L94" s="265"/>
      <c r="M94" s="56"/>
      <c r="N94" s="198" t="s">
        <v>34</v>
      </c>
      <c r="O94" s="199" t="s">
        <v>47</v>
      </c>
      <c r="P94" s="38"/>
      <c r="Q94" s="200">
        <f aca="true" t="shared" si="1" ref="Q94:Q115">P94*H94</f>
        <v>0</v>
      </c>
      <c r="R94" s="200">
        <v>0</v>
      </c>
      <c r="S94" s="200">
        <f aca="true" t="shared" si="2" ref="S94:S115">R94*H94</f>
        <v>0</v>
      </c>
      <c r="T94" s="200">
        <v>0</v>
      </c>
      <c r="U94" s="201">
        <f aca="true" t="shared" si="3" ref="U94:U115">T94*H94</f>
        <v>0</v>
      </c>
      <c r="AS94" s="19" t="s">
        <v>347</v>
      </c>
      <c r="AU94" s="19" t="s">
        <v>342</v>
      </c>
      <c r="AV94" s="19" t="s">
        <v>83</v>
      </c>
      <c r="AZ94" s="19" t="s">
        <v>338</v>
      </c>
      <c r="BF94" s="202">
        <f aca="true" t="shared" si="4" ref="BF94:BF115">IF(O94="základní",J94,0)</f>
        <v>600</v>
      </c>
      <c r="BG94" s="202">
        <f aca="true" t="shared" si="5" ref="BG94:BG115">IF(O94="snížená",J94,0)</f>
        <v>0</v>
      </c>
      <c r="BH94" s="202">
        <f aca="true" t="shared" si="6" ref="BH94:BH115">IF(O94="zákl. přenesená",J94,0)</f>
        <v>0</v>
      </c>
      <c r="BI94" s="202">
        <f aca="true" t="shared" si="7" ref="BI94:BI115">IF(O94="sníž. přenesená",J94,0)</f>
        <v>0</v>
      </c>
      <c r="BJ94" s="202">
        <f aca="true" t="shared" si="8" ref="BJ94:BJ115">IF(O94="nulová",J94,0)</f>
        <v>0</v>
      </c>
      <c r="BK94" s="19" t="s">
        <v>23</v>
      </c>
      <c r="BL94" s="202">
        <f aca="true" t="shared" si="9" ref="BL94:BL115">ROUND(I94*H94,2)</f>
        <v>600</v>
      </c>
      <c r="BM94" s="19" t="s">
        <v>347</v>
      </c>
      <c r="BN94" s="19" t="s">
        <v>4541</v>
      </c>
    </row>
    <row r="95" spans="2:66" s="1" customFormat="1" ht="31.5" customHeight="1" outlineLevel="2">
      <c r="B95" s="37"/>
      <c r="C95" s="191" t="s">
        <v>83</v>
      </c>
      <c r="D95" s="191" t="s">
        <v>342</v>
      </c>
      <c r="E95" s="192" t="s">
        <v>4542</v>
      </c>
      <c r="F95" s="193" t="s">
        <v>4543</v>
      </c>
      <c r="G95" s="194" t="s">
        <v>1130</v>
      </c>
      <c r="H95" s="195">
        <v>80</v>
      </c>
      <c r="I95" s="269">
        <v>25</v>
      </c>
      <c r="J95" s="197">
        <f t="shared" si="0"/>
        <v>2000</v>
      </c>
      <c r="K95" s="193" t="s">
        <v>346</v>
      </c>
      <c r="L95" s="265"/>
      <c r="M95" s="56"/>
      <c r="N95" s="198" t="s">
        <v>34</v>
      </c>
      <c r="O95" s="199" t="s">
        <v>47</v>
      </c>
      <c r="P95" s="38"/>
      <c r="Q95" s="200">
        <f t="shared" si="1"/>
        <v>0</v>
      </c>
      <c r="R95" s="200">
        <v>0</v>
      </c>
      <c r="S95" s="200">
        <f t="shared" si="2"/>
        <v>0</v>
      </c>
      <c r="T95" s="200">
        <v>0</v>
      </c>
      <c r="U95" s="201">
        <f t="shared" si="3"/>
        <v>0</v>
      </c>
      <c r="AS95" s="19" t="s">
        <v>347</v>
      </c>
      <c r="AU95" s="19" t="s">
        <v>342</v>
      </c>
      <c r="AV95" s="19" t="s">
        <v>83</v>
      </c>
      <c r="AZ95" s="19" t="s">
        <v>338</v>
      </c>
      <c r="BF95" s="202">
        <f t="shared" si="4"/>
        <v>2000</v>
      </c>
      <c r="BG95" s="202">
        <f t="shared" si="5"/>
        <v>0</v>
      </c>
      <c r="BH95" s="202">
        <f t="shared" si="6"/>
        <v>0</v>
      </c>
      <c r="BI95" s="202">
        <f t="shared" si="7"/>
        <v>0</v>
      </c>
      <c r="BJ95" s="202">
        <f t="shared" si="8"/>
        <v>0</v>
      </c>
      <c r="BK95" s="19" t="s">
        <v>23</v>
      </c>
      <c r="BL95" s="202">
        <f t="shared" si="9"/>
        <v>2000</v>
      </c>
      <c r="BM95" s="19" t="s">
        <v>347</v>
      </c>
      <c r="BN95" s="19" t="s">
        <v>4544</v>
      </c>
    </row>
    <row r="96" spans="2:66" s="1" customFormat="1" ht="22.5" customHeight="1" outlineLevel="2">
      <c r="B96" s="37"/>
      <c r="C96" s="191" t="s">
        <v>90</v>
      </c>
      <c r="D96" s="191" t="s">
        <v>342</v>
      </c>
      <c r="E96" s="192" t="s">
        <v>4545</v>
      </c>
      <c r="F96" s="193" t="s">
        <v>4546</v>
      </c>
      <c r="G96" s="194" t="s">
        <v>1130</v>
      </c>
      <c r="H96" s="195">
        <v>5</v>
      </c>
      <c r="I96" s="269">
        <v>350</v>
      </c>
      <c r="J96" s="197">
        <f t="shared" si="0"/>
        <v>1750</v>
      </c>
      <c r="K96" s="193" t="s">
        <v>346</v>
      </c>
      <c r="L96" s="265"/>
      <c r="M96" s="56"/>
      <c r="N96" s="198" t="s">
        <v>34</v>
      </c>
      <c r="O96" s="199" t="s">
        <v>47</v>
      </c>
      <c r="P96" s="38"/>
      <c r="Q96" s="200">
        <f t="shared" si="1"/>
        <v>0</v>
      </c>
      <c r="R96" s="200">
        <v>0</v>
      </c>
      <c r="S96" s="200">
        <f t="shared" si="2"/>
        <v>0</v>
      </c>
      <c r="T96" s="200">
        <v>0</v>
      </c>
      <c r="U96" s="201">
        <f t="shared" si="3"/>
        <v>0</v>
      </c>
      <c r="AS96" s="19" t="s">
        <v>347</v>
      </c>
      <c r="AU96" s="19" t="s">
        <v>342</v>
      </c>
      <c r="AV96" s="19" t="s">
        <v>83</v>
      </c>
      <c r="AZ96" s="19" t="s">
        <v>338</v>
      </c>
      <c r="BF96" s="202">
        <f t="shared" si="4"/>
        <v>1750</v>
      </c>
      <c r="BG96" s="202">
        <f t="shared" si="5"/>
        <v>0</v>
      </c>
      <c r="BH96" s="202">
        <f t="shared" si="6"/>
        <v>0</v>
      </c>
      <c r="BI96" s="202">
        <f t="shared" si="7"/>
        <v>0</v>
      </c>
      <c r="BJ96" s="202">
        <f t="shared" si="8"/>
        <v>0</v>
      </c>
      <c r="BK96" s="19" t="s">
        <v>23</v>
      </c>
      <c r="BL96" s="202">
        <f t="shared" si="9"/>
        <v>1750</v>
      </c>
      <c r="BM96" s="19" t="s">
        <v>347</v>
      </c>
      <c r="BN96" s="19" t="s">
        <v>4547</v>
      </c>
    </row>
    <row r="97" spans="2:66" s="1" customFormat="1" ht="22.5" customHeight="1" outlineLevel="2">
      <c r="B97" s="37"/>
      <c r="C97" s="191" t="s">
        <v>347</v>
      </c>
      <c r="D97" s="191" t="s">
        <v>342</v>
      </c>
      <c r="E97" s="192" t="s">
        <v>4548</v>
      </c>
      <c r="F97" s="193" t="s">
        <v>4549</v>
      </c>
      <c r="G97" s="194" t="s">
        <v>1130</v>
      </c>
      <c r="H97" s="195">
        <v>80</v>
      </c>
      <c r="I97" s="269">
        <v>200</v>
      </c>
      <c r="J97" s="197">
        <f t="shared" si="0"/>
        <v>16000</v>
      </c>
      <c r="K97" s="193" t="s">
        <v>346</v>
      </c>
      <c r="L97" s="265"/>
      <c r="M97" s="56"/>
      <c r="N97" s="198" t="s">
        <v>34</v>
      </c>
      <c r="O97" s="199" t="s">
        <v>47</v>
      </c>
      <c r="P97" s="38"/>
      <c r="Q97" s="200">
        <f t="shared" si="1"/>
        <v>0</v>
      </c>
      <c r="R97" s="200">
        <v>0</v>
      </c>
      <c r="S97" s="200">
        <f t="shared" si="2"/>
        <v>0</v>
      </c>
      <c r="T97" s="200">
        <v>0</v>
      </c>
      <c r="U97" s="201">
        <f t="shared" si="3"/>
        <v>0</v>
      </c>
      <c r="AS97" s="19" t="s">
        <v>347</v>
      </c>
      <c r="AU97" s="19" t="s">
        <v>342</v>
      </c>
      <c r="AV97" s="19" t="s">
        <v>83</v>
      </c>
      <c r="AZ97" s="19" t="s">
        <v>338</v>
      </c>
      <c r="BF97" s="202">
        <f t="shared" si="4"/>
        <v>16000</v>
      </c>
      <c r="BG97" s="202">
        <f t="shared" si="5"/>
        <v>0</v>
      </c>
      <c r="BH97" s="202">
        <f t="shared" si="6"/>
        <v>0</v>
      </c>
      <c r="BI97" s="202">
        <f t="shared" si="7"/>
        <v>0</v>
      </c>
      <c r="BJ97" s="202">
        <f t="shared" si="8"/>
        <v>0</v>
      </c>
      <c r="BK97" s="19" t="s">
        <v>23</v>
      </c>
      <c r="BL97" s="202">
        <f t="shared" si="9"/>
        <v>16000</v>
      </c>
      <c r="BM97" s="19" t="s">
        <v>347</v>
      </c>
      <c r="BN97" s="19" t="s">
        <v>4550</v>
      </c>
    </row>
    <row r="98" spans="2:66" s="1" customFormat="1" ht="22.5" customHeight="1" outlineLevel="2">
      <c r="B98" s="37"/>
      <c r="C98" s="191" t="s">
        <v>368</v>
      </c>
      <c r="D98" s="191" t="s">
        <v>342</v>
      </c>
      <c r="E98" s="192" t="s">
        <v>4551</v>
      </c>
      <c r="F98" s="193" t="s">
        <v>4552</v>
      </c>
      <c r="G98" s="194" t="s">
        <v>417</v>
      </c>
      <c r="H98" s="195">
        <v>0.001</v>
      </c>
      <c r="I98" s="269">
        <v>55000</v>
      </c>
      <c r="J98" s="197">
        <f t="shared" si="0"/>
        <v>55</v>
      </c>
      <c r="K98" s="193" t="s">
        <v>346</v>
      </c>
      <c r="L98" s="265"/>
      <c r="M98" s="56"/>
      <c r="N98" s="198" t="s">
        <v>34</v>
      </c>
      <c r="O98" s="199" t="s">
        <v>47</v>
      </c>
      <c r="P98" s="38"/>
      <c r="Q98" s="200">
        <f t="shared" si="1"/>
        <v>0</v>
      </c>
      <c r="R98" s="200">
        <v>0</v>
      </c>
      <c r="S98" s="200">
        <f t="shared" si="2"/>
        <v>0</v>
      </c>
      <c r="T98" s="200">
        <v>0</v>
      </c>
      <c r="U98" s="201">
        <f t="shared" si="3"/>
        <v>0</v>
      </c>
      <c r="AS98" s="19" t="s">
        <v>347</v>
      </c>
      <c r="AU98" s="19" t="s">
        <v>342</v>
      </c>
      <c r="AV98" s="19" t="s">
        <v>83</v>
      </c>
      <c r="AZ98" s="19" t="s">
        <v>338</v>
      </c>
      <c r="BF98" s="202">
        <f t="shared" si="4"/>
        <v>55</v>
      </c>
      <c r="BG98" s="202">
        <f t="shared" si="5"/>
        <v>0</v>
      </c>
      <c r="BH98" s="202">
        <f t="shared" si="6"/>
        <v>0</v>
      </c>
      <c r="BI98" s="202">
        <f t="shared" si="7"/>
        <v>0</v>
      </c>
      <c r="BJ98" s="202">
        <f t="shared" si="8"/>
        <v>0</v>
      </c>
      <c r="BK98" s="19" t="s">
        <v>23</v>
      </c>
      <c r="BL98" s="202">
        <f t="shared" si="9"/>
        <v>55</v>
      </c>
      <c r="BM98" s="19" t="s">
        <v>347</v>
      </c>
      <c r="BN98" s="19" t="s">
        <v>4553</v>
      </c>
    </row>
    <row r="99" spans="2:66" s="1" customFormat="1" ht="22.5" customHeight="1" outlineLevel="2">
      <c r="B99" s="37"/>
      <c r="C99" s="191" t="s">
        <v>373</v>
      </c>
      <c r="D99" s="191" t="s">
        <v>342</v>
      </c>
      <c r="E99" s="192" t="s">
        <v>4554</v>
      </c>
      <c r="F99" s="193" t="s">
        <v>4555</v>
      </c>
      <c r="G99" s="194" t="s">
        <v>444</v>
      </c>
      <c r="H99" s="195">
        <v>2.5</v>
      </c>
      <c r="I99" s="269">
        <v>150</v>
      </c>
      <c r="J99" s="197">
        <f t="shared" si="0"/>
        <v>375</v>
      </c>
      <c r="K99" s="193" t="s">
        <v>34</v>
      </c>
      <c r="L99" s="265"/>
      <c r="M99" s="56"/>
      <c r="N99" s="198" t="s">
        <v>34</v>
      </c>
      <c r="O99" s="199" t="s">
        <v>47</v>
      </c>
      <c r="P99" s="38"/>
      <c r="Q99" s="200">
        <f t="shared" si="1"/>
        <v>0</v>
      </c>
      <c r="R99" s="200">
        <v>0</v>
      </c>
      <c r="S99" s="200">
        <f t="shared" si="2"/>
        <v>0</v>
      </c>
      <c r="T99" s="200">
        <v>0</v>
      </c>
      <c r="U99" s="201">
        <f t="shared" si="3"/>
        <v>0</v>
      </c>
      <c r="AS99" s="19" t="s">
        <v>347</v>
      </c>
      <c r="AU99" s="19" t="s">
        <v>342</v>
      </c>
      <c r="AV99" s="19" t="s">
        <v>83</v>
      </c>
      <c r="AZ99" s="19" t="s">
        <v>338</v>
      </c>
      <c r="BF99" s="202">
        <f t="shared" si="4"/>
        <v>375</v>
      </c>
      <c r="BG99" s="202">
        <f t="shared" si="5"/>
        <v>0</v>
      </c>
      <c r="BH99" s="202">
        <f t="shared" si="6"/>
        <v>0</v>
      </c>
      <c r="BI99" s="202">
        <f t="shared" si="7"/>
        <v>0</v>
      </c>
      <c r="BJ99" s="202">
        <f t="shared" si="8"/>
        <v>0</v>
      </c>
      <c r="BK99" s="19" t="s">
        <v>23</v>
      </c>
      <c r="BL99" s="202">
        <f t="shared" si="9"/>
        <v>375</v>
      </c>
      <c r="BM99" s="19" t="s">
        <v>347</v>
      </c>
      <c r="BN99" s="19" t="s">
        <v>4556</v>
      </c>
    </row>
    <row r="100" spans="2:66" s="1" customFormat="1" ht="22.5" customHeight="1" outlineLevel="2">
      <c r="B100" s="37"/>
      <c r="C100" s="191" t="s">
        <v>378</v>
      </c>
      <c r="D100" s="191" t="s">
        <v>342</v>
      </c>
      <c r="E100" s="192" t="s">
        <v>4557</v>
      </c>
      <c r="F100" s="193" t="s">
        <v>4558</v>
      </c>
      <c r="G100" s="194" t="s">
        <v>1130</v>
      </c>
      <c r="H100" s="195">
        <v>5</v>
      </c>
      <c r="I100" s="269">
        <v>70</v>
      </c>
      <c r="J100" s="197">
        <f t="shared" si="0"/>
        <v>350</v>
      </c>
      <c r="K100" s="193" t="s">
        <v>346</v>
      </c>
      <c r="L100" s="265"/>
      <c r="M100" s="56"/>
      <c r="N100" s="198" t="s">
        <v>34</v>
      </c>
      <c r="O100" s="199" t="s">
        <v>47</v>
      </c>
      <c r="P100" s="38"/>
      <c r="Q100" s="200">
        <f t="shared" si="1"/>
        <v>0</v>
      </c>
      <c r="R100" s="200">
        <v>6E-05</v>
      </c>
      <c r="S100" s="200">
        <f t="shared" si="2"/>
        <v>0.00030000000000000003</v>
      </c>
      <c r="T100" s="200">
        <v>0</v>
      </c>
      <c r="U100" s="201">
        <f t="shared" si="3"/>
        <v>0</v>
      </c>
      <c r="AS100" s="19" t="s">
        <v>347</v>
      </c>
      <c r="AU100" s="19" t="s">
        <v>342</v>
      </c>
      <c r="AV100" s="19" t="s">
        <v>83</v>
      </c>
      <c r="AZ100" s="19" t="s">
        <v>338</v>
      </c>
      <c r="BF100" s="202">
        <f t="shared" si="4"/>
        <v>350</v>
      </c>
      <c r="BG100" s="202">
        <f t="shared" si="5"/>
        <v>0</v>
      </c>
      <c r="BH100" s="202">
        <f t="shared" si="6"/>
        <v>0</v>
      </c>
      <c r="BI100" s="202">
        <f t="shared" si="7"/>
        <v>0</v>
      </c>
      <c r="BJ100" s="202">
        <f t="shared" si="8"/>
        <v>0</v>
      </c>
      <c r="BK100" s="19" t="s">
        <v>23</v>
      </c>
      <c r="BL100" s="202">
        <f t="shared" si="9"/>
        <v>350</v>
      </c>
      <c r="BM100" s="19" t="s">
        <v>347</v>
      </c>
      <c r="BN100" s="19" t="s">
        <v>4559</v>
      </c>
    </row>
    <row r="101" spans="2:66" s="1" customFormat="1" ht="22.5" customHeight="1" outlineLevel="2">
      <c r="B101" s="37"/>
      <c r="C101" s="191" t="s">
        <v>382</v>
      </c>
      <c r="D101" s="191" t="s">
        <v>342</v>
      </c>
      <c r="E101" s="192" t="s">
        <v>4560</v>
      </c>
      <c r="F101" s="193" t="s">
        <v>4561</v>
      </c>
      <c r="G101" s="194" t="s">
        <v>390</v>
      </c>
      <c r="H101" s="195">
        <v>1.5</v>
      </c>
      <c r="I101" s="269">
        <v>140</v>
      </c>
      <c r="J101" s="197">
        <f t="shared" si="0"/>
        <v>210</v>
      </c>
      <c r="K101" s="193" t="s">
        <v>346</v>
      </c>
      <c r="L101" s="265"/>
      <c r="M101" s="56"/>
      <c r="N101" s="198" t="s">
        <v>34</v>
      </c>
      <c r="O101" s="199" t="s">
        <v>47</v>
      </c>
      <c r="P101" s="38"/>
      <c r="Q101" s="200">
        <f t="shared" si="1"/>
        <v>0</v>
      </c>
      <c r="R101" s="200">
        <v>3E-05</v>
      </c>
      <c r="S101" s="200">
        <f t="shared" si="2"/>
        <v>4.5E-05</v>
      </c>
      <c r="T101" s="200">
        <v>0</v>
      </c>
      <c r="U101" s="201">
        <f t="shared" si="3"/>
        <v>0</v>
      </c>
      <c r="AS101" s="19" t="s">
        <v>347</v>
      </c>
      <c r="AU101" s="19" t="s">
        <v>342</v>
      </c>
      <c r="AV101" s="19" t="s">
        <v>83</v>
      </c>
      <c r="AZ101" s="19" t="s">
        <v>338</v>
      </c>
      <c r="BF101" s="202">
        <f t="shared" si="4"/>
        <v>210</v>
      </c>
      <c r="BG101" s="202">
        <f t="shared" si="5"/>
        <v>0</v>
      </c>
      <c r="BH101" s="202">
        <f t="shared" si="6"/>
        <v>0</v>
      </c>
      <c r="BI101" s="202">
        <f t="shared" si="7"/>
        <v>0</v>
      </c>
      <c r="BJ101" s="202">
        <f t="shared" si="8"/>
        <v>0</v>
      </c>
      <c r="BK101" s="19" t="s">
        <v>23</v>
      </c>
      <c r="BL101" s="202">
        <f t="shared" si="9"/>
        <v>210</v>
      </c>
      <c r="BM101" s="19" t="s">
        <v>347</v>
      </c>
      <c r="BN101" s="19" t="s">
        <v>4562</v>
      </c>
    </row>
    <row r="102" spans="2:66" s="1" customFormat="1" ht="22.5" customHeight="1" outlineLevel="2">
      <c r="B102" s="37"/>
      <c r="C102" s="191" t="s">
        <v>387</v>
      </c>
      <c r="D102" s="191" t="s">
        <v>342</v>
      </c>
      <c r="E102" s="192" t="s">
        <v>4563</v>
      </c>
      <c r="F102" s="193" t="s">
        <v>4564</v>
      </c>
      <c r="G102" s="194" t="s">
        <v>1130</v>
      </c>
      <c r="H102" s="195">
        <v>5</v>
      </c>
      <c r="I102" s="269">
        <v>80</v>
      </c>
      <c r="J102" s="197">
        <f t="shared" si="0"/>
        <v>400</v>
      </c>
      <c r="K102" s="193" t="s">
        <v>346</v>
      </c>
      <c r="L102" s="265"/>
      <c r="M102" s="56"/>
      <c r="N102" s="198" t="s">
        <v>34</v>
      </c>
      <c r="O102" s="199" t="s">
        <v>47</v>
      </c>
      <c r="P102" s="38"/>
      <c r="Q102" s="200">
        <f t="shared" si="1"/>
        <v>0</v>
      </c>
      <c r="R102" s="200">
        <v>0</v>
      </c>
      <c r="S102" s="200">
        <f t="shared" si="2"/>
        <v>0</v>
      </c>
      <c r="T102" s="200">
        <v>0</v>
      </c>
      <c r="U102" s="201">
        <f t="shared" si="3"/>
        <v>0</v>
      </c>
      <c r="AS102" s="19" t="s">
        <v>347</v>
      </c>
      <c r="AU102" s="19" t="s">
        <v>342</v>
      </c>
      <c r="AV102" s="19" t="s">
        <v>83</v>
      </c>
      <c r="AZ102" s="19" t="s">
        <v>338</v>
      </c>
      <c r="BF102" s="202">
        <f t="shared" si="4"/>
        <v>400</v>
      </c>
      <c r="BG102" s="202">
        <f t="shared" si="5"/>
        <v>0</v>
      </c>
      <c r="BH102" s="202">
        <f t="shared" si="6"/>
        <v>0</v>
      </c>
      <c r="BI102" s="202">
        <f t="shared" si="7"/>
        <v>0</v>
      </c>
      <c r="BJ102" s="202">
        <f t="shared" si="8"/>
        <v>0</v>
      </c>
      <c r="BK102" s="19" t="s">
        <v>23</v>
      </c>
      <c r="BL102" s="202">
        <f t="shared" si="9"/>
        <v>400</v>
      </c>
      <c r="BM102" s="19" t="s">
        <v>347</v>
      </c>
      <c r="BN102" s="19" t="s">
        <v>4565</v>
      </c>
    </row>
    <row r="103" spans="2:66" s="1" customFormat="1" ht="22.5" customHeight="1" outlineLevel="2">
      <c r="B103" s="37"/>
      <c r="C103" s="191" t="s">
        <v>28</v>
      </c>
      <c r="D103" s="191" t="s">
        <v>342</v>
      </c>
      <c r="E103" s="192" t="s">
        <v>4566</v>
      </c>
      <c r="F103" s="193" t="s">
        <v>4567</v>
      </c>
      <c r="G103" s="194" t="s">
        <v>390</v>
      </c>
      <c r="H103" s="195">
        <v>30</v>
      </c>
      <c r="I103" s="269">
        <v>15</v>
      </c>
      <c r="J103" s="197">
        <f t="shared" si="0"/>
        <v>450</v>
      </c>
      <c r="K103" s="193" t="s">
        <v>346</v>
      </c>
      <c r="L103" s="265"/>
      <c r="M103" s="56"/>
      <c r="N103" s="198" t="s">
        <v>34</v>
      </c>
      <c r="O103" s="199" t="s">
        <v>47</v>
      </c>
      <c r="P103" s="38"/>
      <c r="Q103" s="200">
        <f t="shared" si="1"/>
        <v>0</v>
      </c>
      <c r="R103" s="200">
        <v>0</v>
      </c>
      <c r="S103" s="200">
        <f t="shared" si="2"/>
        <v>0</v>
      </c>
      <c r="T103" s="200">
        <v>0</v>
      </c>
      <c r="U103" s="201">
        <f t="shared" si="3"/>
        <v>0</v>
      </c>
      <c r="AS103" s="19" t="s">
        <v>347</v>
      </c>
      <c r="AU103" s="19" t="s">
        <v>342</v>
      </c>
      <c r="AV103" s="19" t="s">
        <v>83</v>
      </c>
      <c r="AZ103" s="19" t="s">
        <v>338</v>
      </c>
      <c r="BF103" s="202">
        <f t="shared" si="4"/>
        <v>450</v>
      </c>
      <c r="BG103" s="202">
        <f t="shared" si="5"/>
        <v>0</v>
      </c>
      <c r="BH103" s="202">
        <f t="shared" si="6"/>
        <v>0</v>
      </c>
      <c r="BI103" s="202">
        <f t="shared" si="7"/>
        <v>0</v>
      </c>
      <c r="BJ103" s="202">
        <f t="shared" si="8"/>
        <v>0</v>
      </c>
      <c r="BK103" s="19" t="s">
        <v>23</v>
      </c>
      <c r="BL103" s="202">
        <f t="shared" si="9"/>
        <v>450</v>
      </c>
      <c r="BM103" s="19" t="s">
        <v>347</v>
      </c>
      <c r="BN103" s="19" t="s">
        <v>4568</v>
      </c>
    </row>
    <row r="104" spans="2:66" s="1" customFormat="1" ht="22.5" customHeight="1" outlineLevel="2">
      <c r="B104" s="37"/>
      <c r="C104" s="191" t="s">
        <v>340</v>
      </c>
      <c r="D104" s="191" t="s">
        <v>342</v>
      </c>
      <c r="E104" s="192" t="s">
        <v>4569</v>
      </c>
      <c r="F104" s="193" t="s">
        <v>4570</v>
      </c>
      <c r="G104" s="194" t="s">
        <v>390</v>
      </c>
      <c r="H104" s="195">
        <v>60</v>
      </c>
      <c r="I104" s="269">
        <v>8</v>
      </c>
      <c r="J104" s="197">
        <f t="shared" si="0"/>
        <v>480</v>
      </c>
      <c r="K104" s="193" t="s">
        <v>34</v>
      </c>
      <c r="L104" s="265"/>
      <c r="M104" s="56"/>
      <c r="N104" s="198" t="s">
        <v>34</v>
      </c>
      <c r="O104" s="199" t="s">
        <v>47</v>
      </c>
      <c r="P104" s="38"/>
      <c r="Q104" s="200">
        <f t="shared" si="1"/>
        <v>0</v>
      </c>
      <c r="R104" s="200">
        <v>0</v>
      </c>
      <c r="S104" s="200">
        <f t="shared" si="2"/>
        <v>0</v>
      </c>
      <c r="T104" s="200">
        <v>0</v>
      </c>
      <c r="U104" s="201">
        <f t="shared" si="3"/>
        <v>0</v>
      </c>
      <c r="AS104" s="19" t="s">
        <v>347</v>
      </c>
      <c r="AU104" s="19" t="s">
        <v>342</v>
      </c>
      <c r="AV104" s="19" t="s">
        <v>83</v>
      </c>
      <c r="AZ104" s="19" t="s">
        <v>338</v>
      </c>
      <c r="BF104" s="202">
        <f t="shared" si="4"/>
        <v>480</v>
      </c>
      <c r="BG104" s="202">
        <f t="shared" si="5"/>
        <v>0</v>
      </c>
      <c r="BH104" s="202">
        <f t="shared" si="6"/>
        <v>0</v>
      </c>
      <c r="BI104" s="202">
        <f t="shared" si="7"/>
        <v>0</v>
      </c>
      <c r="BJ104" s="202">
        <f t="shared" si="8"/>
        <v>0</v>
      </c>
      <c r="BK104" s="19" t="s">
        <v>23</v>
      </c>
      <c r="BL104" s="202">
        <f t="shared" si="9"/>
        <v>480</v>
      </c>
      <c r="BM104" s="19" t="s">
        <v>347</v>
      </c>
      <c r="BN104" s="19" t="s">
        <v>4571</v>
      </c>
    </row>
    <row r="105" spans="2:66" s="1" customFormat="1" ht="22.5" customHeight="1" outlineLevel="2">
      <c r="B105" s="37"/>
      <c r="C105" s="191" t="s">
        <v>397</v>
      </c>
      <c r="D105" s="191" t="s">
        <v>342</v>
      </c>
      <c r="E105" s="192" t="s">
        <v>4572</v>
      </c>
      <c r="F105" s="193" t="s">
        <v>4573</v>
      </c>
      <c r="G105" s="194" t="s">
        <v>390</v>
      </c>
      <c r="H105" s="195">
        <v>35</v>
      </c>
      <c r="I105" s="269">
        <v>48</v>
      </c>
      <c r="J105" s="197">
        <f t="shared" si="0"/>
        <v>1680</v>
      </c>
      <c r="K105" s="193" t="s">
        <v>346</v>
      </c>
      <c r="L105" s="265"/>
      <c r="M105" s="56"/>
      <c r="N105" s="198" t="s">
        <v>34</v>
      </c>
      <c r="O105" s="199" t="s">
        <v>47</v>
      </c>
      <c r="P105" s="38"/>
      <c r="Q105" s="200">
        <f t="shared" si="1"/>
        <v>0</v>
      </c>
      <c r="R105" s="200">
        <v>0</v>
      </c>
      <c r="S105" s="200">
        <f t="shared" si="2"/>
        <v>0</v>
      </c>
      <c r="T105" s="200">
        <v>0</v>
      </c>
      <c r="U105" s="201">
        <f t="shared" si="3"/>
        <v>0</v>
      </c>
      <c r="AS105" s="19" t="s">
        <v>347</v>
      </c>
      <c r="AU105" s="19" t="s">
        <v>342</v>
      </c>
      <c r="AV105" s="19" t="s">
        <v>83</v>
      </c>
      <c r="AZ105" s="19" t="s">
        <v>338</v>
      </c>
      <c r="BF105" s="202">
        <f t="shared" si="4"/>
        <v>1680</v>
      </c>
      <c r="BG105" s="202">
        <f t="shared" si="5"/>
        <v>0</v>
      </c>
      <c r="BH105" s="202">
        <f t="shared" si="6"/>
        <v>0</v>
      </c>
      <c r="BI105" s="202">
        <f t="shared" si="7"/>
        <v>0</v>
      </c>
      <c r="BJ105" s="202">
        <f t="shared" si="8"/>
        <v>0</v>
      </c>
      <c r="BK105" s="19" t="s">
        <v>23</v>
      </c>
      <c r="BL105" s="202">
        <f t="shared" si="9"/>
        <v>1680</v>
      </c>
      <c r="BM105" s="19" t="s">
        <v>347</v>
      </c>
      <c r="BN105" s="19" t="s">
        <v>4574</v>
      </c>
    </row>
    <row r="106" spans="2:66" s="1" customFormat="1" ht="22.5" customHeight="1" outlineLevel="2">
      <c r="B106" s="37"/>
      <c r="C106" s="191" t="s">
        <v>271</v>
      </c>
      <c r="D106" s="191" t="s">
        <v>342</v>
      </c>
      <c r="E106" s="192" t="s">
        <v>4575</v>
      </c>
      <c r="F106" s="193" t="s">
        <v>4576</v>
      </c>
      <c r="G106" s="194" t="s">
        <v>345</v>
      </c>
      <c r="H106" s="195">
        <v>3.5</v>
      </c>
      <c r="I106" s="269">
        <v>350</v>
      </c>
      <c r="J106" s="197">
        <f t="shared" si="0"/>
        <v>1225</v>
      </c>
      <c r="K106" s="193" t="s">
        <v>346</v>
      </c>
      <c r="L106" s="265"/>
      <c r="M106" s="56"/>
      <c r="N106" s="198" t="s">
        <v>34</v>
      </c>
      <c r="O106" s="199" t="s">
        <v>47</v>
      </c>
      <c r="P106" s="38"/>
      <c r="Q106" s="200">
        <f t="shared" si="1"/>
        <v>0</v>
      </c>
      <c r="R106" s="200">
        <v>0</v>
      </c>
      <c r="S106" s="200">
        <f t="shared" si="2"/>
        <v>0</v>
      </c>
      <c r="T106" s="200">
        <v>0</v>
      </c>
      <c r="U106" s="201">
        <f t="shared" si="3"/>
        <v>0</v>
      </c>
      <c r="AS106" s="19" t="s">
        <v>347</v>
      </c>
      <c r="AU106" s="19" t="s">
        <v>342</v>
      </c>
      <c r="AV106" s="19" t="s">
        <v>83</v>
      </c>
      <c r="AZ106" s="19" t="s">
        <v>338</v>
      </c>
      <c r="BF106" s="202">
        <f t="shared" si="4"/>
        <v>1225</v>
      </c>
      <c r="BG106" s="202">
        <f t="shared" si="5"/>
        <v>0</v>
      </c>
      <c r="BH106" s="202">
        <f t="shared" si="6"/>
        <v>0</v>
      </c>
      <c r="BI106" s="202">
        <f t="shared" si="7"/>
        <v>0</v>
      </c>
      <c r="BJ106" s="202">
        <f t="shared" si="8"/>
        <v>0</v>
      </c>
      <c r="BK106" s="19" t="s">
        <v>23</v>
      </c>
      <c r="BL106" s="202">
        <f t="shared" si="9"/>
        <v>1225</v>
      </c>
      <c r="BM106" s="19" t="s">
        <v>347</v>
      </c>
      <c r="BN106" s="19" t="s">
        <v>4577</v>
      </c>
    </row>
    <row r="107" spans="2:66" s="1" customFormat="1" ht="22.5" customHeight="1" outlineLevel="2">
      <c r="B107" s="37"/>
      <c r="C107" s="191" t="s">
        <v>403</v>
      </c>
      <c r="D107" s="191" t="s">
        <v>342</v>
      </c>
      <c r="E107" s="192" t="s">
        <v>4578</v>
      </c>
      <c r="F107" s="193" t="s">
        <v>4579</v>
      </c>
      <c r="G107" s="194" t="s">
        <v>345</v>
      </c>
      <c r="H107" s="195">
        <v>11.2</v>
      </c>
      <c r="I107" s="269">
        <v>350</v>
      </c>
      <c r="J107" s="197">
        <f t="shared" si="0"/>
        <v>3920</v>
      </c>
      <c r="K107" s="193" t="s">
        <v>346</v>
      </c>
      <c r="L107" s="265"/>
      <c r="M107" s="56"/>
      <c r="N107" s="198" t="s">
        <v>34</v>
      </c>
      <c r="O107" s="199" t="s">
        <v>47</v>
      </c>
      <c r="P107" s="38"/>
      <c r="Q107" s="200">
        <f t="shared" si="1"/>
        <v>0</v>
      </c>
      <c r="R107" s="200">
        <v>0</v>
      </c>
      <c r="S107" s="200">
        <f t="shared" si="2"/>
        <v>0</v>
      </c>
      <c r="T107" s="200">
        <v>0</v>
      </c>
      <c r="U107" s="201">
        <f t="shared" si="3"/>
        <v>0</v>
      </c>
      <c r="AS107" s="19" t="s">
        <v>347</v>
      </c>
      <c r="AU107" s="19" t="s">
        <v>342</v>
      </c>
      <c r="AV107" s="19" t="s">
        <v>83</v>
      </c>
      <c r="AZ107" s="19" t="s">
        <v>338</v>
      </c>
      <c r="BF107" s="202">
        <f t="shared" si="4"/>
        <v>3920</v>
      </c>
      <c r="BG107" s="202">
        <f t="shared" si="5"/>
        <v>0</v>
      </c>
      <c r="BH107" s="202">
        <f t="shared" si="6"/>
        <v>0</v>
      </c>
      <c r="BI107" s="202">
        <f t="shared" si="7"/>
        <v>0</v>
      </c>
      <c r="BJ107" s="202">
        <f t="shared" si="8"/>
        <v>0</v>
      </c>
      <c r="BK107" s="19" t="s">
        <v>23</v>
      </c>
      <c r="BL107" s="202">
        <f t="shared" si="9"/>
        <v>3920</v>
      </c>
      <c r="BM107" s="19" t="s">
        <v>347</v>
      </c>
      <c r="BN107" s="19" t="s">
        <v>4580</v>
      </c>
    </row>
    <row r="108" spans="2:66" s="1" customFormat="1" ht="22.5" customHeight="1" outlineLevel="2">
      <c r="B108" s="37"/>
      <c r="C108" s="191" t="s">
        <v>8</v>
      </c>
      <c r="D108" s="191" t="s">
        <v>342</v>
      </c>
      <c r="E108" s="192" t="s">
        <v>4581</v>
      </c>
      <c r="F108" s="193" t="s">
        <v>4582</v>
      </c>
      <c r="G108" s="194" t="s">
        <v>345</v>
      </c>
      <c r="H108" s="195">
        <v>14.7</v>
      </c>
      <c r="I108" s="269">
        <v>130</v>
      </c>
      <c r="J108" s="197">
        <f t="shared" si="0"/>
        <v>1911</v>
      </c>
      <c r="K108" s="193" t="s">
        <v>346</v>
      </c>
      <c r="L108" s="265"/>
      <c r="M108" s="56"/>
      <c r="N108" s="198" t="s">
        <v>34</v>
      </c>
      <c r="O108" s="199" t="s">
        <v>47</v>
      </c>
      <c r="P108" s="38"/>
      <c r="Q108" s="200">
        <f t="shared" si="1"/>
        <v>0</v>
      </c>
      <c r="R108" s="200">
        <v>0</v>
      </c>
      <c r="S108" s="200">
        <f t="shared" si="2"/>
        <v>0</v>
      </c>
      <c r="T108" s="200">
        <v>0</v>
      </c>
      <c r="U108" s="201">
        <f t="shared" si="3"/>
        <v>0</v>
      </c>
      <c r="AS108" s="19" t="s">
        <v>347</v>
      </c>
      <c r="AU108" s="19" t="s">
        <v>342</v>
      </c>
      <c r="AV108" s="19" t="s">
        <v>83</v>
      </c>
      <c r="AZ108" s="19" t="s">
        <v>338</v>
      </c>
      <c r="BF108" s="202">
        <f t="shared" si="4"/>
        <v>1911</v>
      </c>
      <c r="BG108" s="202">
        <f t="shared" si="5"/>
        <v>0</v>
      </c>
      <c r="BH108" s="202">
        <f t="shared" si="6"/>
        <v>0</v>
      </c>
      <c r="BI108" s="202">
        <f t="shared" si="7"/>
        <v>0</v>
      </c>
      <c r="BJ108" s="202">
        <f t="shared" si="8"/>
        <v>0</v>
      </c>
      <c r="BK108" s="19" t="s">
        <v>23</v>
      </c>
      <c r="BL108" s="202">
        <f t="shared" si="9"/>
        <v>1911</v>
      </c>
      <c r="BM108" s="19" t="s">
        <v>347</v>
      </c>
      <c r="BN108" s="19" t="s">
        <v>4583</v>
      </c>
    </row>
    <row r="109" spans="2:66" s="1" customFormat="1" ht="22.5" customHeight="1" outlineLevel="2">
      <c r="B109" s="37"/>
      <c r="C109" s="191" t="s">
        <v>410</v>
      </c>
      <c r="D109" s="191" t="s">
        <v>342</v>
      </c>
      <c r="E109" s="192" t="s">
        <v>4584</v>
      </c>
      <c r="F109" s="193" t="s">
        <v>4585</v>
      </c>
      <c r="G109" s="194" t="s">
        <v>345</v>
      </c>
      <c r="H109" s="195">
        <v>14.7</v>
      </c>
      <c r="I109" s="269">
        <v>10</v>
      </c>
      <c r="J109" s="197">
        <f t="shared" si="0"/>
        <v>147</v>
      </c>
      <c r="K109" s="193" t="s">
        <v>346</v>
      </c>
      <c r="L109" s="265"/>
      <c r="M109" s="56"/>
      <c r="N109" s="198" t="s">
        <v>34</v>
      </c>
      <c r="O109" s="199" t="s">
        <v>47</v>
      </c>
      <c r="P109" s="38"/>
      <c r="Q109" s="200">
        <f t="shared" si="1"/>
        <v>0</v>
      </c>
      <c r="R109" s="200">
        <v>0</v>
      </c>
      <c r="S109" s="200">
        <f t="shared" si="2"/>
        <v>0</v>
      </c>
      <c r="T109" s="200">
        <v>0</v>
      </c>
      <c r="U109" s="201">
        <f t="shared" si="3"/>
        <v>0</v>
      </c>
      <c r="AS109" s="19" t="s">
        <v>347</v>
      </c>
      <c r="AU109" s="19" t="s">
        <v>342</v>
      </c>
      <c r="AV109" s="19" t="s">
        <v>83</v>
      </c>
      <c r="AZ109" s="19" t="s">
        <v>338</v>
      </c>
      <c r="BF109" s="202">
        <f t="shared" si="4"/>
        <v>147</v>
      </c>
      <c r="BG109" s="202">
        <f t="shared" si="5"/>
        <v>0</v>
      </c>
      <c r="BH109" s="202">
        <f t="shared" si="6"/>
        <v>0</v>
      </c>
      <c r="BI109" s="202">
        <f t="shared" si="7"/>
        <v>0</v>
      </c>
      <c r="BJ109" s="202">
        <f t="shared" si="8"/>
        <v>0</v>
      </c>
      <c r="BK109" s="19" t="s">
        <v>23</v>
      </c>
      <c r="BL109" s="202">
        <f t="shared" si="9"/>
        <v>147</v>
      </c>
      <c r="BM109" s="19" t="s">
        <v>347</v>
      </c>
      <c r="BN109" s="19" t="s">
        <v>4586</v>
      </c>
    </row>
    <row r="110" spans="2:66" s="1" customFormat="1" ht="22.5" customHeight="1" outlineLevel="2">
      <c r="B110" s="37"/>
      <c r="C110" s="191" t="s">
        <v>414</v>
      </c>
      <c r="D110" s="191" t="s">
        <v>342</v>
      </c>
      <c r="E110" s="192" t="s">
        <v>4587</v>
      </c>
      <c r="F110" s="193" t="s">
        <v>4588</v>
      </c>
      <c r="G110" s="194" t="s">
        <v>1130</v>
      </c>
      <c r="H110" s="195">
        <v>20</v>
      </c>
      <c r="I110" s="269">
        <v>50</v>
      </c>
      <c r="J110" s="197">
        <f t="shared" si="0"/>
        <v>1000</v>
      </c>
      <c r="K110" s="193" t="s">
        <v>346</v>
      </c>
      <c r="L110" s="265"/>
      <c r="M110" s="56"/>
      <c r="N110" s="198" t="s">
        <v>34</v>
      </c>
      <c r="O110" s="199" t="s">
        <v>47</v>
      </c>
      <c r="P110" s="38"/>
      <c r="Q110" s="200">
        <f t="shared" si="1"/>
        <v>0</v>
      </c>
      <c r="R110" s="200">
        <v>0</v>
      </c>
      <c r="S110" s="200">
        <f t="shared" si="2"/>
        <v>0</v>
      </c>
      <c r="T110" s="200">
        <v>0</v>
      </c>
      <c r="U110" s="201">
        <f t="shared" si="3"/>
        <v>0</v>
      </c>
      <c r="AS110" s="19" t="s">
        <v>347</v>
      </c>
      <c r="AU110" s="19" t="s">
        <v>342</v>
      </c>
      <c r="AV110" s="19" t="s">
        <v>83</v>
      </c>
      <c r="AZ110" s="19" t="s">
        <v>338</v>
      </c>
      <c r="BF110" s="202">
        <f t="shared" si="4"/>
        <v>1000</v>
      </c>
      <c r="BG110" s="202">
        <f t="shared" si="5"/>
        <v>0</v>
      </c>
      <c r="BH110" s="202">
        <f t="shared" si="6"/>
        <v>0</v>
      </c>
      <c r="BI110" s="202">
        <f t="shared" si="7"/>
        <v>0</v>
      </c>
      <c r="BJ110" s="202">
        <f t="shared" si="8"/>
        <v>0</v>
      </c>
      <c r="BK110" s="19" t="s">
        <v>23</v>
      </c>
      <c r="BL110" s="202">
        <f t="shared" si="9"/>
        <v>1000</v>
      </c>
      <c r="BM110" s="19" t="s">
        <v>347</v>
      </c>
      <c r="BN110" s="19" t="s">
        <v>4589</v>
      </c>
    </row>
    <row r="111" spans="2:66" s="1" customFormat="1" ht="22.5" customHeight="1" outlineLevel="2">
      <c r="B111" s="37"/>
      <c r="C111" s="191" t="s">
        <v>418</v>
      </c>
      <c r="D111" s="191" t="s">
        <v>342</v>
      </c>
      <c r="E111" s="192" t="s">
        <v>4590</v>
      </c>
      <c r="F111" s="193" t="s">
        <v>4591</v>
      </c>
      <c r="G111" s="194" t="s">
        <v>390</v>
      </c>
      <c r="H111" s="195">
        <v>180</v>
      </c>
      <c r="I111" s="269">
        <v>15</v>
      </c>
      <c r="J111" s="197">
        <f t="shared" si="0"/>
        <v>2700</v>
      </c>
      <c r="K111" s="193" t="s">
        <v>346</v>
      </c>
      <c r="L111" s="265"/>
      <c r="M111" s="56"/>
      <c r="N111" s="198" t="s">
        <v>34</v>
      </c>
      <c r="O111" s="199" t="s">
        <v>47</v>
      </c>
      <c r="P111" s="38"/>
      <c r="Q111" s="200">
        <f t="shared" si="1"/>
        <v>0</v>
      </c>
      <c r="R111" s="200">
        <v>0</v>
      </c>
      <c r="S111" s="200">
        <f t="shared" si="2"/>
        <v>0</v>
      </c>
      <c r="T111" s="200">
        <v>0</v>
      </c>
      <c r="U111" s="201">
        <f t="shared" si="3"/>
        <v>0</v>
      </c>
      <c r="AS111" s="19" t="s">
        <v>347</v>
      </c>
      <c r="AU111" s="19" t="s">
        <v>342</v>
      </c>
      <c r="AV111" s="19" t="s">
        <v>83</v>
      </c>
      <c r="AZ111" s="19" t="s">
        <v>338</v>
      </c>
      <c r="BF111" s="202">
        <f t="shared" si="4"/>
        <v>2700</v>
      </c>
      <c r="BG111" s="202">
        <f t="shared" si="5"/>
        <v>0</v>
      </c>
      <c r="BH111" s="202">
        <f t="shared" si="6"/>
        <v>0</v>
      </c>
      <c r="BI111" s="202">
        <f t="shared" si="7"/>
        <v>0</v>
      </c>
      <c r="BJ111" s="202">
        <f t="shared" si="8"/>
        <v>0</v>
      </c>
      <c r="BK111" s="19" t="s">
        <v>23</v>
      </c>
      <c r="BL111" s="202">
        <f t="shared" si="9"/>
        <v>2700</v>
      </c>
      <c r="BM111" s="19" t="s">
        <v>347</v>
      </c>
      <c r="BN111" s="19" t="s">
        <v>4592</v>
      </c>
    </row>
    <row r="112" spans="2:66" s="1" customFormat="1" ht="22.5" customHeight="1" outlineLevel="2">
      <c r="B112" s="37"/>
      <c r="C112" s="191" t="s">
        <v>422</v>
      </c>
      <c r="D112" s="191" t="s">
        <v>342</v>
      </c>
      <c r="E112" s="192" t="s">
        <v>4593</v>
      </c>
      <c r="F112" s="193" t="s">
        <v>4594</v>
      </c>
      <c r="G112" s="194" t="s">
        <v>1130</v>
      </c>
      <c r="H112" s="195">
        <v>10</v>
      </c>
      <c r="I112" s="269">
        <v>150</v>
      </c>
      <c r="J112" s="197">
        <f t="shared" si="0"/>
        <v>1500</v>
      </c>
      <c r="K112" s="193" t="s">
        <v>346</v>
      </c>
      <c r="L112" s="265"/>
      <c r="M112" s="56"/>
      <c r="N112" s="198" t="s">
        <v>34</v>
      </c>
      <c r="O112" s="199" t="s">
        <v>47</v>
      </c>
      <c r="P112" s="38"/>
      <c r="Q112" s="200">
        <f t="shared" si="1"/>
        <v>0</v>
      </c>
      <c r="R112" s="200">
        <v>0</v>
      </c>
      <c r="S112" s="200">
        <f t="shared" si="2"/>
        <v>0</v>
      </c>
      <c r="T112" s="200">
        <v>0</v>
      </c>
      <c r="U112" s="201">
        <f t="shared" si="3"/>
        <v>0</v>
      </c>
      <c r="AS112" s="19" t="s">
        <v>347</v>
      </c>
      <c r="AU112" s="19" t="s">
        <v>342</v>
      </c>
      <c r="AV112" s="19" t="s">
        <v>83</v>
      </c>
      <c r="AZ112" s="19" t="s">
        <v>338</v>
      </c>
      <c r="BF112" s="202">
        <f t="shared" si="4"/>
        <v>1500</v>
      </c>
      <c r="BG112" s="202">
        <f t="shared" si="5"/>
        <v>0</v>
      </c>
      <c r="BH112" s="202">
        <f t="shared" si="6"/>
        <v>0</v>
      </c>
      <c r="BI112" s="202">
        <f t="shared" si="7"/>
        <v>0</v>
      </c>
      <c r="BJ112" s="202">
        <f t="shared" si="8"/>
        <v>0</v>
      </c>
      <c r="BK112" s="19" t="s">
        <v>23</v>
      </c>
      <c r="BL112" s="202">
        <f t="shared" si="9"/>
        <v>1500</v>
      </c>
      <c r="BM112" s="19" t="s">
        <v>347</v>
      </c>
      <c r="BN112" s="19" t="s">
        <v>4595</v>
      </c>
    </row>
    <row r="113" spans="2:66" s="1" customFormat="1" ht="22.5" customHeight="1" outlineLevel="2">
      <c r="B113" s="37"/>
      <c r="C113" s="191" t="s">
        <v>425</v>
      </c>
      <c r="D113" s="191" t="s">
        <v>342</v>
      </c>
      <c r="E113" s="192" t="s">
        <v>4596</v>
      </c>
      <c r="F113" s="193" t="s">
        <v>4597</v>
      </c>
      <c r="G113" s="194" t="s">
        <v>1130</v>
      </c>
      <c r="H113" s="195">
        <v>80</v>
      </c>
      <c r="I113" s="269">
        <v>25</v>
      </c>
      <c r="J113" s="197">
        <f t="shared" si="0"/>
        <v>2000</v>
      </c>
      <c r="K113" s="193" t="s">
        <v>346</v>
      </c>
      <c r="L113" s="265"/>
      <c r="M113" s="56"/>
      <c r="N113" s="198" t="s">
        <v>34</v>
      </c>
      <c r="O113" s="199" t="s">
        <v>47</v>
      </c>
      <c r="P113" s="38"/>
      <c r="Q113" s="200">
        <f t="shared" si="1"/>
        <v>0</v>
      </c>
      <c r="R113" s="200">
        <v>0</v>
      </c>
      <c r="S113" s="200">
        <f t="shared" si="2"/>
        <v>0</v>
      </c>
      <c r="T113" s="200">
        <v>0</v>
      </c>
      <c r="U113" s="201">
        <f t="shared" si="3"/>
        <v>0</v>
      </c>
      <c r="AS113" s="19" t="s">
        <v>347</v>
      </c>
      <c r="AU113" s="19" t="s">
        <v>342</v>
      </c>
      <c r="AV113" s="19" t="s">
        <v>83</v>
      </c>
      <c r="AZ113" s="19" t="s">
        <v>338</v>
      </c>
      <c r="BF113" s="202">
        <f t="shared" si="4"/>
        <v>2000</v>
      </c>
      <c r="BG113" s="202">
        <f t="shared" si="5"/>
        <v>0</v>
      </c>
      <c r="BH113" s="202">
        <f t="shared" si="6"/>
        <v>0</v>
      </c>
      <c r="BI113" s="202">
        <f t="shared" si="7"/>
        <v>0</v>
      </c>
      <c r="BJ113" s="202">
        <f t="shared" si="8"/>
        <v>0</v>
      </c>
      <c r="BK113" s="19" t="s">
        <v>23</v>
      </c>
      <c r="BL113" s="202">
        <f t="shared" si="9"/>
        <v>2000</v>
      </c>
      <c r="BM113" s="19" t="s">
        <v>347</v>
      </c>
      <c r="BN113" s="19" t="s">
        <v>4598</v>
      </c>
    </row>
    <row r="114" spans="2:66" s="1" customFormat="1" ht="22.5" customHeight="1" outlineLevel="2">
      <c r="B114" s="37"/>
      <c r="C114" s="191" t="s">
        <v>7</v>
      </c>
      <c r="D114" s="191" t="s">
        <v>342</v>
      </c>
      <c r="E114" s="192" t="s">
        <v>4599</v>
      </c>
      <c r="F114" s="193" t="s">
        <v>4600</v>
      </c>
      <c r="G114" s="194" t="s">
        <v>345</v>
      </c>
      <c r="H114" s="195">
        <v>2</v>
      </c>
      <c r="I114" s="269">
        <v>150</v>
      </c>
      <c r="J114" s="197">
        <f t="shared" si="0"/>
        <v>300</v>
      </c>
      <c r="K114" s="193" t="s">
        <v>34</v>
      </c>
      <c r="L114" s="265"/>
      <c r="M114" s="56"/>
      <c r="N114" s="198" t="s">
        <v>34</v>
      </c>
      <c r="O114" s="199" t="s">
        <v>47</v>
      </c>
      <c r="P114" s="38"/>
      <c r="Q114" s="200">
        <f t="shared" si="1"/>
        <v>0</v>
      </c>
      <c r="R114" s="200">
        <v>0</v>
      </c>
      <c r="S114" s="200">
        <f t="shared" si="2"/>
        <v>0</v>
      </c>
      <c r="T114" s="200">
        <v>0</v>
      </c>
      <c r="U114" s="201">
        <f t="shared" si="3"/>
        <v>0</v>
      </c>
      <c r="AS114" s="19" t="s">
        <v>347</v>
      </c>
      <c r="AU114" s="19" t="s">
        <v>342</v>
      </c>
      <c r="AV114" s="19" t="s">
        <v>83</v>
      </c>
      <c r="AZ114" s="19" t="s">
        <v>338</v>
      </c>
      <c r="BF114" s="202">
        <f t="shared" si="4"/>
        <v>300</v>
      </c>
      <c r="BG114" s="202">
        <f t="shared" si="5"/>
        <v>0</v>
      </c>
      <c r="BH114" s="202">
        <f t="shared" si="6"/>
        <v>0</v>
      </c>
      <c r="BI114" s="202">
        <f t="shared" si="7"/>
        <v>0</v>
      </c>
      <c r="BJ114" s="202">
        <f t="shared" si="8"/>
        <v>0</v>
      </c>
      <c r="BK114" s="19" t="s">
        <v>23</v>
      </c>
      <c r="BL114" s="202">
        <f t="shared" si="9"/>
        <v>300</v>
      </c>
      <c r="BM114" s="19" t="s">
        <v>347</v>
      </c>
      <c r="BN114" s="19" t="s">
        <v>4601</v>
      </c>
    </row>
    <row r="115" spans="2:66" s="1" customFormat="1" ht="22.5" customHeight="1" outlineLevel="2">
      <c r="B115" s="37"/>
      <c r="C115" s="191" t="s">
        <v>431</v>
      </c>
      <c r="D115" s="191" t="s">
        <v>342</v>
      </c>
      <c r="E115" s="192" t="s">
        <v>4602</v>
      </c>
      <c r="F115" s="193" t="s">
        <v>4603</v>
      </c>
      <c r="G115" s="194" t="s">
        <v>417</v>
      </c>
      <c r="H115" s="195">
        <v>2</v>
      </c>
      <c r="I115" s="269">
        <v>250</v>
      </c>
      <c r="J115" s="197">
        <f t="shared" si="0"/>
        <v>500</v>
      </c>
      <c r="K115" s="193" t="s">
        <v>346</v>
      </c>
      <c r="L115" s="265"/>
      <c r="M115" s="56"/>
      <c r="N115" s="198" t="s">
        <v>34</v>
      </c>
      <c r="O115" s="199" t="s">
        <v>47</v>
      </c>
      <c r="P115" s="38"/>
      <c r="Q115" s="200">
        <f t="shared" si="1"/>
        <v>0</v>
      </c>
      <c r="R115" s="200">
        <v>0</v>
      </c>
      <c r="S115" s="200">
        <f t="shared" si="2"/>
        <v>0</v>
      </c>
      <c r="T115" s="200">
        <v>0</v>
      </c>
      <c r="U115" s="201">
        <f t="shared" si="3"/>
        <v>0</v>
      </c>
      <c r="AS115" s="19" t="s">
        <v>347</v>
      </c>
      <c r="AU115" s="19" t="s">
        <v>342</v>
      </c>
      <c r="AV115" s="19" t="s">
        <v>83</v>
      </c>
      <c r="AZ115" s="19" t="s">
        <v>338</v>
      </c>
      <c r="BF115" s="202">
        <f t="shared" si="4"/>
        <v>500</v>
      </c>
      <c r="BG115" s="202">
        <f t="shared" si="5"/>
        <v>0</v>
      </c>
      <c r="BH115" s="202">
        <f t="shared" si="6"/>
        <v>0</v>
      </c>
      <c r="BI115" s="202">
        <f t="shared" si="7"/>
        <v>0</v>
      </c>
      <c r="BJ115" s="202">
        <f t="shared" si="8"/>
        <v>0</v>
      </c>
      <c r="BK115" s="19" t="s">
        <v>23</v>
      </c>
      <c r="BL115" s="202">
        <f t="shared" si="9"/>
        <v>500</v>
      </c>
      <c r="BM115" s="19" t="s">
        <v>347</v>
      </c>
      <c r="BN115" s="19" t="s">
        <v>4604</v>
      </c>
    </row>
    <row r="116" spans="2:64" s="11" customFormat="1" ht="29.85" customHeight="1" outlineLevel="1">
      <c r="B116" s="174"/>
      <c r="C116" s="175"/>
      <c r="D116" s="188" t="s">
        <v>74</v>
      </c>
      <c r="E116" s="189" t="s">
        <v>83</v>
      </c>
      <c r="F116" s="189" t="s">
        <v>4605</v>
      </c>
      <c r="G116" s="175"/>
      <c r="H116" s="175"/>
      <c r="I116" s="268"/>
      <c r="J116" s="190">
        <f>SUM(J117:J124)</f>
        <v>15935</v>
      </c>
      <c r="K116" s="175"/>
      <c r="L116" s="175"/>
      <c r="M116" s="180"/>
      <c r="N116" s="181"/>
      <c r="O116" s="182"/>
      <c r="P116" s="182"/>
      <c r="Q116" s="183">
        <f>SUM(Q117:Q124)</f>
        <v>0</v>
      </c>
      <c r="R116" s="182"/>
      <c r="S116" s="183">
        <f>SUM(S117:S124)</f>
        <v>0</v>
      </c>
      <c r="T116" s="182"/>
      <c r="U116" s="184">
        <f>SUM(U117:U124)</f>
        <v>0</v>
      </c>
      <c r="AS116" s="185" t="s">
        <v>23</v>
      </c>
      <c r="AU116" s="186" t="s">
        <v>74</v>
      </c>
      <c r="AV116" s="186" t="s">
        <v>23</v>
      </c>
      <c r="AZ116" s="185" t="s">
        <v>338</v>
      </c>
      <c r="BL116" s="187">
        <f>SUM(BL117:BL124)</f>
        <v>15935</v>
      </c>
    </row>
    <row r="117" spans="2:66" s="1" customFormat="1" ht="22.5" customHeight="1" outlineLevel="2">
      <c r="B117" s="37"/>
      <c r="C117" s="217" t="s">
        <v>435</v>
      </c>
      <c r="D117" s="217" t="s">
        <v>441</v>
      </c>
      <c r="E117" s="218" t="s">
        <v>4606</v>
      </c>
      <c r="F117" s="219" t="s">
        <v>4607</v>
      </c>
      <c r="G117" s="220" t="s">
        <v>3743</v>
      </c>
      <c r="H117" s="221">
        <v>5</v>
      </c>
      <c r="I117" s="270">
        <v>1500</v>
      </c>
      <c r="J117" s="222">
        <f aca="true" t="shared" si="10" ref="J117:J124">ROUND(I117*H117,2)</f>
        <v>7500</v>
      </c>
      <c r="K117" s="219" t="s">
        <v>34</v>
      </c>
      <c r="L117" s="266"/>
      <c r="M117" s="223"/>
      <c r="N117" s="224" t="s">
        <v>34</v>
      </c>
      <c r="O117" s="225" t="s">
        <v>47</v>
      </c>
      <c r="P117" s="38"/>
      <c r="Q117" s="200">
        <f aca="true" t="shared" si="11" ref="Q117:Q124">P117*H117</f>
        <v>0</v>
      </c>
      <c r="R117" s="200">
        <v>0</v>
      </c>
      <c r="S117" s="200">
        <f aca="true" t="shared" si="12" ref="S117:S124">R117*H117</f>
        <v>0</v>
      </c>
      <c r="T117" s="200">
        <v>0</v>
      </c>
      <c r="U117" s="201">
        <f aca="true" t="shared" si="13" ref="U117:U124">T117*H117</f>
        <v>0</v>
      </c>
      <c r="AS117" s="19" t="s">
        <v>382</v>
      </c>
      <c r="AU117" s="19" t="s">
        <v>441</v>
      </c>
      <c r="AV117" s="19" t="s">
        <v>83</v>
      </c>
      <c r="AZ117" s="19" t="s">
        <v>338</v>
      </c>
      <c r="BF117" s="202">
        <f aca="true" t="shared" si="14" ref="BF117:BF124">IF(O117="základní",J117,0)</f>
        <v>7500</v>
      </c>
      <c r="BG117" s="202">
        <f aca="true" t="shared" si="15" ref="BG117:BG124">IF(O117="snížená",J117,0)</f>
        <v>0</v>
      </c>
      <c r="BH117" s="202">
        <f aca="true" t="shared" si="16" ref="BH117:BH124">IF(O117="zákl. přenesená",J117,0)</f>
        <v>0</v>
      </c>
      <c r="BI117" s="202">
        <f aca="true" t="shared" si="17" ref="BI117:BI124">IF(O117="sníž. přenesená",J117,0)</f>
        <v>0</v>
      </c>
      <c r="BJ117" s="202">
        <f aca="true" t="shared" si="18" ref="BJ117:BJ124">IF(O117="nulová",J117,0)</f>
        <v>0</v>
      </c>
      <c r="BK117" s="19" t="s">
        <v>23</v>
      </c>
      <c r="BL117" s="202">
        <f aca="true" t="shared" si="19" ref="BL117:BL124">ROUND(I117*H117,2)</f>
        <v>7500</v>
      </c>
      <c r="BM117" s="19" t="s">
        <v>347</v>
      </c>
      <c r="BN117" s="19" t="s">
        <v>4608</v>
      </c>
    </row>
    <row r="118" spans="2:66" s="1" customFormat="1" ht="22.5" customHeight="1" outlineLevel="2">
      <c r="B118" s="37"/>
      <c r="C118" s="217" t="s">
        <v>436</v>
      </c>
      <c r="D118" s="217" t="s">
        <v>441</v>
      </c>
      <c r="E118" s="218" t="s">
        <v>4609</v>
      </c>
      <c r="F118" s="219" t="s">
        <v>4610</v>
      </c>
      <c r="G118" s="220" t="s">
        <v>3743</v>
      </c>
      <c r="H118" s="221">
        <v>80</v>
      </c>
      <c r="I118" s="270">
        <v>35</v>
      </c>
      <c r="J118" s="222">
        <f t="shared" si="10"/>
        <v>2800</v>
      </c>
      <c r="K118" s="219" t="s">
        <v>34</v>
      </c>
      <c r="L118" s="266"/>
      <c r="M118" s="223"/>
      <c r="N118" s="224" t="s">
        <v>34</v>
      </c>
      <c r="O118" s="225" t="s">
        <v>47</v>
      </c>
      <c r="P118" s="38"/>
      <c r="Q118" s="200">
        <f t="shared" si="11"/>
        <v>0</v>
      </c>
      <c r="R118" s="200">
        <v>0</v>
      </c>
      <c r="S118" s="200">
        <f t="shared" si="12"/>
        <v>0</v>
      </c>
      <c r="T118" s="200">
        <v>0</v>
      </c>
      <c r="U118" s="201">
        <f t="shared" si="13"/>
        <v>0</v>
      </c>
      <c r="AS118" s="19" t="s">
        <v>382</v>
      </c>
      <c r="AU118" s="19" t="s">
        <v>441</v>
      </c>
      <c r="AV118" s="19" t="s">
        <v>83</v>
      </c>
      <c r="AZ118" s="19" t="s">
        <v>338</v>
      </c>
      <c r="BF118" s="202">
        <f t="shared" si="14"/>
        <v>2800</v>
      </c>
      <c r="BG118" s="202">
        <f t="shared" si="15"/>
        <v>0</v>
      </c>
      <c r="BH118" s="202">
        <f t="shared" si="16"/>
        <v>0</v>
      </c>
      <c r="BI118" s="202">
        <f t="shared" si="17"/>
        <v>0</v>
      </c>
      <c r="BJ118" s="202">
        <f t="shared" si="18"/>
        <v>0</v>
      </c>
      <c r="BK118" s="19" t="s">
        <v>23</v>
      </c>
      <c r="BL118" s="202">
        <f t="shared" si="19"/>
        <v>2800</v>
      </c>
      <c r="BM118" s="19" t="s">
        <v>347</v>
      </c>
      <c r="BN118" s="19" t="s">
        <v>4611</v>
      </c>
    </row>
    <row r="119" spans="2:66" s="1" customFormat="1" ht="22.5" customHeight="1" outlineLevel="2">
      <c r="B119" s="37"/>
      <c r="C119" s="217" t="s">
        <v>440</v>
      </c>
      <c r="D119" s="217" t="s">
        <v>441</v>
      </c>
      <c r="E119" s="218" t="s">
        <v>4612</v>
      </c>
      <c r="F119" s="219" t="s">
        <v>4613</v>
      </c>
      <c r="G119" s="220" t="s">
        <v>444</v>
      </c>
      <c r="H119" s="221">
        <v>0.84</v>
      </c>
      <c r="I119" s="270">
        <v>250</v>
      </c>
      <c r="J119" s="222">
        <f t="shared" si="10"/>
        <v>210</v>
      </c>
      <c r="K119" s="219" t="s">
        <v>34</v>
      </c>
      <c r="L119" s="266"/>
      <c r="M119" s="223"/>
      <c r="N119" s="224" t="s">
        <v>34</v>
      </c>
      <c r="O119" s="225" t="s">
        <v>47</v>
      </c>
      <c r="P119" s="38"/>
      <c r="Q119" s="200">
        <f t="shared" si="11"/>
        <v>0</v>
      </c>
      <c r="R119" s="200">
        <v>0</v>
      </c>
      <c r="S119" s="200">
        <f t="shared" si="12"/>
        <v>0</v>
      </c>
      <c r="T119" s="200">
        <v>0</v>
      </c>
      <c r="U119" s="201">
        <f t="shared" si="13"/>
        <v>0</v>
      </c>
      <c r="AS119" s="19" t="s">
        <v>382</v>
      </c>
      <c r="AU119" s="19" t="s">
        <v>441</v>
      </c>
      <c r="AV119" s="19" t="s">
        <v>83</v>
      </c>
      <c r="AZ119" s="19" t="s">
        <v>338</v>
      </c>
      <c r="BF119" s="202">
        <f t="shared" si="14"/>
        <v>210</v>
      </c>
      <c r="BG119" s="202">
        <f t="shared" si="15"/>
        <v>0</v>
      </c>
      <c r="BH119" s="202">
        <f t="shared" si="16"/>
        <v>0</v>
      </c>
      <c r="BI119" s="202">
        <f t="shared" si="17"/>
        <v>0</v>
      </c>
      <c r="BJ119" s="202">
        <f t="shared" si="18"/>
        <v>0</v>
      </c>
      <c r="BK119" s="19" t="s">
        <v>23</v>
      </c>
      <c r="BL119" s="202">
        <f t="shared" si="19"/>
        <v>210</v>
      </c>
      <c r="BM119" s="19" t="s">
        <v>347</v>
      </c>
      <c r="BN119" s="19" t="s">
        <v>4614</v>
      </c>
    </row>
    <row r="120" spans="2:66" s="1" customFormat="1" ht="22.5" customHeight="1" outlineLevel="2">
      <c r="B120" s="37"/>
      <c r="C120" s="217" t="s">
        <v>446</v>
      </c>
      <c r="D120" s="217" t="s">
        <v>441</v>
      </c>
      <c r="E120" s="218" t="s">
        <v>4615</v>
      </c>
      <c r="F120" s="219" t="s">
        <v>4616</v>
      </c>
      <c r="G120" s="220" t="s">
        <v>444</v>
      </c>
      <c r="H120" s="221">
        <v>2.5</v>
      </c>
      <c r="I120" s="270">
        <v>320</v>
      </c>
      <c r="J120" s="222">
        <f t="shared" si="10"/>
        <v>800</v>
      </c>
      <c r="K120" s="219" t="s">
        <v>34</v>
      </c>
      <c r="L120" s="266"/>
      <c r="M120" s="223"/>
      <c r="N120" s="224" t="s">
        <v>34</v>
      </c>
      <c r="O120" s="225" t="s">
        <v>47</v>
      </c>
      <c r="P120" s="38"/>
      <c r="Q120" s="200">
        <f t="shared" si="11"/>
        <v>0</v>
      </c>
      <c r="R120" s="200">
        <v>0</v>
      </c>
      <c r="S120" s="200">
        <f t="shared" si="12"/>
        <v>0</v>
      </c>
      <c r="T120" s="200">
        <v>0</v>
      </c>
      <c r="U120" s="201">
        <f t="shared" si="13"/>
        <v>0</v>
      </c>
      <c r="AS120" s="19" t="s">
        <v>382</v>
      </c>
      <c r="AU120" s="19" t="s">
        <v>441</v>
      </c>
      <c r="AV120" s="19" t="s">
        <v>83</v>
      </c>
      <c r="AZ120" s="19" t="s">
        <v>338</v>
      </c>
      <c r="BF120" s="202">
        <f t="shared" si="14"/>
        <v>800</v>
      </c>
      <c r="BG120" s="202">
        <f t="shared" si="15"/>
        <v>0</v>
      </c>
      <c r="BH120" s="202">
        <f t="shared" si="16"/>
        <v>0</v>
      </c>
      <c r="BI120" s="202">
        <f t="shared" si="17"/>
        <v>0</v>
      </c>
      <c r="BJ120" s="202">
        <f t="shared" si="18"/>
        <v>0</v>
      </c>
      <c r="BK120" s="19" t="s">
        <v>23</v>
      </c>
      <c r="BL120" s="202">
        <f t="shared" si="19"/>
        <v>800</v>
      </c>
      <c r="BM120" s="19" t="s">
        <v>347</v>
      </c>
      <c r="BN120" s="19" t="s">
        <v>4617</v>
      </c>
    </row>
    <row r="121" spans="2:66" s="1" customFormat="1" ht="22.5" customHeight="1" outlineLevel="2">
      <c r="B121" s="37"/>
      <c r="C121" s="217" t="s">
        <v>449</v>
      </c>
      <c r="D121" s="217" t="s">
        <v>441</v>
      </c>
      <c r="E121" s="218" t="s">
        <v>4618</v>
      </c>
      <c r="F121" s="219" t="s">
        <v>4619</v>
      </c>
      <c r="G121" s="220" t="s">
        <v>345</v>
      </c>
      <c r="H121" s="221">
        <v>3.5</v>
      </c>
      <c r="I121" s="270">
        <v>900</v>
      </c>
      <c r="J121" s="222">
        <f t="shared" si="10"/>
        <v>3150</v>
      </c>
      <c r="K121" s="219" t="s">
        <v>34</v>
      </c>
      <c r="L121" s="266"/>
      <c r="M121" s="223"/>
      <c r="N121" s="224" t="s">
        <v>34</v>
      </c>
      <c r="O121" s="225" t="s">
        <v>47</v>
      </c>
      <c r="P121" s="38"/>
      <c r="Q121" s="200">
        <f t="shared" si="11"/>
        <v>0</v>
      </c>
      <c r="R121" s="200">
        <v>0</v>
      </c>
      <c r="S121" s="200">
        <f t="shared" si="12"/>
        <v>0</v>
      </c>
      <c r="T121" s="200">
        <v>0</v>
      </c>
      <c r="U121" s="201">
        <f t="shared" si="13"/>
        <v>0</v>
      </c>
      <c r="AS121" s="19" t="s">
        <v>382</v>
      </c>
      <c r="AU121" s="19" t="s">
        <v>441</v>
      </c>
      <c r="AV121" s="19" t="s">
        <v>83</v>
      </c>
      <c r="AZ121" s="19" t="s">
        <v>338</v>
      </c>
      <c r="BF121" s="202">
        <f t="shared" si="14"/>
        <v>3150</v>
      </c>
      <c r="BG121" s="202">
        <f t="shared" si="15"/>
        <v>0</v>
      </c>
      <c r="BH121" s="202">
        <f t="shared" si="16"/>
        <v>0</v>
      </c>
      <c r="BI121" s="202">
        <f t="shared" si="17"/>
        <v>0</v>
      </c>
      <c r="BJ121" s="202">
        <f t="shared" si="18"/>
        <v>0</v>
      </c>
      <c r="BK121" s="19" t="s">
        <v>23</v>
      </c>
      <c r="BL121" s="202">
        <f t="shared" si="19"/>
        <v>3150</v>
      </c>
      <c r="BM121" s="19" t="s">
        <v>347</v>
      </c>
      <c r="BN121" s="19" t="s">
        <v>4620</v>
      </c>
    </row>
    <row r="122" spans="2:66" s="1" customFormat="1" ht="22.5" customHeight="1" outlineLevel="2">
      <c r="B122" s="37"/>
      <c r="C122" s="217" t="s">
        <v>451</v>
      </c>
      <c r="D122" s="217" t="s">
        <v>441</v>
      </c>
      <c r="E122" s="218" t="s">
        <v>4621</v>
      </c>
      <c r="F122" s="219" t="s">
        <v>4622</v>
      </c>
      <c r="G122" s="220" t="s">
        <v>3743</v>
      </c>
      <c r="H122" s="221">
        <v>5</v>
      </c>
      <c r="I122" s="270">
        <v>85</v>
      </c>
      <c r="J122" s="222">
        <f t="shared" si="10"/>
        <v>425</v>
      </c>
      <c r="K122" s="219" t="s">
        <v>34</v>
      </c>
      <c r="L122" s="266"/>
      <c r="M122" s="223"/>
      <c r="N122" s="224" t="s">
        <v>34</v>
      </c>
      <c r="O122" s="225" t="s">
        <v>47</v>
      </c>
      <c r="P122" s="38"/>
      <c r="Q122" s="200">
        <f t="shared" si="11"/>
        <v>0</v>
      </c>
      <c r="R122" s="200">
        <v>0</v>
      </c>
      <c r="S122" s="200">
        <f t="shared" si="12"/>
        <v>0</v>
      </c>
      <c r="T122" s="200">
        <v>0</v>
      </c>
      <c r="U122" s="201">
        <f t="shared" si="13"/>
        <v>0</v>
      </c>
      <c r="AS122" s="19" t="s">
        <v>382</v>
      </c>
      <c r="AU122" s="19" t="s">
        <v>441</v>
      </c>
      <c r="AV122" s="19" t="s">
        <v>83</v>
      </c>
      <c r="AZ122" s="19" t="s">
        <v>338</v>
      </c>
      <c r="BF122" s="202">
        <f t="shared" si="14"/>
        <v>425</v>
      </c>
      <c r="BG122" s="202">
        <f t="shared" si="15"/>
        <v>0</v>
      </c>
      <c r="BH122" s="202">
        <f t="shared" si="16"/>
        <v>0</v>
      </c>
      <c r="BI122" s="202">
        <f t="shared" si="17"/>
        <v>0</v>
      </c>
      <c r="BJ122" s="202">
        <f t="shared" si="18"/>
        <v>0</v>
      </c>
      <c r="BK122" s="19" t="s">
        <v>23</v>
      </c>
      <c r="BL122" s="202">
        <f t="shared" si="19"/>
        <v>425</v>
      </c>
      <c r="BM122" s="19" t="s">
        <v>347</v>
      </c>
      <c r="BN122" s="19" t="s">
        <v>4623</v>
      </c>
    </row>
    <row r="123" spans="2:66" s="1" customFormat="1" ht="22.5" customHeight="1" outlineLevel="2">
      <c r="B123" s="37"/>
      <c r="C123" s="217" t="s">
        <v>454</v>
      </c>
      <c r="D123" s="217" t="s">
        <v>441</v>
      </c>
      <c r="E123" s="218" t="s">
        <v>4624</v>
      </c>
      <c r="F123" s="219" t="s">
        <v>4625</v>
      </c>
      <c r="G123" s="220" t="s">
        <v>3743</v>
      </c>
      <c r="H123" s="221">
        <v>10</v>
      </c>
      <c r="I123" s="270">
        <v>85</v>
      </c>
      <c r="J123" s="222">
        <f t="shared" si="10"/>
        <v>850</v>
      </c>
      <c r="K123" s="219" t="s">
        <v>34</v>
      </c>
      <c r="L123" s="266"/>
      <c r="M123" s="223"/>
      <c r="N123" s="224" t="s">
        <v>34</v>
      </c>
      <c r="O123" s="225" t="s">
        <v>47</v>
      </c>
      <c r="P123" s="38"/>
      <c r="Q123" s="200">
        <f t="shared" si="11"/>
        <v>0</v>
      </c>
      <c r="R123" s="200">
        <v>0</v>
      </c>
      <c r="S123" s="200">
        <f t="shared" si="12"/>
        <v>0</v>
      </c>
      <c r="T123" s="200">
        <v>0</v>
      </c>
      <c r="U123" s="201">
        <f t="shared" si="13"/>
        <v>0</v>
      </c>
      <c r="AS123" s="19" t="s">
        <v>382</v>
      </c>
      <c r="AU123" s="19" t="s">
        <v>441</v>
      </c>
      <c r="AV123" s="19" t="s">
        <v>83</v>
      </c>
      <c r="AZ123" s="19" t="s">
        <v>338</v>
      </c>
      <c r="BF123" s="202">
        <f t="shared" si="14"/>
        <v>850</v>
      </c>
      <c r="BG123" s="202">
        <f t="shared" si="15"/>
        <v>0</v>
      </c>
      <c r="BH123" s="202">
        <f t="shared" si="16"/>
        <v>0</v>
      </c>
      <c r="BI123" s="202">
        <f t="shared" si="17"/>
        <v>0</v>
      </c>
      <c r="BJ123" s="202">
        <f t="shared" si="18"/>
        <v>0</v>
      </c>
      <c r="BK123" s="19" t="s">
        <v>23</v>
      </c>
      <c r="BL123" s="202">
        <f t="shared" si="19"/>
        <v>850</v>
      </c>
      <c r="BM123" s="19" t="s">
        <v>347</v>
      </c>
      <c r="BN123" s="19" t="s">
        <v>4626</v>
      </c>
    </row>
    <row r="124" spans="2:66" s="1" customFormat="1" ht="22.5" customHeight="1" outlineLevel="2">
      <c r="B124" s="37"/>
      <c r="C124" s="217" t="s">
        <v>260</v>
      </c>
      <c r="D124" s="217" t="s">
        <v>441</v>
      </c>
      <c r="E124" s="218" t="s">
        <v>4627</v>
      </c>
      <c r="F124" s="219" t="s">
        <v>4628</v>
      </c>
      <c r="G124" s="220" t="s">
        <v>3743</v>
      </c>
      <c r="H124" s="221">
        <v>10</v>
      </c>
      <c r="I124" s="270">
        <v>20</v>
      </c>
      <c r="J124" s="222">
        <f t="shared" si="10"/>
        <v>200</v>
      </c>
      <c r="K124" s="219" t="s">
        <v>34</v>
      </c>
      <c r="L124" s="266"/>
      <c r="M124" s="223"/>
      <c r="N124" s="224" t="s">
        <v>34</v>
      </c>
      <c r="O124" s="230" t="s">
        <v>47</v>
      </c>
      <c r="P124" s="227"/>
      <c r="Q124" s="228">
        <f t="shared" si="11"/>
        <v>0</v>
      </c>
      <c r="R124" s="228">
        <v>0</v>
      </c>
      <c r="S124" s="228">
        <f t="shared" si="12"/>
        <v>0</v>
      </c>
      <c r="T124" s="228">
        <v>0</v>
      </c>
      <c r="U124" s="229">
        <f t="shared" si="13"/>
        <v>0</v>
      </c>
      <c r="AS124" s="19" t="s">
        <v>382</v>
      </c>
      <c r="AU124" s="19" t="s">
        <v>441</v>
      </c>
      <c r="AV124" s="19" t="s">
        <v>83</v>
      </c>
      <c r="AZ124" s="19" t="s">
        <v>338</v>
      </c>
      <c r="BF124" s="202">
        <f t="shared" si="14"/>
        <v>200</v>
      </c>
      <c r="BG124" s="202">
        <f t="shared" si="15"/>
        <v>0</v>
      </c>
      <c r="BH124" s="202">
        <f t="shared" si="16"/>
        <v>0</v>
      </c>
      <c r="BI124" s="202">
        <f t="shared" si="17"/>
        <v>0</v>
      </c>
      <c r="BJ124" s="202">
        <f t="shared" si="18"/>
        <v>0</v>
      </c>
      <c r="BK124" s="19" t="s">
        <v>23</v>
      </c>
      <c r="BL124" s="202">
        <f t="shared" si="19"/>
        <v>200</v>
      </c>
      <c r="BM124" s="19" t="s">
        <v>347</v>
      </c>
      <c r="BN124" s="19" t="s">
        <v>4629</v>
      </c>
    </row>
    <row r="125" spans="2:13" s="1" customFormat="1" ht="6.9" customHeight="1">
      <c r="B125" s="51"/>
      <c r="C125" s="52"/>
      <c r="D125" s="52"/>
      <c r="E125" s="52"/>
      <c r="F125" s="52"/>
      <c r="G125" s="52"/>
      <c r="H125" s="52"/>
      <c r="I125" s="135"/>
      <c r="J125" s="52"/>
      <c r="K125" s="52"/>
      <c r="L125" s="247"/>
      <c r="M125" s="56"/>
    </row>
  </sheetData>
  <sheetProtection formatColumns="0" formatRows="0" sort="0" autoFilter="0"/>
  <autoFilter ref="C90:K90"/>
  <mergeCells count="15">
    <mergeCell ref="E81:H81"/>
    <mergeCell ref="E79:H79"/>
    <mergeCell ref="E83:H83"/>
    <mergeCell ref="G1:H1"/>
    <mergeCell ref="M2:W2"/>
    <mergeCell ref="E49:H49"/>
    <mergeCell ref="E53:H53"/>
    <mergeCell ref="E51:H51"/>
    <mergeCell ref="E55:H55"/>
    <mergeCell ref="E77:H77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0" tooltip="Soupis prací" display="3) Soupis prací"/>
    <hyperlink ref="M1:W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229"/>
  <sheetViews>
    <sheetView showGridLines="0" workbookViewId="0" topLeftCell="A1">
      <pane ySplit="1" topLeftCell="A2" activePane="bottomLeft" state="frozen"/>
      <selection pane="bottomLeft" activeCell="E89" sqref="E89:H89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3799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4631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95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ROUND(J97,2)</f>
        <v>33107.69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3799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40.2 - Vodovodní přípojka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J97</f>
        <v>33107.69000000001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J98</f>
        <v>14538.050000000003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J99</f>
        <v>3367.31</v>
      </c>
      <c r="K66" s="158"/>
      <c r="L66" s="313"/>
    </row>
    <row r="67" spans="2:12" s="9" customFormat="1" ht="19.95" customHeight="1" hidden="1">
      <c r="B67" s="312"/>
      <c r="C67" s="153"/>
      <c r="D67" s="154" t="s">
        <v>302</v>
      </c>
      <c r="E67" s="155"/>
      <c r="F67" s="155"/>
      <c r="G67" s="155"/>
      <c r="H67" s="155"/>
      <c r="I67" s="156"/>
      <c r="J67" s="157">
        <f>J187</f>
        <v>133.32</v>
      </c>
      <c r="K67" s="158"/>
      <c r="L67" s="313"/>
    </row>
    <row r="68" spans="2:12" s="9" customFormat="1" ht="19.95" customHeight="1" hidden="1">
      <c r="B68" s="312"/>
      <c r="C68" s="153"/>
      <c r="D68" s="154" t="s">
        <v>308</v>
      </c>
      <c r="E68" s="155"/>
      <c r="F68" s="155"/>
      <c r="G68" s="155"/>
      <c r="H68" s="155"/>
      <c r="I68" s="156"/>
      <c r="J68" s="157">
        <f>J195</f>
        <v>10930.850000000002</v>
      </c>
      <c r="K68" s="158"/>
      <c r="L68" s="313"/>
    </row>
    <row r="69" spans="2:12" s="9" customFormat="1" ht="19.95" customHeight="1" hidden="1">
      <c r="B69" s="312"/>
      <c r="C69" s="153"/>
      <c r="D69" s="154" t="s">
        <v>312</v>
      </c>
      <c r="E69" s="155"/>
      <c r="F69" s="155"/>
      <c r="G69" s="155"/>
      <c r="H69" s="155"/>
      <c r="I69" s="156"/>
      <c r="J69" s="157">
        <f>J214</f>
        <v>106.57</v>
      </c>
      <c r="K69" s="158"/>
      <c r="L69" s="313"/>
    </row>
    <row r="70" spans="2:12" s="8" customFormat="1" ht="24.9" customHeight="1" hidden="1">
      <c r="B70" s="310"/>
      <c r="C70" s="146"/>
      <c r="D70" s="147" t="s">
        <v>314</v>
      </c>
      <c r="E70" s="148"/>
      <c r="F70" s="148"/>
      <c r="G70" s="148"/>
      <c r="H70" s="148"/>
      <c r="I70" s="149"/>
      <c r="J70" s="150">
        <f>J216</f>
        <v>18549.66</v>
      </c>
      <c r="K70" s="151"/>
      <c r="L70" s="311"/>
    </row>
    <row r="71" spans="2:12" s="9" customFormat="1" ht="19.95" customHeight="1" hidden="1">
      <c r="B71" s="312"/>
      <c r="C71" s="153"/>
      <c r="D71" s="154" t="s">
        <v>316</v>
      </c>
      <c r="E71" s="155"/>
      <c r="F71" s="155"/>
      <c r="G71" s="155"/>
      <c r="H71" s="155"/>
      <c r="I71" s="156"/>
      <c r="J71" s="157">
        <f>J217</f>
        <v>18549.66</v>
      </c>
      <c r="K71" s="158"/>
      <c r="L71" s="313"/>
    </row>
    <row r="72" spans="2:12" s="8" customFormat="1" ht="24.9" customHeight="1" hidden="1">
      <c r="B72" s="310"/>
      <c r="C72" s="146"/>
      <c r="D72" s="147" t="s">
        <v>319</v>
      </c>
      <c r="E72" s="148"/>
      <c r="F72" s="148"/>
      <c r="G72" s="148"/>
      <c r="H72" s="148"/>
      <c r="I72" s="149"/>
      <c r="J72" s="150">
        <f>J225</f>
        <v>19.98</v>
      </c>
      <c r="K72" s="151"/>
      <c r="L72" s="311"/>
    </row>
    <row r="73" spans="2:12" s="9" customFormat="1" ht="19.95" customHeight="1" hidden="1">
      <c r="B73" s="312"/>
      <c r="C73" s="153"/>
      <c r="D73" s="154" t="s">
        <v>321</v>
      </c>
      <c r="E73" s="155"/>
      <c r="F73" s="155"/>
      <c r="G73" s="155"/>
      <c r="H73" s="155"/>
      <c r="I73" s="156"/>
      <c r="J73" s="157">
        <f>J226</f>
        <v>19.98</v>
      </c>
      <c r="K73" s="158"/>
      <c r="L73" s="313"/>
    </row>
    <row r="74" spans="2:12" s="1" customFormat="1" ht="21.75" customHeight="1" hidden="1">
      <c r="B74" s="302"/>
      <c r="C74" s="260"/>
      <c r="D74" s="260"/>
      <c r="E74" s="260"/>
      <c r="F74" s="260"/>
      <c r="G74" s="260"/>
      <c r="H74" s="260"/>
      <c r="I74" s="114"/>
      <c r="J74" s="260"/>
      <c r="K74" s="41"/>
      <c r="L74" s="303"/>
    </row>
    <row r="75" spans="2:12" s="1" customFormat="1" ht="6.9" customHeight="1" hidden="1">
      <c r="B75" s="307"/>
      <c r="C75" s="52"/>
      <c r="D75" s="52"/>
      <c r="E75" s="52"/>
      <c r="F75" s="52"/>
      <c r="G75" s="52"/>
      <c r="H75" s="52"/>
      <c r="I75" s="135"/>
      <c r="J75" s="52"/>
      <c r="K75" s="53"/>
      <c r="L75" s="303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s="1" customFormat="1" ht="6.9" customHeight="1">
      <c r="B79" s="314"/>
      <c r="C79" s="55"/>
      <c r="D79" s="55"/>
      <c r="E79" s="55"/>
      <c r="F79" s="55"/>
      <c r="G79" s="55"/>
      <c r="H79" s="55"/>
      <c r="I79" s="138"/>
      <c r="J79" s="55"/>
      <c r="K79" s="55"/>
      <c r="L79" s="303"/>
    </row>
    <row r="80" spans="2:12" s="1" customFormat="1" ht="36.9" customHeight="1">
      <c r="B80" s="302"/>
      <c r="C80" s="25" t="s">
        <v>322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6.9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14.4" customHeight="1">
      <c r="B82" s="302"/>
      <c r="C82" s="32" t="s">
        <v>16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2.5" customHeight="1">
      <c r="B83" s="302"/>
      <c r="C83" s="260"/>
      <c r="D83" s="260"/>
      <c r="E83" s="384" t="s">
        <v>17</v>
      </c>
      <c r="F83" s="375"/>
      <c r="G83" s="375"/>
      <c r="H83" s="375"/>
      <c r="I83" s="114"/>
      <c r="J83" s="260"/>
      <c r="K83" s="260"/>
      <c r="L83" s="303"/>
    </row>
    <row r="84" spans="2:12" ht="13.2">
      <c r="B84" s="301"/>
      <c r="C84" s="32" t="s">
        <v>217</v>
      </c>
      <c r="D84" s="262"/>
      <c r="E84" s="262"/>
      <c r="F84" s="262"/>
      <c r="G84" s="262"/>
      <c r="H84" s="262"/>
      <c r="I84" s="113"/>
      <c r="J84" s="262"/>
      <c r="K84" s="262"/>
      <c r="L84" s="300"/>
    </row>
    <row r="85" spans="2:12" ht="22.5" customHeight="1">
      <c r="B85" s="301"/>
      <c r="C85" s="262"/>
      <c r="D85" s="262"/>
      <c r="E85" s="384" t="s">
        <v>219</v>
      </c>
      <c r="F85" s="382"/>
      <c r="G85" s="382"/>
      <c r="H85" s="382"/>
      <c r="I85" s="113"/>
      <c r="J85" s="262"/>
      <c r="K85" s="262"/>
      <c r="L85" s="300"/>
    </row>
    <row r="86" spans="2:12" ht="13.2">
      <c r="B86" s="301"/>
      <c r="C86" s="32" t="s">
        <v>221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s="1" customFormat="1" ht="22.5" customHeight="1">
      <c r="B87" s="302"/>
      <c r="C87" s="260"/>
      <c r="D87" s="260"/>
      <c r="E87" s="383" t="s">
        <v>3799</v>
      </c>
      <c r="F87" s="375"/>
      <c r="G87" s="375"/>
      <c r="H87" s="375"/>
      <c r="I87" s="114"/>
      <c r="J87" s="260"/>
      <c r="K87" s="260"/>
      <c r="L87" s="303"/>
    </row>
    <row r="88" spans="2:12" s="1" customFormat="1" ht="14.4" customHeight="1">
      <c r="B88" s="302"/>
      <c r="C88" s="32" t="s">
        <v>225</v>
      </c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23.25" customHeight="1">
      <c r="B89" s="302"/>
      <c r="C89" s="260"/>
      <c r="D89" s="260"/>
      <c r="E89" s="385" t="str">
        <f>E13</f>
        <v>SO 40.2 - Vodovodní přípojka</v>
      </c>
      <c r="F89" s="375"/>
      <c r="G89" s="375"/>
      <c r="H89" s="375"/>
      <c r="I89" s="114"/>
      <c r="J89" s="260"/>
      <c r="K89" s="260"/>
      <c r="L89" s="303"/>
    </row>
    <row r="90" spans="2:12" s="1" customFormat="1" ht="6.9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18" customHeight="1">
      <c r="B91" s="302"/>
      <c r="C91" s="32" t="s">
        <v>24</v>
      </c>
      <c r="D91" s="260"/>
      <c r="E91" s="260"/>
      <c r="F91" s="30" t="str">
        <f>F16</f>
        <v>HRANICE - DRAHOTUŠE</v>
      </c>
      <c r="G91" s="260"/>
      <c r="H91" s="260"/>
      <c r="I91" s="115" t="s">
        <v>26</v>
      </c>
      <c r="J91" s="116" t="str">
        <f>IF(J16="","",J16)</f>
        <v>6.4.2016</v>
      </c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3.2">
      <c r="B93" s="302"/>
      <c r="C93" s="32" t="s">
        <v>32</v>
      </c>
      <c r="D93" s="260"/>
      <c r="E93" s="260"/>
      <c r="F93" s="30" t="str">
        <f>E19</f>
        <v>VODOVODY A KANALIZACE PŘEROV a.s.</v>
      </c>
      <c r="G93" s="260"/>
      <c r="H93" s="260"/>
      <c r="I93" s="115" t="s">
        <v>38</v>
      </c>
      <c r="J93" s="30" t="str">
        <f>E25</f>
        <v>JV PROJEKT VH s.r.o., BRNO</v>
      </c>
      <c r="K93" s="260"/>
      <c r="L93" s="303"/>
    </row>
    <row r="94" spans="2:12" s="1" customFormat="1" ht="14.4" customHeight="1">
      <c r="B94" s="302"/>
      <c r="C94" s="32" t="s">
        <v>37</v>
      </c>
      <c r="D94" s="260"/>
      <c r="E94" s="260"/>
      <c r="F94" s="30" t="s">
        <v>6577</v>
      </c>
      <c r="G94" s="260"/>
      <c r="H94" s="260"/>
      <c r="I94" s="114"/>
      <c r="J94" s="260"/>
      <c r="K94" s="260"/>
      <c r="L94" s="303"/>
    </row>
    <row r="95" spans="2:12" s="1" customFormat="1" ht="10.35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0" customFormat="1" ht="29.25" customHeight="1">
      <c r="B96" s="315"/>
      <c r="C96" s="165" t="s">
        <v>323</v>
      </c>
      <c r="D96" s="166" t="s">
        <v>60</v>
      </c>
      <c r="E96" s="166" t="s">
        <v>57</v>
      </c>
      <c r="F96" s="166" t="s">
        <v>324</v>
      </c>
      <c r="G96" s="166" t="s">
        <v>325</v>
      </c>
      <c r="H96" s="166" t="s">
        <v>326</v>
      </c>
      <c r="I96" s="167" t="s">
        <v>327</v>
      </c>
      <c r="J96" s="166" t="s">
        <v>283</v>
      </c>
      <c r="K96" s="168" t="s">
        <v>328</v>
      </c>
      <c r="L96" s="368"/>
    </row>
    <row r="97" spans="2:12" s="1" customFormat="1" ht="29.25" customHeight="1">
      <c r="B97" s="302"/>
      <c r="C97" s="316" t="s">
        <v>285</v>
      </c>
      <c r="D97" s="260"/>
      <c r="E97" s="260"/>
      <c r="F97" s="260"/>
      <c r="G97" s="260"/>
      <c r="H97" s="260"/>
      <c r="I97" s="349"/>
      <c r="J97" s="317">
        <f>J98+J216+J225</f>
        <v>33107.69000000001</v>
      </c>
      <c r="K97" s="260"/>
      <c r="L97" s="303"/>
    </row>
    <row r="98" spans="2:12" s="11" customFormat="1" ht="37.35" customHeight="1">
      <c r="B98" s="318"/>
      <c r="C98" s="182"/>
      <c r="D98" s="188" t="s">
        <v>74</v>
      </c>
      <c r="E98" s="231" t="s">
        <v>336</v>
      </c>
      <c r="F98" s="231" t="s">
        <v>337</v>
      </c>
      <c r="G98" s="182"/>
      <c r="H98" s="182"/>
      <c r="I98" s="321"/>
      <c r="J98" s="232">
        <f>J99+J187+J195+J214</f>
        <v>14538.050000000003</v>
      </c>
      <c r="K98" s="182"/>
      <c r="L98" s="320"/>
    </row>
    <row r="99" spans="2:12" s="11" customFormat="1" ht="29.85" customHeight="1" outlineLevel="1">
      <c r="B99" s="318"/>
      <c r="C99" s="182"/>
      <c r="D99" s="188" t="s">
        <v>74</v>
      </c>
      <c r="E99" s="189" t="s">
        <v>23</v>
      </c>
      <c r="F99" s="189" t="s">
        <v>339</v>
      </c>
      <c r="G99" s="182"/>
      <c r="H99" s="182"/>
      <c r="I99" s="321"/>
      <c r="J99" s="190">
        <f>SUM(J100:J185)</f>
        <v>3367.31</v>
      </c>
      <c r="K99" s="182"/>
      <c r="L99" s="320"/>
    </row>
    <row r="100" spans="2:12" s="1" customFormat="1" ht="22.5" customHeight="1" outlineLevel="2" collapsed="1">
      <c r="B100" s="302"/>
      <c r="C100" s="191" t="s">
        <v>23</v>
      </c>
      <c r="D100" s="191" t="s">
        <v>342</v>
      </c>
      <c r="E100" s="192" t="s">
        <v>590</v>
      </c>
      <c r="F100" s="193" t="s">
        <v>591</v>
      </c>
      <c r="G100" s="194" t="s">
        <v>390</v>
      </c>
      <c r="H100" s="195">
        <v>1.98</v>
      </c>
      <c r="I100" s="269">
        <v>25.1</v>
      </c>
      <c r="J100" s="197">
        <f>ROUND(I100*H100,2)</f>
        <v>49.7</v>
      </c>
      <c r="K100" s="193" t="s">
        <v>34</v>
      </c>
      <c r="L100" s="322"/>
    </row>
    <row r="101" spans="2:12" s="13" customFormat="1" ht="13.5" hidden="1" outlineLevel="3">
      <c r="B101" s="331"/>
      <c r="C101" s="204"/>
      <c r="D101" s="206" t="s">
        <v>348</v>
      </c>
      <c r="E101" s="210" t="s">
        <v>34</v>
      </c>
      <c r="F101" s="211" t="s">
        <v>4632</v>
      </c>
      <c r="G101" s="204"/>
      <c r="H101" s="212">
        <v>1.98</v>
      </c>
      <c r="I101" s="332" t="s">
        <v>34</v>
      </c>
      <c r="J101" s="204"/>
      <c r="K101" s="204"/>
      <c r="L101" s="333"/>
    </row>
    <row r="102" spans="2:12" s="14" customFormat="1" ht="13.5" hidden="1" outlineLevel="3">
      <c r="B102" s="335"/>
      <c r="C102" s="205"/>
      <c r="D102" s="206" t="s">
        <v>348</v>
      </c>
      <c r="E102" s="207" t="s">
        <v>2504</v>
      </c>
      <c r="F102" s="208" t="s">
        <v>352</v>
      </c>
      <c r="G102" s="205"/>
      <c r="H102" s="209">
        <v>1.98</v>
      </c>
      <c r="I102" s="336" t="s">
        <v>34</v>
      </c>
      <c r="J102" s="205"/>
      <c r="K102" s="205"/>
      <c r="L102" s="337"/>
    </row>
    <row r="103" spans="2:12" s="1" customFormat="1" ht="22.5" customHeight="1" outlineLevel="2" collapsed="1">
      <c r="B103" s="302"/>
      <c r="C103" s="191" t="s">
        <v>83</v>
      </c>
      <c r="D103" s="191" t="s">
        <v>342</v>
      </c>
      <c r="E103" s="192" t="s">
        <v>343</v>
      </c>
      <c r="F103" s="193" t="s">
        <v>344</v>
      </c>
      <c r="G103" s="194" t="s">
        <v>345</v>
      </c>
      <c r="H103" s="195">
        <v>0.396</v>
      </c>
      <c r="I103" s="269">
        <v>64.1</v>
      </c>
      <c r="J103" s="197">
        <f>ROUND(I103*H103,2)</f>
        <v>25.38</v>
      </c>
      <c r="K103" s="193" t="s">
        <v>346</v>
      </c>
      <c r="L103" s="322"/>
    </row>
    <row r="104" spans="2:12" s="13" customFormat="1" ht="13.5" hidden="1" outlineLevel="3">
      <c r="B104" s="331"/>
      <c r="C104" s="204"/>
      <c r="D104" s="206" t="s">
        <v>348</v>
      </c>
      <c r="E104" s="210" t="s">
        <v>34</v>
      </c>
      <c r="F104" s="211" t="s">
        <v>2508</v>
      </c>
      <c r="G104" s="204"/>
      <c r="H104" s="212">
        <v>0.396</v>
      </c>
      <c r="I104" s="332" t="s">
        <v>34</v>
      </c>
      <c r="J104" s="204"/>
      <c r="K104" s="204"/>
      <c r="L104" s="333"/>
    </row>
    <row r="105" spans="2:12" s="14" customFormat="1" ht="13.5" hidden="1" outlineLevel="3">
      <c r="B105" s="335"/>
      <c r="C105" s="205"/>
      <c r="D105" s="206" t="s">
        <v>348</v>
      </c>
      <c r="E105" s="207" t="s">
        <v>2500</v>
      </c>
      <c r="F105" s="208" t="s">
        <v>352</v>
      </c>
      <c r="G105" s="205"/>
      <c r="H105" s="209">
        <v>0.396</v>
      </c>
      <c r="I105" s="336" t="s">
        <v>34</v>
      </c>
      <c r="J105" s="205"/>
      <c r="K105" s="205"/>
      <c r="L105" s="337"/>
    </row>
    <row r="106" spans="2:12" s="1" customFormat="1" ht="22.5" customHeight="1" outlineLevel="2" collapsed="1">
      <c r="B106" s="302"/>
      <c r="C106" s="191" t="s">
        <v>90</v>
      </c>
      <c r="D106" s="191" t="s">
        <v>342</v>
      </c>
      <c r="E106" s="192" t="s">
        <v>3974</v>
      </c>
      <c r="F106" s="193" t="s">
        <v>3975</v>
      </c>
      <c r="G106" s="194" t="s">
        <v>345</v>
      </c>
      <c r="H106" s="195">
        <v>0.396</v>
      </c>
      <c r="I106" s="269">
        <v>56.8</v>
      </c>
      <c r="J106" s="197">
        <f>ROUND(I106*H106,2)</f>
        <v>22.49</v>
      </c>
      <c r="K106" s="193" t="s">
        <v>346</v>
      </c>
      <c r="L106" s="322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11" t="s">
        <v>4633</v>
      </c>
      <c r="G107" s="204"/>
      <c r="H107" s="212">
        <v>0.396</v>
      </c>
      <c r="I107" s="332" t="s">
        <v>34</v>
      </c>
      <c r="J107" s="204"/>
      <c r="K107" s="204"/>
      <c r="L107" s="333"/>
    </row>
    <row r="108" spans="2:12" s="1" customFormat="1" ht="22.5" customHeight="1" outlineLevel="2" collapsed="1">
      <c r="B108" s="302"/>
      <c r="C108" s="191" t="s">
        <v>347</v>
      </c>
      <c r="D108" s="191" t="s">
        <v>342</v>
      </c>
      <c r="E108" s="192" t="s">
        <v>360</v>
      </c>
      <c r="F108" s="193" t="s">
        <v>361</v>
      </c>
      <c r="G108" s="194" t="s">
        <v>345</v>
      </c>
      <c r="H108" s="195">
        <v>0.805</v>
      </c>
      <c r="I108" s="269">
        <v>250.8</v>
      </c>
      <c r="J108" s="197">
        <f>ROUND(I108*H108,2)</f>
        <v>201.89</v>
      </c>
      <c r="K108" s="193" t="s">
        <v>346</v>
      </c>
      <c r="L108" s="322"/>
    </row>
    <row r="109" spans="2:12" s="13" customFormat="1" ht="13.5" hidden="1" outlineLevel="3">
      <c r="B109" s="331"/>
      <c r="C109" s="204"/>
      <c r="D109" s="206" t="s">
        <v>348</v>
      </c>
      <c r="E109" s="210" t="s">
        <v>34</v>
      </c>
      <c r="F109" s="211" t="s">
        <v>4634</v>
      </c>
      <c r="G109" s="204"/>
      <c r="H109" s="212">
        <v>3.277</v>
      </c>
      <c r="I109" s="332" t="s">
        <v>34</v>
      </c>
      <c r="J109" s="204"/>
      <c r="K109" s="204"/>
      <c r="L109" s="333"/>
    </row>
    <row r="110" spans="2:12" s="15" customFormat="1" ht="13.5" hidden="1" outlineLevel="3">
      <c r="B110" s="339"/>
      <c r="C110" s="213"/>
      <c r="D110" s="206" t="s">
        <v>348</v>
      </c>
      <c r="E110" s="214" t="s">
        <v>289</v>
      </c>
      <c r="F110" s="215" t="s">
        <v>363</v>
      </c>
      <c r="G110" s="213"/>
      <c r="H110" s="216">
        <v>3.277</v>
      </c>
      <c r="I110" s="340" t="s">
        <v>34</v>
      </c>
      <c r="J110" s="213"/>
      <c r="K110" s="213"/>
      <c r="L110" s="341"/>
    </row>
    <row r="111" spans="2:12" s="12" customFormat="1" ht="13.5" hidden="1" outlineLevel="3">
      <c r="B111" s="342"/>
      <c r="C111" s="203"/>
      <c r="D111" s="206" t="s">
        <v>348</v>
      </c>
      <c r="E111" s="343" t="s">
        <v>34</v>
      </c>
      <c r="F111" s="344" t="s">
        <v>627</v>
      </c>
      <c r="G111" s="203"/>
      <c r="H111" s="345" t="s">
        <v>34</v>
      </c>
      <c r="I111" s="346" t="s">
        <v>34</v>
      </c>
      <c r="J111" s="203"/>
      <c r="K111" s="203"/>
      <c r="L111" s="347"/>
    </row>
    <row r="112" spans="2:12" s="13" customFormat="1" ht="13.5" hidden="1" outlineLevel="3">
      <c r="B112" s="331"/>
      <c r="C112" s="204"/>
      <c r="D112" s="206" t="s">
        <v>348</v>
      </c>
      <c r="E112" s="210" t="s">
        <v>34</v>
      </c>
      <c r="F112" s="211" t="s">
        <v>2545</v>
      </c>
      <c r="G112" s="204"/>
      <c r="H112" s="212">
        <v>-0.594</v>
      </c>
      <c r="I112" s="332" t="s">
        <v>34</v>
      </c>
      <c r="J112" s="204"/>
      <c r="K112" s="204"/>
      <c r="L112" s="333"/>
    </row>
    <row r="113" spans="2:12" s="14" customFormat="1" ht="13.5" hidden="1" outlineLevel="3">
      <c r="B113" s="335"/>
      <c r="C113" s="205"/>
      <c r="D113" s="206" t="s">
        <v>348</v>
      </c>
      <c r="E113" s="207" t="s">
        <v>2378</v>
      </c>
      <c r="F113" s="208" t="s">
        <v>352</v>
      </c>
      <c r="G113" s="205"/>
      <c r="H113" s="209">
        <v>2.683</v>
      </c>
      <c r="I113" s="336" t="s">
        <v>34</v>
      </c>
      <c r="J113" s="205"/>
      <c r="K113" s="205"/>
      <c r="L113" s="337"/>
    </row>
    <row r="114" spans="2:12" s="12" customFormat="1" ht="13.5" hidden="1" outlineLevel="3">
      <c r="B114" s="342"/>
      <c r="C114" s="203"/>
      <c r="D114" s="206" t="s">
        <v>348</v>
      </c>
      <c r="E114" s="343" t="s">
        <v>34</v>
      </c>
      <c r="F114" s="344" t="s">
        <v>376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2383</v>
      </c>
      <c r="G115" s="204"/>
      <c r="H115" s="212">
        <v>0.805</v>
      </c>
      <c r="I115" s="332" t="s">
        <v>34</v>
      </c>
      <c r="J115" s="204"/>
      <c r="K115" s="204"/>
      <c r="L115" s="333"/>
    </row>
    <row r="116" spans="2:12" s="1" customFormat="1" ht="22.5" customHeight="1" outlineLevel="2" collapsed="1">
      <c r="B116" s="302"/>
      <c r="C116" s="191" t="s">
        <v>368</v>
      </c>
      <c r="D116" s="191" t="s">
        <v>342</v>
      </c>
      <c r="E116" s="192" t="s">
        <v>369</v>
      </c>
      <c r="F116" s="193" t="s">
        <v>370</v>
      </c>
      <c r="G116" s="194" t="s">
        <v>345</v>
      </c>
      <c r="H116" s="195">
        <v>0.161</v>
      </c>
      <c r="I116" s="269">
        <v>12.4</v>
      </c>
      <c r="J116" s="197">
        <f>ROUND(I116*H116,2)</f>
        <v>2</v>
      </c>
      <c r="K116" s="193" t="s">
        <v>346</v>
      </c>
      <c r="L116" s="322"/>
    </row>
    <row r="117" spans="2:12" s="12" customFormat="1" ht="13.5" hidden="1" outlineLevel="3">
      <c r="B117" s="342"/>
      <c r="C117" s="203"/>
      <c r="D117" s="206" t="s">
        <v>348</v>
      </c>
      <c r="E117" s="343" t="s">
        <v>34</v>
      </c>
      <c r="F117" s="344" t="s">
        <v>3885</v>
      </c>
      <c r="G117" s="203"/>
      <c r="H117" s="345" t="s">
        <v>34</v>
      </c>
      <c r="I117" s="346" t="s">
        <v>34</v>
      </c>
      <c r="J117" s="203"/>
      <c r="K117" s="203"/>
      <c r="L117" s="347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11" t="s">
        <v>4635</v>
      </c>
      <c r="G118" s="204"/>
      <c r="H118" s="212">
        <v>0.161</v>
      </c>
      <c r="I118" s="332" t="s">
        <v>34</v>
      </c>
      <c r="J118" s="204"/>
      <c r="K118" s="204"/>
      <c r="L118" s="333"/>
    </row>
    <row r="119" spans="2:12" s="1" customFormat="1" ht="22.5" customHeight="1" outlineLevel="2" collapsed="1">
      <c r="B119" s="302"/>
      <c r="C119" s="191" t="s">
        <v>373</v>
      </c>
      <c r="D119" s="191" t="s">
        <v>342</v>
      </c>
      <c r="E119" s="192" t="s">
        <v>3646</v>
      </c>
      <c r="F119" s="193" t="s">
        <v>3647</v>
      </c>
      <c r="G119" s="194" t="s">
        <v>345</v>
      </c>
      <c r="H119" s="195">
        <v>1.878</v>
      </c>
      <c r="I119" s="269">
        <v>250.8</v>
      </c>
      <c r="J119" s="197">
        <f>ROUND(I119*H119,2)</f>
        <v>471</v>
      </c>
      <c r="K119" s="193" t="s">
        <v>346</v>
      </c>
      <c r="L119" s="322"/>
    </row>
    <row r="120" spans="2:12" s="12" customFormat="1" ht="13.5" hidden="1" outlineLevel="3">
      <c r="B120" s="342"/>
      <c r="C120" s="203"/>
      <c r="D120" s="206" t="s">
        <v>348</v>
      </c>
      <c r="E120" s="343" t="s">
        <v>34</v>
      </c>
      <c r="F120" s="344" t="s">
        <v>2385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2386</v>
      </c>
      <c r="G121" s="204"/>
      <c r="H121" s="212">
        <v>1.878</v>
      </c>
      <c r="I121" s="332" t="s">
        <v>34</v>
      </c>
      <c r="J121" s="204"/>
      <c r="K121" s="204"/>
      <c r="L121" s="333"/>
    </row>
    <row r="122" spans="2:12" s="1" customFormat="1" ht="22.5" customHeight="1" outlineLevel="2" collapsed="1">
      <c r="B122" s="302"/>
      <c r="C122" s="191" t="s">
        <v>378</v>
      </c>
      <c r="D122" s="191" t="s">
        <v>342</v>
      </c>
      <c r="E122" s="192" t="s">
        <v>379</v>
      </c>
      <c r="F122" s="193" t="s">
        <v>380</v>
      </c>
      <c r="G122" s="194" t="s">
        <v>345</v>
      </c>
      <c r="H122" s="195">
        <v>0.376</v>
      </c>
      <c r="I122" s="269">
        <v>12.4</v>
      </c>
      <c r="J122" s="197">
        <f>ROUND(I122*H122,2)</f>
        <v>4.66</v>
      </c>
      <c r="K122" s="193" t="s">
        <v>346</v>
      </c>
      <c r="L122" s="322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44" t="s">
        <v>4636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4637</v>
      </c>
      <c r="G124" s="204"/>
      <c r="H124" s="212">
        <v>0.376</v>
      </c>
      <c r="I124" s="332" t="s">
        <v>34</v>
      </c>
      <c r="J124" s="204"/>
      <c r="K124" s="204"/>
      <c r="L124" s="333"/>
    </row>
    <row r="125" spans="2:12" s="1" customFormat="1" ht="22.5" customHeight="1" outlineLevel="2" collapsed="1">
      <c r="B125" s="302"/>
      <c r="C125" s="191" t="s">
        <v>382</v>
      </c>
      <c r="D125" s="191" t="s">
        <v>342</v>
      </c>
      <c r="E125" s="192" t="s">
        <v>2726</v>
      </c>
      <c r="F125" s="193" t="s">
        <v>2727</v>
      </c>
      <c r="G125" s="194" t="s">
        <v>390</v>
      </c>
      <c r="H125" s="195">
        <v>5.958</v>
      </c>
      <c r="I125" s="269">
        <v>83.6</v>
      </c>
      <c r="J125" s="197">
        <f>ROUND(I125*H125,2)</f>
        <v>498.09</v>
      </c>
      <c r="K125" s="193" t="s">
        <v>346</v>
      </c>
      <c r="L125" s="322"/>
    </row>
    <row r="126" spans="2:12" s="13" customFormat="1" ht="13.5" hidden="1" outlineLevel="3">
      <c r="B126" s="331"/>
      <c r="C126" s="204"/>
      <c r="D126" s="206" t="s">
        <v>348</v>
      </c>
      <c r="E126" s="210" t="s">
        <v>34</v>
      </c>
      <c r="F126" s="211" t="s">
        <v>4638</v>
      </c>
      <c r="G126" s="204"/>
      <c r="H126" s="212">
        <v>5.958</v>
      </c>
      <c r="I126" s="332" t="s">
        <v>34</v>
      </c>
      <c r="J126" s="204"/>
      <c r="K126" s="204"/>
      <c r="L126" s="333"/>
    </row>
    <row r="127" spans="2:12" s="1" customFormat="1" ht="22.5" customHeight="1" outlineLevel="2">
      <c r="B127" s="302"/>
      <c r="C127" s="191" t="s">
        <v>387</v>
      </c>
      <c r="D127" s="191" t="s">
        <v>342</v>
      </c>
      <c r="E127" s="192" t="s">
        <v>2732</v>
      </c>
      <c r="F127" s="193" t="s">
        <v>2733</v>
      </c>
      <c r="G127" s="194" t="s">
        <v>390</v>
      </c>
      <c r="H127" s="195">
        <v>5.958</v>
      </c>
      <c r="I127" s="269">
        <v>20.9</v>
      </c>
      <c r="J127" s="197">
        <f>ROUND(I127*H127,2)</f>
        <v>124.52</v>
      </c>
      <c r="K127" s="193" t="s">
        <v>346</v>
      </c>
      <c r="L127" s="322"/>
    </row>
    <row r="128" spans="2:12" s="1" customFormat="1" ht="22.5" customHeight="1" outlineLevel="2" collapsed="1">
      <c r="B128" s="302"/>
      <c r="C128" s="191" t="s">
        <v>28</v>
      </c>
      <c r="D128" s="191" t="s">
        <v>342</v>
      </c>
      <c r="E128" s="192" t="s">
        <v>656</v>
      </c>
      <c r="F128" s="193" t="s">
        <v>657</v>
      </c>
      <c r="G128" s="194" t="s">
        <v>345</v>
      </c>
      <c r="H128" s="195">
        <v>2.683</v>
      </c>
      <c r="I128" s="269">
        <v>25.8</v>
      </c>
      <c r="J128" s="197">
        <f>ROUND(I128*H128,2)</f>
        <v>69.22</v>
      </c>
      <c r="K128" s="193" t="s">
        <v>346</v>
      </c>
      <c r="L128" s="322"/>
    </row>
    <row r="129" spans="2:12" s="13" customFormat="1" ht="13.5" hidden="1" outlineLevel="3">
      <c r="B129" s="331"/>
      <c r="C129" s="204"/>
      <c r="D129" s="206" t="s">
        <v>348</v>
      </c>
      <c r="E129" s="210" t="s">
        <v>34</v>
      </c>
      <c r="F129" s="211" t="s">
        <v>2378</v>
      </c>
      <c r="G129" s="204"/>
      <c r="H129" s="212">
        <v>2.683</v>
      </c>
      <c r="I129" s="332" t="s">
        <v>34</v>
      </c>
      <c r="J129" s="204"/>
      <c r="K129" s="204"/>
      <c r="L129" s="333"/>
    </row>
    <row r="130" spans="2:12" s="1" customFormat="1" ht="22.5" customHeight="1" outlineLevel="2" collapsed="1">
      <c r="B130" s="302"/>
      <c r="C130" s="191" t="s">
        <v>340</v>
      </c>
      <c r="D130" s="191" t="s">
        <v>342</v>
      </c>
      <c r="E130" s="192" t="s">
        <v>3974</v>
      </c>
      <c r="F130" s="193" t="s">
        <v>3975</v>
      </c>
      <c r="G130" s="194" t="s">
        <v>345</v>
      </c>
      <c r="H130" s="195">
        <v>1.766</v>
      </c>
      <c r="I130" s="269">
        <v>56.8</v>
      </c>
      <c r="J130" s="197">
        <f>ROUND(I130*H130,2)</f>
        <v>100.31</v>
      </c>
      <c r="K130" s="193" t="s">
        <v>346</v>
      </c>
      <c r="L130" s="322"/>
    </row>
    <row r="131" spans="2:12" s="12" customFormat="1" ht="13.5" hidden="1" outlineLevel="3">
      <c r="B131" s="342"/>
      <c r="C131" s="203"/>
      <c r="D131" s="206" t="s">
        <v>348</v>
      </c>
      <c r="E131" s="343" t="s">
        <v>34</v>
      </c>
      <c r="F131" s="344" t="s">
        <v>599</v>
      </c>
      <c r="G131" s="203"/>
      <c r="H131" s="345" t="s">
        <v>34</v>
      </c>
      <c r="I131" s="346" t="s">
        <v>34</v>
      </c>
      <c r="J131" s="203"/>
      <c r="K131" s="203"/>
      <c r="L131" s="347"/>
    </row>
    <row r="132" spans="2:12" s="13" customFormat="1" ht="13.5" hidden="1" outlineLevel="3">
      <c r="B132" s="331"/>
      <c r="C132" s="204"/>
      <c r="D132" s="206" t="s">
        <v>348</v>
      </c>
      <c r="E132" s="210" t="s">
        <v>34</v>
      </c>
      <c r="F132" s="211" t="s">
        <v>2379</v>
      </c>
      <c r="G132" s="204"/>
      <c r="H132" s="212">
        <v>1.766</v>
      </c>
      <c r="I132" s="332" t="s">
        <v>34</v>
      </c>
      <c r="J132" s="204"/>
      <c r="K132" s="204"/>
      <c r="L132" s="333"/>
    </row>
    <row r="133" spans="2:12" s="1" customFormat="1" ht="22.5" customHeight="1" outlineLevel="2" collapsed="1">
      <c r="B133" s="302"/>
      <c r="C133" s="191" t="s">
        <v>397</v>
      </c>
      <c r="D133" s="191" t="s">
        <v>342</v>
      </c>
      <c r="E133" s="192" t="s">
        <v>452</v>
      </c>
      <c r="F133" s="193" t="s">
        <v>453</v>
      </c>
      <c r="G133" s="194" t="s">
        <v>345</v>
      </c>
      <c r="H133" s="195">
        <v>1.115</v>
      </c>
      <c r="I133" s="269">
        <v>181.1</v>
      </c>
      <c r="J133" s="197">
        <f>ROUND(I133*H133,2)</f>
        <v>201.93</v>
      </c>
      <c r="K133" s="193" t="s">
        <v>346</v>
      </c>
      <c r="L133" s="322"/>
    </row>
    <row r="134" spans="2:12" s="13" customFormat="1" ht="13.5" hidden="1" outlineLevel="3">
      <c r="B134" s="331"/>
      <c r="C134" s="204"/>
      <c r="D134" s="206" t="s">
        <v>348</v>
      </c>
      <c r="E134" s="210" t="s">
        <v>34</v>
      </c>
      <c r="F134" s="211" t="s">
        <v>2737</v>
      </c>
      <c r="G134" s="204"/>
      <c r="H134" s="212">
        <v>0.917</v>
      </c>
      <c r="I134" s="332" t="s">
        <v>34</v>
      </c>
      <c r="J134" s="204"/>
      <c r="K134" s="204"/>
      <c r="L134" s="333"/>
    </row>
    <row r="135" spans="2:12" s="13" customFormat="1" ht="13.5" hidden="1" outlineLevel="3">
      <c r="B135" s="331"/>
      <c r="C135" s="204"/>
      <c r="D135" s="206" t="s">
        <v>348</v>
      </c>
      <c r="E135" s="210" t="s">
        <v>34</v>
      </c>
      <c r="F135" s="211" t="s">
        <v>4639</v>
      </c>
      <c r="G135" s="204"/>
      <c r="H135" s="212">
        <v>0.198</v>
      </c>
      <c r="I135" s="332" t="s">
        <v>34</v>
      </c>
      <c r="J135" s="204"/>
      <c r="K135" s="204"/>
      <c r="L135" s="333"/>
    </row>
    <row r="136" spans="2:12" s="14" customFormat="1" ht="13.5" hidden="1" outlineLevel="3">
      <c r="B136" s="335"/>
      <c r="C136" s="205"/>
      <c r="D136" s="206" t="s">
        <v>348</v>
      </c>
      <c r="E136" s="207" t="s">
        <v>2377</v>
      </c>
      <c r="F136" s="208" t="s">
        <v>352</v>
      </c>
      <c r="G136" s="205"/>
      <c r="H136" s="209">
        <v>1.115</v>
      </c>
      <c r="I136" s="336" t="s">
        <v>34</v>
      </c>
      <c r="J136" s="205"/>
      <c r="K136" s="205"/>
      <c r="L136" s="337"/>
    </row>
    <row r="137" spans="2:12" s="1" customFormat="1" ht="31.5" customHeight="1" outlineLevel="2" collapsed="1">
      <c r="B137" s="302"/>
      <c r="C137" s="191" t="s">
        <v>271</v>
      </c>
      <c r="D137" s="191" t="s">
        <v>342</v>
      </c>
      <c r="E137" s="192" t="s">
        <v>455</v>
      </c>
      <c r="F137" s="193" t="s">
        <v>456</v>
      </c>
      <c r="G137" s="194" t="s">
        <v>345</v>
      </c>
      <c r="H137" s="195">
        <v>14.495</v>
      </c>
      <c r="I137" s="269">
        <v>6.2</v>
      </c>
      <c r="J137" s="197">
        <f>ROUND(I137*H137,2)</f>
        <v>89.87</v>
      </c>
      <c r="K137" s="193" t="s">
        <v>346</v>
      </c>
      <c r="L137" s="322"/>
    </row>
    <row r="138" spans="2:12" s="13" customFormat="1" ht="13.5" hidden="1" outlineLevel="3">
      <c r="B138" s="331"/>
      <c r="C138" s="204"/>
      <c r="D138" s="206" t="s">
        <v>348</v>
      </c>
      <c r="E138" s="204"/>
      <c r="F138" s="211" t="s">
        <v>4640</v>
      </c>
      <c r="G138" s="204"/>
      <c r="H138" s="212">
        <v>14.495</v>
      </c>
      <c r="I138" s="332" t="s">
        <v>34</v>
      </c>
      <c r="J138" s="204"/>
      <c r="K138" s="204"/>
      <c r="L138" s="333"/>
    </row>
    <row r="139" spans="2:12" s="1" customFormat="1" ht="22.5" customHeight="1" outlineLevel="2" collapsed="1">
      <c r="B139" s="302"/>
      <c r="C139" s="191" t="s">
        <v>403</v>
      </c>
      <c r="D139" s="191" t="s">
        <v>342</v>
      </c>
      <c r="E139" s="192" t="s">
        <v>458</v>
      </c>
      <c r="F139" s="193" t="s">
        <v>459</v>
      </c>
      <c r="G139" s="194" t="s">
        <v>345</v>
      </c>
      <c r="H139" s="195">
        <v>1.115</v>
      </c>
      <c r="I139" s="269">
        <v>167.2</v>
      </c>
      <c r="J139" s="197">
        <f>ROUND(I139*H139,2)</f>
        <v>186.43</v>
      </c>
      <c r="K139" s="193" t="s">
        <v>34</v>
      </c>
      <c r="L139" s="322"/>
    </row>
    <row r="140" spans="2:12" s="13" customFormat="1" ht="13.5" hidden="1" outlineLevel="3">
      <c r="B140" s="331"/>
      <c r="C140" s="204"/>
      <c r="D140" s="206" t="s">
        <v>348</v>
      </c>
      <c r="E140" s="210" t="s">
        <v>34</v>
      </c>
      <c r="F140" s="211" t="s">
        <v>2377</v>
      </c>
      <c r="G140" s="204"/>
      <c r="H140" s="212">
        <v>1.115</v>
      </c>
      <c r="I140" s="332" t="s">
        <v>34</v>
      </c>
      <c r="J140" s="204"/>
      <c r="K140" s="204"/>
      <c r="L140" s="333"/>
    </row>
    <row r="141" spans="2:12" s="1" customFormat="1" ht="22.5" customHeight="1" outlineLevel="2" collapsed="1">
      <c r="B141" s="302"/>
      <c r="C141" s="191" t="s">
        <v>8</v>
      </c>
      <c r="D141" s="191" t="s">
        <v>342</v>
      </c>
      <c r="E141" s="192" t="s">
        <v>400</v>
      </c>
      <c r="F141" s="193" t="s">
        <v>401</v>
      </c>
      <c r="G141" s="194" t="s">
        <v>345</v>
      </c>
      <c r="H141" s="195">
        <v>1.766</v>
      </c>
      <c r="I141" s="269">
        <v>75.2</v>
      </c>
      <c r="J141" s="197">
        <f>ROUND(I141*H141,2)</f>
        <v>132.8</v>
      </c>
      <c r="K141" s="193" t="s">
        <v>346</v>
      </c>
      <c r="L141" s="322"/>
    </row>
    <row r="142" spans="2:12" s="12" customFormat="1" ht="13.5" hidden="1" outlineLevel="3">
      <c r="B142" s="342"/>
      <c r="C142" s="203"/>
      <c r="D142" s="206" t="s">
        <v>348</v>
      </c>
      <c r="E142" s="343" t="s">
        <v>34</v>
      </c>
      <c r="F142" s="344" t="s">
        <v>872</v>
      </c>
      <c r="G142" s="203"/>
      <c r="H142" s="345" t="s">
        <v>34</v>
      </c>
      <c r="I142" s="346" t="s">
        <v>34</v>
      </c>
      <c r="J142" s="203"/>
      <c r="K142" s="203"/>
      <c r="L142" s="347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289</v>
      </c>
      <c r="G143" s="204"/>
      <c r="H143" s="212">
        <v>3.277</v>
      </c>
      <c r="I143" s="332" t="s">
        <v>34</v>
      </c>
      <c r="J143" s="204"/>
      <c r="K143" s="204"/>
      <c r="L143" s="333"/>
    </row>
    <row r="144" spans="2:12" s="12" customFormat="1" ht="13.5" hidden="1" outlineLevel="3">
      <c r="B144" s="342"/>
      <c r="C144" s="203"/>
      <c r="D144" s="206" t="s">
        <v>348</v>
      </c>
      <c r="E144" s="343" t="s">
        <v>34</v>
      </c>
      <c r="F144" s="344" t="s">
        <v>627</v>
      </c>
      <c r="G144" s="203"/>
      <c r="H144" s="345" t="s">
        <v>34</v>
      </c>
      <c r="I144" s="346" t="s">
        <v>34</v>
      </c>
      <c r="J144" s="203"/>
      <c r="K144" s="203"/>
      <c r="L144" s="347"/>
    </row>
    <row r="145" spans="2:12" s="13" customFormat="1" ht="13.5" hidden="1" outlineLevel="3">
      <c r="B145" s="331"/>
      <c r="C145" s="204"/>
      <c r="D145" s="206" t="s">
        <v>348</v>
      </c>
      <c r="E145" s="210" t="s">
        <v>34</v>
      </c>
      <c r="F145" s="211" t="s">
        <v>2545</v>
      </c>
      <c r="G145" s="204"/>
      <c r="H145" s="212">
        <v>-0.594</v>
      </c>
      <c r="I145" s="332" t="s">
        <v>34</v>
      </c>
      <c r="J145" s="204"/>
      <c r="K145" s="204"/>
      <c r="L145" s="333"/>
    </row>
    <row r="146" spans="2:12" s="12" customFormat="1" ht="13.5" hidden="1" outlineLevel="3">
      <c r="B146" s="342"/>
      <c r="C146" s="203"/>
      <c r="D146" s="206" t="s">
        <v>348</v>
      </c>
      <c r="E146" s="343" t="s">
        <v>34</v>
      </c>
      <c r="F146" s="344" t="s">
        <v>2398</v>
      </c>
      <c r="G146" s="203"/>
      <c r="H146" s="345" t="s">
        <v>34</v>
      </c>
      <c r="I146" s="346" t="s">
        <v>34</v>
      </c>
      <c r="J146" s="203"/>
      <c r="K146" s="203"/>
      <c r="L146" s="347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2399</v>
      </c>
      <c r="G147" s="204"/>
      <c r="H147" s="212">
        <v>-0.198</v>
      </c>
      <c r="I147" s="332" t="s">
        <v>34</v>
      </c>
      <c r="J147" s="204"/>
      <c r="K147" s="204"/>
      <c r="L147" s="333"/>
    </row>
    <row r="148" spans="2:12" s="13" customFormat="1" ht="13.5" hidden="1" outlineLevel="3">
      <c r="B148" s="331"/>
      <c r="C148" s="204"/>
      <c r="D148" s="206" t="s">
        <v>348</v>
      </c>
      <c r="E148" s="210" t="s">
        <v>34</v>
      </c>
      <c r="F148" s="211" t="s">
        <v>2400</v>
      </c>
      <c r="G148" s="204"/>
      <c r="H148" s="212">
        <v>-0.719</v>
      </c>
      <c r="I148" s="332" t="s">
        <v>34</v>
      </c>
      <c r="J148" s="204"/>
      <c r="K148" s="204"/>
      <c r="L148" s="333"/>
    </row>
    <row r="149" spans="2:12" s="14" customFormat="1" ht="13.5" hidden="1" outlineLevel="3">
      <c r="B149" s="335"/>
      <c r="C149" s="205"/>
      <c r="D149" s="206" t="s">
        <v>348</v>
      </c>
      <c r="E149" s="207" t="s">
        <v>2379</v>
      </c>
      <c r="F149" s="208" t="s">
        <v>352</v>
      </c>
      <c r="G149" s="205"/>
      <c r="H149" s="209">
        <v>1.766</v>
      </c>
      <c r="I149" s="336" t="s">
        <v>34</v>
      </c>
      <c r="J149" s="205"/>
      <c r="K149" s="205"/>
      <c r="L149" s="337"/>
    </row>
    <row r="150" spans="2:12" s="1" customFormat="1" ht="22.5" customHeight="1" outlineLevel="2" collapsed="1">
      <c r="B150" s="302"/>
      <c r="C150" s="191" t="s">
        <v>410</v>
      </c>
      <c r="D150" s="191" t="s">
        <v>342</v>
      </c>
      <c r="E150" s="192" t="s">
        <v>2401</v>
      </c>
      <c r="F150" s="193" t="s">
        <v>1123</v>
      </c>
      <c r="G150" s="194" t="s">
        <v>345</v>
      </c>
      <c r="H150" s="195">
        <v>1.766</v>
      </c>
      <c r="I150" s="269">
        <v>76.7</v>
      </c>
      <c r="J150" s="197">
        <f>ROUND(I150*H150,2)</f>
        <v>135.45</v>
      </c>
      <c r="K150" s="193" t="s">
        <v>34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2379</v>
      </c>
      <c r="G151" s="204"/>
      <c r="H151" s="212">
        <v>1.766</v>
      </c>
      <c r="I151" s="332" t="s">
        <v>34</v>
      </c>
      <c r="J151" s="204"/>
      <c r="K151" s="204"/>
      <c r="L151" s="333"/>
    </row>
    <row r="152" spans="2:12" s="1" customFormat="1" ht="22.5" customHeight="1" outlineLevel="2" collapsed="1">
      <c r="B152" s="302"/>
      <c r="C152" s="191" t="s">
        <v>414</v>
      </c>
      <c r="D152" s="191" t="s">
        <v>342</v>
      </c>
      <c r="E152" s="192" t="s">
        <v>941</v>
      </c>
      <c r="F152" s="193" t="s">
        <v>942</v>
      </c>
      <c r="G152" s="194" t="s">
        <v>345</v>
      </c>
      <c r="H152" s="195">
        <v>1.766</v>
      </c>
      <c r="I152" s="269">
        <v>36.1</v>
      </c>
      <c r="J152" s="197">
        <f>ROUND(I152*H152,2)</f>
        <v>63.75</v>
      </c>
      <c r="K152" s="193" t="s">
        <v>346</v>
      </c>
      <c r="L152" s="322"/>
    </row>
    <row r="153" spans="2:12" s="12" customFormat="1" ht="13.5" hidden="1" outlineLevel="3">
      <c r="B153" s="342"/>
      <c r="C153" s="203"/>
      <c r="D153" s="206" t="s">
        <v>348</v>
      </c>
      <c r="E153" s="343" t="s">
        <v>34</v>
      </c>
      <c r="F153" s="344" t="s">
        <v>3219</v>
      </c>
      <c r="G153" s="203"/>
      <c r="H153" s="345" t="s">
        <v>34</v>
      </c>
      <c r="I153" s="346" t="s">
        <v>34</v>
      </c>
      <c r="J153" s="203"/>
      <c r="K153" s="203"/>
      <c r="L153" s="347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2379</v>
      </c>
      <c r="G154" s="204"/>
      <c r="H154" s="212">
        <v>1.766</v>
      </c>
      <c r="I154" s="332" t="s">
        <v>34</v>
      </c>
      <c r="J154" s="204"/>
      <c r="K154" s="204"/>
      <c r="L154" s="333"/>
    </row>
    <row r="155" spans="2:12" s="1" customFormat="1" ht="22.5" customHeight="1" outlineLevel="2">
      <c r="B155" s="302"/>
      <c r="C155" s="191" t="s">
        <v>418</v>
      </c>
      <c r="D155" s="191" t="s">
        <v>342</v>
      </c>
      <c r="E155" s="192" t="s">
        <v>3974</v>
      </c>
      <c r="F155" s="193" t="s">
        <v>3975</v>
      </c>
      <c r="G155" s="194" t="s">
        <v>345</v>
      </c>
      <c r="H155" s="195">
        <v>1.766</v>
      </c>
      <c r="I155" s="269">
        <v>56.8</v>
      </c>
      <c r="J155" s="197">
        <f>ROUND(I155*H155,2)</f>
        <v>100.31</v>
      </c>
      <c r="K155" s="193" t="s">
        <v>346</v>
      </c>
      <c r="L155" s="322"/>
    </row>
    <row r="156" spans="2:12" s="1" customFormat="1" ht="22.5" customHeight="1" outlineLevel="2" collapsed="1">
      <c r="B156" s="302"/>
      <c r="C156" s="191" t="s">
        <v>422</v>
      </c>
      <c r="D156" s="191" t="s">
        <v>342</v>
      </c>
      <c r="E156" s="192" t="s">
        <v>919</v>
      </c>
      <c r="F156" s="193" t="s">
        <v>920</v>
      </c>
      <c r="G156" s="194" t="s">
        <v>345</v>
      </c>
      <c r="H156" s="195">
        <v>0.713</v>
      </c>
      <c r="I156" s="269">
        <v>250.8</v>
      </c>
      <c r="J156" s="197">
        <f>ROUND(I156*H156,2)</f>
        <v>178.82</v>
      </c>
      <c r="K156" s="193" t="s">
        <v>346</v>
      </c>
      <c r="L156" s="322"/>
    </row>
    <row r="157" spans="2:12" s="12" customFormat="1" ht="13.5" hidden="1" outlineLevel="3">
      <c r="B157" s="342"/>
      <c r="C157" s="203"/>
      <c r="D157" s="206" t="s">
        <v>348</v>
      </c>
      <c r="E157" s="343" t="s">
        <v>34</v>
      </c>
      <c r="F157" s="344" t="s">
        <v>4641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3" customFormat="1" ht="13.5" hidden="1" outlineLevel="3">
      <c r="B158" s="331"/>
      <c r="C158" s="204"/>
      <c r="D158" s="206" t="s">
        <v>348</v>
      </c>
      <c r="E158" s="210" t="s">
        <v>34</v>
      </c>
      <c r="F158" s="211" t="s">
        <v>3660</v>
      </c>
      <c r="G158" s="204"/>
      <c r="H158" s="212">
        <v>0.719</v>
      </c>
      <c r="I158" s="332" t="s">
        <v>34</v>
      </c>
      <c r="J158" s="204"/>
      <c r="K158" s="204"/>
      <c r="L158" s="333"/>
    </row>
    <row r="159" spans="2:12" s="15" customFormat="1" ht="13.5" hidden="1" outlineLevel="3">
      <c r="B159" s="339"/>
      <c r="C159" s="213"/>
      <c r="D159" s="206" t="s">
        <v>348</v>
      </c>
      <c r="E159" s="214" t="s">
        <v>2376</v>
      </c>
      <c r="F159" s="215" t="s">
        <v>363</v>
      </c>
      <c r="G159" s="213"/>
      <c r="H159" s="216">
        <v>0.719</v>
      </c>
      <c r="I159" s="340" t="s">
        <v>34</v>
      </c>
      <c r="J159" s="213"/>
      <c r="K159" s="213"/>
      <c r="L159" s="341"/>
    </row>
    <row r="160" spans="2:12" s="12" customFormat="1" ht="13.5" hidden="1" outlineLevel="3">
      <c r="B160" s="342"/>
      <c r="C160" s="203"/>
      <c r="D160" s="206" t="s">
        <v>348</v>
      </c>
      <c r="E160" s="343" t="s">
        <v>34</v>
      </c>
      <c r="F160" s="344" t="s">
        <v>2404</v>
      </c>
      <c r="G160" s="203"/>
      <c r="H160" s="345" t="s">
        <v>34</v>
      </c>
      <c r="I160" s="346" t="s">
        <v>34</v>
      </c>
      <c r="J160" s="203"/>
      <c r="K160" s="203"/>
      <c r="L160" s="347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3661</v>
      </c>
      <c r="G161" s="204"/>
      <c r="H161" s="212">
        <v>-0.006</v>
      </c>
      <c r="I161" s="332" t="s">
        <v>34</v>
      </c>
      <c r="J161" s="204"/>
      <c r="K161" s="204"/>
      <c r="L161" s="333"/>
    </row>
    <row r="162" spans="2:12" s="14" customFormat="1" ht="13.5" hidden="1" outlineLevel="3">
      <c r="B162" s="335"/>
      <c r="C162" s="205"/>
      <c r="D162" s="206" t="s">
        <v>348</v>
      </c>
      <c r="E162" s="207" t="s">
        <v>239</v>
      </c>
      <c r="F162" s="208" t="s">
        <v>352</v>
      </c>
      <c r="G162" s="205"/>
      <c r="H162" s="209">
        <v>0.713</v>
      </c>
      <c r="I162" s="336" t="s">
        <v>34</v>
      </c>
      <c r="J162" s="205"/>
      <c r="K162" s="205"/>
      <c r="L162" s="337"/>
    </row>
    <row r="163" spans="2:12" s="1" customFormat="1" ht="22.5" customHeight="1" outlineLevel="2" collapsed="1">
      <c r="B163" s="302"/>
      <c r="C163" s="217" t="s">
        <v>425</v>
      </c>
      <c r="D163" s="217" t="s">
        <v>441</v>
      </c>
      <c r="E163" s="218" t="s">
        <v>2406</v>
      </c>
      <c r="F163" s="219" t="s">
        <v>2407</v>
      </c>
      <c r="G163" s="220" t="s">
        <v>417</v>
      </c>
      <c r="H163" s="221">
        <v>1.348</v>
      </c>
      <c r="I163" s="270">
        <v>222.9</v>
      </c>
      <c r="J163" s="222">
        <f>ROUND(I163*H163,2)</f>
        <v>300.47</v>
      </c>
      <c r="K163" s="219" t="s">
        <v>34</v>
      </c>
      <c r="L163" s="334"/>
    </row>
    <row r="164" spans="2:12" s="13" customFormat="1" ht="13.5" hidden="1" outlineLevel="3">
      <c r="B164" s="331"/>
      <c r="C164" s="204"/>
      <c r="D164" s="206" t="s">
        <v>348</v>
      </c>
      <c r="E164" s="210" t="s">
        <v>34</v>
      </c>
      <c r="F164" s="211" t="s">
        <v>2408</v>
      </c>
      <c r="G164" s="204"/>
      <c r="H164" s="212">
        <v>1.348</v>
      </c>
      <c r="I164" s="332" t="s">
        <v>34</v>
      </c>
      <c r="J164" s="204"/>
      <c r="K164" s="204"/>
      <c r="L164" s="333"/>
    </row>
    <row r="165" spans="2:12" s="1" customFormat="1" ht="22.5" customHeight="1" outlineLevel="2" collapsed="1">
      <c r="B165" s="302"/>
      <c r="C165" s="191" t="s">
        <v>7</v>
      </c>
      <c r="D165" s="191" t="s">
        <v>342</v>
      </c>
      <c r="E165" s="192" t="s">
        <v>941</v>
      </c>
      <c r="F165" s="193" t="s">
        <v>942</v>
      </c>
      <c r="G165" s="194" t="s">
        <v>345</v>
      </c>
      <c r="H165" s="195">
        <v>0.713</v>
      </c>
      <c r="I165" s="269">
        <v>36.1</v>
      </c>
      <c r="J165" s="197">
        <f>ROUND(I165*H165,2)</f>
        <v>25.74</v>
      </c>
      <c r="K165" s="193" t="s">
        <v>346</v>
      </c>
      <c r="L165" s="322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1242</v>
      </c>
      <c r="G166" s="204"/>
      <c r="H166" s="212">
        <v>0.713</v>
      </c>
      <c r="I166" s="332" t="s">
        <v>34</v>
      </c>
      <c r="J166" s="204"/>
      <c r="K166" s="204"/>
      <c r="L166" s="333"/>
    </row>
    <row r="167" spans="2:12" s="1" customFormat="1" ht="22.5" customHeight="1" outlineLevel="2">
      <c r="B167" s="302"/>
      <c r="C167" s="191" t="s">
        <v>431</v>
      </c>
      <c r="D167" s="191" t="s">
        <v>342</v>
      </c>
      <c r="E167" s="192" t="s">
        <v>933</v>
      </c>
      <c r="F167" s="193" t="s">
        <v>934</v>
      </c>
      <c r="G167" s="194" t="s">
        <v>345</v>
      </c>
      <c r="H167" s="195">
        <v>0.713</v>
      </c>
      <c r="I167" s="269">
        <v>10.3</v>
      </c>
      <c r="J167" s="197">
        <f>ROUND(I167*H167,2)</f>
        <v>7.34</v>
      </c>
      <c r="K167" s="193" t="s">
        <v>346</v>
      </c>
      <c r="L167" s="322"/>
    </row>
    <row r="168" spans="2:12" s="1" customFormat="1" ht="22.5" customHeight="1" outlineLevel="2" collapsed="1">
      <c r="B168" s="302"/>
      <c r="C168" s="191" t="s">
        <v>435</v>
      </c>
      <c r="D168" s="191" t="s">
        <v>342</v>
      </c>
      <c r="E168" s="192" t="s">
        <v>936</v>
      </c>
      <c r="F168" s="193" t="s">
        <v>937</v>
      </c>
      <c r="G168" s="194" t="s">
        <v>390</v>
      </c>
      <c r="H168" s="195">
        <v>1.98</v>
      </c>
      <c r="I168" s="269">
        <v>34.9</v>
      </c>
      <c r="J168" s="197">
        <f>ROUND(I168*H168,2)</f>
        <v>69.1</v>
      </c>
      <c r="K168" s="193" t="s">
        <v>346</v>
      </c>
      <c r="L168" s="322"/>
    </row>
    <row r="169" spans="2:12" s="13" customFormat="1" ht="13.5" hidden="1" outlineLevel="3">
      <c r="B169" s="331"/>
      <c r="C169" s="204"/>
      <c r="D169" s="206" t="s">
        <v>348</v>
      </c>
      <c r="E169" s="210" t="s">
        <v>34</v>
      </c>
      <c r="F169" s="211" t="s">
        <v>2504</v>
      </c>
      <c r="G169" s="204"/>
      <c r="H169" s="212">
        <v>1.98</v>
      </c>
      <c r="I169" s="332" t="s">
        <v>34</v>
      </c>
      <c r="J169" s="204"/>
      <c r="K169" s="204"/>
      <c r="L169" s="333"/>
    </row>
    <row r="170" spans="2:12" s="1" customFormat="1" ht="22.5" customHeight="1" outlineLevel="2" collapsed="1">
      <c r="B170" s="302"/>
      <c r="C170" s="191" t="s">
        <v>436</v>
      </c>
      <c r="D170" s="191" t="s">
        <v>342</v>
      </c>
      <c r="E170" s="192" t="s">
        <v>941</v>
      </c>
      <c r="F170" s="193" t="s">
        <v>942</v>
      </c>
      <c r="G170" s="194" t="s">
        <v>345</v>
      </c>
      <c r="H170" s="195">
        <v>0.396</v>
      </c>
      <c r="I170" s="269">
        <v>36.1</v>
      </c>
      <c r="J170" s="197">
        <f>ROUND(I170*H170,2)</f>
        <v>14.3</v>
      </c>
      <c r="K170" s="193" t="s">
        <v>346</v>
      </c>
      <c r="L170" s="322"/>
    </row>
    <row r="171" spans="2:12" s="12" customFormat="1" ht="13.5" hidden="1" outlineLevel="3">
      <c r="B171" s="342"/>
      <c r="C171" s="203"/>
      <c r="D171" s="206" t="s">
        <v>348</v>
      </c>
      <c r="E171" s="343" t="s">
        <v>34</v>
      </c>
      <c r="F171" s="344" t="s">
        <v>3219</v>
      </c>
      <c r="G171" s="203"/>
      <c r="H171" s="345" t="s">
        <v>34</v>
      </c>
      <c r="I171" s="346" t="s">
        <v>34</v>
      </c>
      <c r="J171" s="203"/>
      <c r="K171" s="203"/>
      <c r="L171" s="347"/>
    </row>
    <row r="172" spans="2:12" s="13" customFormat="1" ht="13.5" hidden="1" outlineLevel="3">
      <c r="B172" s="331"/>
      <c r="C172" s="204"/>
      <c r="D172" s="206" t="s">
        <v>348</v>
      </c>
      <c r="E172" s="210" t="s">
        <v>34</v>
      </c>
      <c r="F172" s="211" t="s">
        <v>2611</v>
      </c>
      <c r="G172" s="204"/>
      <c r="H172" s="212">
        <v>0.396</v>
      </c>
      <c r="I172" s="332" t="s">
        <v>34</v>
      </c>
      <c r="J172" s="204"/>
      <c r="K172" s="204"/>
      <c r="L172" s="333"/>
    </row>
    <row r="173" spans="2:12" s="1" customFormat="1" ht="22.5" customHeight="1" outlineLevel="2">
      <c r="B173" s="302"/>
      <c r="C173" s="191" t="s">
        <v>440</v>
      </c>
      <c r="D173" s="191" t="s">
        <v>342</v>
      </c>
      <c r="E173" s="192" t="s">
        <v>3974</v>
      </c>
      <c r="F173" s="193" t="s">
        <v>3975</v>
      </c>
      <c r="G173" s="194" t="s">
        <v>345</v>
      </c>
      <c r="H173" s="195">
        <v>0.396</v>
      </c>
      <c r="I173" s="269">
        <v>56.8</v>
      </c>
      <c r="J173" s="197">
        <f>ROUND(I173*H173,2)</f>
        <v>22.49</v>
      </c>
      <c r="K173" s="193" t="s">
        <v>346</v>
      </c>
      <c r="L173" s="322"/>
    </row>
    <row r="174" spans="2:12" s="1" customFormat="1" ht="22.5" customHeight="1" outlineLevel="2" collapsed="1">
      <c r="B174" s="302"/>
      <c r="C174" s="191" t="s">
        <v>446</v>
      </c>
      <c r="D174" s="191" t="s">
        <v>342</v>
      </c>
      <c r="E174" s="192" t="s">
        <v>946</v>
      </c>
      <c r="F174" s="193" t="s">
        <v>947</v>
      </c>
      <c r="G174" s="194" t="s">
        <v>390</v>
      </c>
      <c r="H174" s="195">
        <v>1.98</v>
      </c>
      <c r="I174" s="269">
        <v>27.9</v>
      </c>
      <c r="J174" s="197">
        <f>ROUND(I174*H174,2)</f>
        <v>55.24</v>
      </c>
      <c r="K174" s="193" t="s">
        <v>346</v>
      </c>
      <c r="L174" s="322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11" t="s">
        <v>2504</v>
      </c>
      <c r="G175" s="204"/>
      <c r="H175" s="212">
        <v>1.98</v>
      </c>
      <c r="I175" s="332" t="s">
        <v>34</v>
      </c>
      <c r="J175" s="204"/>
      <c r="K175" s="204"/>
      <c r="L175" s="333"/>
    </row>
    <row r="176" spans="2:12" s="1" customFormat="1" ht="22.5" customHeight="1" outlineLevel="2" collapsed="1">
      <c r="B176" s="302"/>
      <c r="C176" s="217" t="s">
        <v>449</v>
      </c>
      <c r="D176" s="217" t="s">
        <v>441</v>
      </c>
      <c r="E176" s="218" t="s">
        <v>950</v>
      </c>
      <c r="F176" s="219" t="s">
        <v>951</v>
      </c>
      <c r="G176" s="220" t="s">
        <v>345</v>
      </c>
      <c r="H176" s="221">
        <v>0.208</v>
      </c>
      <c r="I176" s="270">
        <v>668.7</v>
      </c>
      <c r="J176" s="222">
        <f>ROUND(I176*H176,2)</f>
        <v>139.09</v>
      </c>
      <c r="K176" s="219" t="s">
        <v>34</v>
      </c>
      <c r="L176" s="334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2612</v>
      </c>
      <c r="G177" s="204"/>
      <c r="H177" s="212">
        <v>0.208</v>
      </c>
      <c r="I177" s="332" t="s">
        <v>34</v>
      </c>
      <c r="J177" s="204"/>
      <c r="K177" s="204"/>
      <c r="L177" s="333"/>
    </row>
    <row r="178" spans="2:12" s="1" customFormat="1" ht="22.5" customHeight="1" outlineLevel="2" collapsed="1">
      <c r="B178" s="302"/>
      <c r="C178" s="191" t="s">
        <v>451</v>
      </c>
      <c r="D178" s="191" t="s">
        <v>342</v>
      </c>
      <c r="E178" s="192" t="s">
        <v>941</v>
      </c>
      <c r="F178" s="193" t="s">
        <v>942</v>
      </c>
      <c r="G178" s="194" t="s">
        <v>345</v>
      </c>
      <c r="H178" s="195">
        <v>0.208</v>
      </c>
      <c r="I178" s="269">
        <v>36.1</v>
      </c>
      <c r="J178" s="197">
        <f>ROUND(I178*H178,2)</f>
        <v>7.51</v>
      </c>
      <c r="K178" s="193" t="s">
        <v>346</v>
      </c>
      <c r="L178" s="322"/>
    </row>
    <row r="179" spans="2:12" s="13" customFormat="1" ht="13.5" hidden="1" outlineLevel="3">
      <c r="B179" s="331"/>
      <c r="C179" s="204"/>
      <c r="D179" s="206" t="s">
        <v>348</v>
      </c>
      <c r="E179" s="210" t="s">
        <v>34</v>
      </c>
      <c r="F179" s="211" t="s">
        <v>3662</v>
      </c>
      <c r="G179" s="204"/>
      <c r="H179" s="212">
        <v>0.208</v>
      </c>
      <c r="I179" s="332" t="s">
        <v>34</v>
      </c>
      <c r="J179" s="204"/>
      <c r="K179" s="204"/>
      <c r="L179" s="333"/>
    </row>
    <row r="180" spans="2:12" s="1" customFormat="1" ht="22.5" customHeight="1" outlineLevel="2">
      <c r="B180" s="302"/>
      <c r="C180" s="191" t="s">
        <v>454</v>
      </c>
      <c r="D180" s="191" t="s">
        <v>342</v>
      </c>
      <c r="E180" s="192" t="s">
        <v>933</v>
      </c>
      <c r="F180" s="193" t="s">
        <v>934</v>
      </c>
      <c r="G180" s="194" t="s">
        <v>345</v>
      </c>
      <c r="H180" s="195">
        <v>0.208</v>
      </c>
      <c r="I180" s="269">
        <v>10.3</v>
      </c>
      <c r="J180" s="197">
        <f>ROUND(I180*H180,2)</f>
        <v>2.14</v>
      </c>
      <c r="K180" s="193" t="s">
        <v>346</v>
      </c>
      <c r="L180" s="322"/>
    </row>
    <row r="181" spans="2:12" s="1" customFormat="1" ht="22.5" customHeight="1" outlineLevel="2" collapsed="1">
      <c r="B181" s="302"/>
      <c r="C181" s="191" t="s">
        <v>260</v>
      </c>
      <c r="D181" s="191" t="s">
        <v>342</v>
      </c>
      <c r="E181" s="192" t="s">
        <v>957</v>
      </c>
      <c r="F181" s="193" t="s">
        <v>958</v>
      </c>
      <c r="G181" s="194" t="s">
        <v>390</v>
      </c>
      <c r="H181" s="195">
        <v>1.98</v>
      </c>
      <c r="I181" s="269">
        <v>13.9</v>
      </c>
      <c r="J181" s="197">
        <f>ROUND(I181*H181,2)</f>
        <v>27.52</v>
      </c>
      <c r="K181" s="193" t="s">
        <v>346</v>
      </c>
      <c r="L181" s="322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2504</v>
      </c>
      <c r="G182" s="204"/>
      <c r="H182" s="212">
        <v>1.98</v>
      </c>
      <c r="I182" s="332" t="s">
        <v>34</v>
      </c>
      <c r="J182" s="204"/>
      <c r="K182" s="204"/>
      <c r="L182" s="333"/>
    </row>
    <row r="183" spans="2:12" s="1" customFormat="1" ht="22.5" customHeight="1" outlineLevel="2" collapsed="1">
      <c r="B183" s="302"/>
      <c r="C183" s="217" t="s">
        <v>461</v>
      </c>
      <c r="D183" s="217" t="s">
        <v>441</v>
      </c>
      <c r="E183" s="218" t="s">
        <v>442</v>
      </c>
      <c r="F183" s="219" t="s">
        <v>443</v>
      </c>
      <c r="G183" s="220" t="s">
        <v>444</v>
      </c>
      <c r="H183" s="221">
        <v>0.042</v>
      </c>
      <c r="I183" s="270">
        <v>111.5</v>
      </c>
      <c r="J183" s="222">
        <f>ROUND(I183*H183,2)</f>
        <v>4.68</v>
      </c>
      <c r="K183" s="219" t="s">
        <v>34</v>
      </c>
      <c r="L183" s="334"/>
    </row>
    <row r="184" spans="2:12" s="13" customFormat="1" ht="13.5" hidden="1" outlineLevel="3">
      <c r="B184" s="331"/>
      <c r="C184" s="204"/>
      <c r="D184" s="206" t="s">
        <v>348</v>
      </c>
      <c r="E184" s="210" t="s">
        <v>34</v>
      </c>
      <c r="F184" s="211" t="s">
        <v>2613</v>
      </c>
      <c r="G184" s="204"/>
      <c r="H184" s="212">
        <v>0.042</v>
      </c>
      <c r="I184" s="332" t="s">
        <v>34</v>
      </c>
      <c r="J184" s="204"/>
      <c r="K184" s="204"/>
      <c r="L184" s="333"/>
    </row>
    <row r="185" spans="2:12" s="1" customFormat="1" ht="22.5" customHeight="1" outlineLevel="2" collapsed="1">
      <c r="B185" s="302"/>
      <c r="C185" s="191" t="s">
        <v>465</v>
      </c>
      <c r="D185" s="191" t="s">
        <v>342</v>
      </c>
      <c r="E185" s="192" t="s">
        <v>965</v>
      </c>
      <c r="F185" s="193" t="s">
        <v>966</v>
      </c>
      <c r="G185" s="194" t="s">
        <v>390</v>
      </c>
      <c r="H185" s="195">
        <v>1.98</v>
      </c>
      <c r="I185" s="269">
        <v>16.7</v>
      </c>
      <c r="J185" s="197">
        <f>ROUND(I185*H185,2)</f>
        <v>33.07</v>
      </c>
      <c r="K185" s="193" t="s">
        <v>34</v>
      </c>
      <c r="L185" s="322"/>
    </row>
    <row r="186" spans="2:12" s="13" customFormat="1" ht="13.5" hidden="1" outlineLevel="3">
      <c r="B186" s="331"/>
      <c r="C186" s="204"/>
      <c r="D186" s="206" t="s">
        <v>348</v>
      </c>
      <c r="E186" s="210" t="s">
        <v>34</v>
      </c>
      <c r="F186" s="211" t="s">
        <v>2504</v>
      </c>
      <c r="G186" s="204"/>
      <c r="H186" s="212">
        <v>1.98</v>
      </c>
      <c r="I186" s="332" t="s">
        <v>34</v>
      </c>
      <c r="J186" s="204"/>
      <c r="K186" s="204"/>
      <c r="L186" s="333"/>
    </row>
    <row r="187" spans="2:12" s="11" customFormat="1" ht="29.85" customHeight="1" outlineLevel="1">
      <c r="B187" s="318"/>
      <c r="C187" s="182"/>
      <c r="D187" s="188" t="s">
        <v>74</v>
      </c>
      <c r="E187" s="189" t="s">
        <v>347</v>
      </c>
      <c r="F187" s="189" t="s">
        <v>1579</v>
      </c>
      <c r="G187" s="182"/>
      <c r="H187" s="182"/>
      <c r="I187" s="321" t="s">
        <v>34</v>
      </c>
      <c r="J187" s="190">
        <f>SUM(J188:J194)</f>
        <v>133.32</v>
      </c>
      <c r="K187" s="182"/>
      <c r="L187" s="320"/>
    </row>
    <row r="188" spans="2:12" s="1" customFormat="1" ht="22.5" customHeight="1" outlineLevel="2" collapsed="1">
      <c r="B188" s="302"/>
      <c r="C188" s="191" t="s">
        <v>472</v>
      </c>
      <c r="D188" s="191" t="s">
        <v>342</v>
      </c>
      <c r="E188" s="192" t="s">
        <v>2409</v>
      </c>
      <c r="F188" s="193" t="s">
        <v>2410</v>
      </c>
      <c r="G188" s="194" t="s">
        <v>345</v>
      </c>
      <c r="H188" s="195">
        <v>0.198</v>
      </c>
      <c r="I188" s="269">
        <v>626.9</v>
      </c>
      <c r="J188" s="197">
        <f>ROUND(I188*H188,2)</f>
        <v>124.13</v>
      </c>
      <c r="K188" s="193" t="s">
        <v>346</v>
      </c>
      <c r="L188" s="322"/>
    </row>
    <row r="189" spans="2:12" s="12" customFormat="1" ht="13.5" hidden="1" outlineLevel="3">
      <c r="B189" s="342"/>
      <c r="C189" s="203"/>
      <c r="D189" s="206" t="s">
        <v>348</v>
      </c>
      <c r="E189" s="343" t="s">
        <v>34</v>
      </c>
      <c r="F189" s="344" t="s">
        <v>2411</v>
      </c>
      <c r="G189" s="203"/>
      <c r="H189" s="345" t="s">
        <v>34</v>
      </c>
      <c r="I189" s="346" t="s">
        <v>34</v>
      </c>
      <c r="J189" s="203"/>
      <c r="K189" s="203"/>
      <c r="L189" s="347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4642</v>
      </c>
      <c r="G190" s="204"/>
      <c r="H190" s="212">
        <v>0.198</v>
      </c>
      <c r="I190" s="332" t="s">
        <v>34</v>
      </c>
      <c r="J190" s="204"/>
      <c r="K190" s="204"/>
      <c r="L190" s="333"/>
    </row>
    <row r="191" spans="2:12" s="14" customFormat="1" ht="13.5" hidden="1" outlineLevel="3">
      <c r="B191" s="335"/>
      <c r="C191" s="205"/>
      <c r="D191" s="206" t="s">
        <v>348</v>
      </c>
      <c r="E191" s="207" t="s">
        <v>2375</v>
      </c>
      <c r="F191" s="208" t="s">
        <v>352</v>
      </c>
      <c r="G191" s="205"/>
      <c r="H191" s="209">
        <v>0.198</v>
      </c>
      <c r="I191" s="336" t="s">
        <v>34</v>
      </c>
      <c r="J191" s="205"/>
      <c r="K191" s="205"/>
      <c r="L191" s="337"/>
    </row>
    <row r="192" spans="2:12" s="1" customFormat="1" ht="22.5" customHeight="1" outlineLevel="2" collapsed="1">
      <c r="B192" s="302"/>
      <c r="C192" s="191" t="s">
        <v>475</v>
      </c>
      <c r="D192" s="191" t="s">
        <v>342</v>
      </c>
      <c r="E192" s="192" t="s">
        <v>941</v>
      </c>
      <c r="F192" s="193" t="s">
        <v>942</v>
      </c>
      <c r="G192" s="194" t="s">
        <v>345</v>
      </c>
      <c r="H192" s="195">
        <v>0.198</v>
      </c>
      <c r="I192" s="269">
        <v>36.1</v>
      </c>
      <c r="J192" s="197">
        <f>ROUND(I192*H192,2)</f>
        <v>7.15</v>
      </c>
      <c r="K192" s="193" t="s">
        <v>346</v>
      </c>
      <c r="L192" s="322"/>
    </row>
    <row r="193" spans="2:12" s="13" customFormat="1" ht="13.5" hidden="1" outlineLevel="3">
      <c r="B193" s="331"/>
      <c r="C193" s="204"/>
      <c r="D193" s="206" t="s">
        <v>348</v>
      </c>
      <c r="E193" s="210" t="s">
        <v>34</v>
      </c>
      <c r="F193" s="211" t="s">
        <v>2413</v>
      </c>
      <c r="G193" s="204"/>
      <c r="H193" s="212">
        <v>0.198</v>
      </c>
      <c r="I193" s="332" t="s">
        <v>34</v>
      </c>
      <c r="J193" s="204"/>
      <c r="K193" s="204"/>
      <c r="L193" s="333"/>
    </row>
    <row r="194" spans="2:12" s="1" customFormat="1" ht="22.5" customHeight="1" outlineLevel="2">
      <c r="B194" s="302"/>
      <c r="C194" s="191" t="s">
        <v>478</v>
      </c>
      <c r="D194" s="191" t="s">
        <v>342</v>
      </c>
      <c r="E194" s="192" t="s">
        <v>933</v>
      </c>
      <c r="F194" s="193" t="s">
        <v>934</v>
      </c>
      <c r="G194" s="194" t="s">
        <v>345</v>
      </c>
      <c r="H194" s="195">
        <v>0.198</v>
      </c>
      <c r="I194" s="269">
        <v>10.3</v>
      </c>
      <c r="J194" s="197">
        <f>ROUND(I194*H194,2)</f>
        <v>2.04</v>
      </c>
      <c r="K194" s="193" t="s">
        <v>346</v>
      </c>
      <c r="L194" s="322"/>
    </row>
    <row r="195" spans="2:12" s="11" customFormat="1" ht="29.85" customHeight="1" outlineLevel="1">
      <c r="B195" s="318"/>
      <c r="C195" s="182"/>
      <c r="D195" s="188" t="s">
        <v>74</v>
      </c>
      <c r="E195" s="189" t="s">
        <v>382</v>
      </c>
      <c r="F195" s="189" t="s">
        <v>1861</v>
      </c>
      <c r="G195" s="182"/>
      <c r="H195" s="182"/>
      <c r="I195" s="321" t="s">
        <v>34</v>
      </c>
      <c r="J195" s="190">
        <f>SUM(J196:J213)</f>
        <v>10930.850000000002</v>
      </c>
      <c r="K195" s="182"/>
      <c r="L195" s="320"/>
    </row>
    <row r="196" spans="2:12" s="1" customFormat="1" ht="22.5" customHeight="1" outlineLevel="2" collapsed="1">
      <c r="B196" s="302"/>
      <c r="C196" s="191" t="s">
        <v>482</v>
      </c>
      <c r="D196" s="191" t="s">
        <v>342</v>
      </c>
      <c r="E196" s="192" t="s">
        <v>3689</v>
      </c>
      <c r="F196" s="193" t="s">
        <v>3690</v>
      </c>
      <c r="G196" s="194" t="s">
        <v>491</v>
      </c>
      <c r="H196" s="195">
        <v>1.8</v>
      </c>
      <c r="I196" s="269">
        <v>66.9</v>
      </c>
      <c r="J196" s="197">
        <f>ROUND(I196*H196,2)</f>
        <v>120.42</v>
      </c>
      <c r="K196" s="193" t="s">
        <v>346</v>
      </c>
      <c r="L196" s="322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11" t="s">
        <v>4630</v>
      </c>
      <c r="G197" s="204"/>
      <c r="H197" s="212">
        <v>1.8</v>
      </c>
      <c r="I197" s="332" t="s">
        <v>34</v>
      </c>
      <c r="J197" s="204"/>
      <c r="K197" s="204"/>
      <c r="L197" s="333"/>
    </row>
    <row r="198" spans="2:12" s="15" customFormat="1" ht="13.5" hidden="1" outlineLevel="3">
      <c r="B198" s="339"/>
      <c r="C198" s="213"/>
      <c r="D198" s="206" t="s">
        <v>348</v>
      </c>
      <c r="E198" s="214" t="s">
        <v>3619</v>
      </c>
      <c r="F198" s="215" t="s">
        <v>363</v>
      </c>
      <c r="G198" s="213"/>
      <c r="H198" s="216">
        <v>1.8</v>
      </c>
      <c r="I198" s="340" t="s">
        <v>34</v>
      </c>
      <c r="J198" s="213"/>
      <c r="K198" s="213"/>
      <c r="L198" s="341"/>
    </row>
    <row r="199" spans="2:12" s="1" customFormat="1" ht="22.5" customHeight="1" outlineLevel="2" collapsed="1">
      <c r="B199" s="302"/>
      <c r="C199" s="217" t="s">
        <v>483</v>
      </c>
      <c r="D199" s="217" t="s">
        <v>441</v>
      </c>
      <c r="E199" s="218" t="s">
        <v>3691</v>
      </c>
      <c r="F199" s="219" t="s">
        <v>3692</v>
      </c>
      <c r="G199" s="220" t="s">
        <v>491</v>
      </c>
      <c r="H199" s="221">
        <v>1.827</v>
      </c>
      <c r="I199" s="270">
        <v>79.5</v>
      </c>
      <c r="J199" s="222">
        <f>ROUND(I199*H199,2)</f>
        <v>145.25</v>
      </c>
      <c r="K199" s="219" t="s">
        <v>34</v>
      </c>
      <c r="L199" s="334"/>
    </row>
    <row r="200" spans="2:12" s="13" customFormat="1" ht="13.5" hidden="1" outlineLevel="3">
      <c r="B200" s="331"/>
      <c r="C200" s="204"/>
      <c r="D200" s="206" t="s">
        <v>348</v>
      </c>
      <c r="E200" s="204"/>
      <c r="F200" s="211" t="s">
        <v>3693</v>
      </c>
      <c r="G200" s="204"/>
      <c r="H200" s="212">
        <v>1.827</v>
      </c>
      <c r="I200" s="332" t="s">
        <v>34</v>
      </c>
      <c r="J200" s="204"/>
      <c r="K200" s="204"/>
      <c r="L200" s="333"/>
    </row>
    <row r="201" spans="2:12" s="1" customFormat="1" ht="22.5" customHeight="1" outlineLevel="2">
      <c r="B201" s="302"/>
      <c r="C201" s="191" t="s">
        <v>488</v>
      </c>
      <c r="D201" s="191" t="s">
        <v>342</v>
      </c>
      <c r="E201" s="192" t="s">
        <v>4643</v>
      </c>
      <c r="F201" s="193" t="s">
        <v>4644</v>
      </c>
      <c r="G201" s="194" t="s">
        <v>1130</v>
      </c>
      <c r="H201" s="195">
        <v>1</v>
      </c>
      <c r="I201" s="269">
        <v>487.6</v>
      </c>
      <c r="J201" s="197">
        <f>ROUND(I201*H201,2)</f>
        <v>487.6</v>
      </c>
      <c r="K201" s="193" t="s">
        <v>34</v>
      </c>
      <c r="L201" s="322"/>
    </row>
    <row r="202" spans="2:12" s="1" customFormat="1" ht="22.5" customHeight="1" outlineLevel="2">
      <c r="B202" s="302"/>
      <c r="C202" s="217" t="s">
        <v>494</v>
      </c>
      <c r="D202" s="217" t="s">
        <v>441</v>
      </c>
      <c r="E202" s="218" t="s">
        <v>4645</v>
      </c>
      <c r="F202" s="219" t="s">
        <v>4646</v>
      </c>
      <c r="G202" s="220" t="s">
        <v>1130</v>
      </c>
      <c r="H202" s="221">
        <v>1</v>
      </c>
      <c r="I202" s="270">
        <v>3658.5</v>
      </c>
      <c r="J202" s="222">
        <f>ROUND(I202*H202,2)</f>
        <v>3658.5</v>
      </c>
      <c r="K202" s="219" t="s">
        <v>34</v>
      </c>
      <c r="L202" s="334"/>
    </row>
    <row r="203" spans="2:12" s="1" customFormat="1" ht="22.5" customHeight="1" outlineLevel="2" collapsed="1">
      <c r="B203" s="302"/>
      <c r="C203" s="217" t="s">
        <v>500</v>
      </c>
      <c r="D203" s="217" t="s">
        <v>441</v>
      </c>
      <c r="E203" s="218" t="s">
        <v>4647</v>
      </c>
      <c r="F203" s="219" t="s">
        <v>4648</v>
      </c>
      <c r="G203" s="220" t="s">
        <v>1130</v>
      </c>
      <c r="H203" s="221">
        <v>1</v>
      </c>
      <c r="I203" s="270">
        <v>785.8</v>
      </c>
      <c r="J203" s="222">
        <f>ROUND(I203*H203,2)</f>
        <v>785.8</v>
      </c>
      <c r="K203" s="219" t="s">
        <v>34</v>
      </c>
      <c r="L203" s="334"/>
    </row>
    <row r="204" spans="2:12" s="13" customFormat="1" ht="13.5" hidden="1" outlineLevel="3">
      <c r="B204" s="331"/>
      <c r="C204" s="204"/>
      <c r="D204" s="206" t="s">
        <v>348</v>
      </c>
      <c r="E204" s="204"/>
      <c r="F204" s="211" t="s">
        <v>4649</v>
      </c>
      <c r="G204" s="204"/>
      <c r="H204" s="212">
        <v>1</v>
      </c>
      <c r="I204" s="332" t="s">
        <v>34</v>
      </c>
      <c r="J204" s="204"/>
      <c r="K204" s="204"/>
      <c r="L204" s="333"/>
    </row>
    <row r="205" spans="2:12" s="1" customFormat="1" ht="22.5" customHeight="1" outlineLevel="2">
      <c r="B205" s="302"/>
      <c r="C205" s="191" t="s">
        <v>507</v>
      </c>
      <c r="D205" s="191" t="s">
        <v>342</v>
      </c>
      <c r="E205" s="192" t="s">
        <v>4650</v>
      </c>
      <c r="F205" s="193" t="s">
        <v>4651</v>
      </c>
      <c r="G205" s="194" t="s">
        <v>1130</v>
      </c>
      <c r="H205" s="195">
        <v>1</v>
      </c>
      <c r="I205" s="269">
        <v>348.3</v>
      </c>
      <c r="J205" s="197">
        <f>ROUND(I205*H205,2)</f>
        <v>348.3</v>
      </c>
      <c r="K205" s="193" t="s">
        <v>346</v>
      </c>
      <c r="L205" s="322"/>
    </row>
    <row r="206" spans="2:12" s="1" customFormat="1" ht="31.5" customHeight="1" outlineLevel="2">
      <c r="B206" s="302"/>
      <c r="C206" s="217" t="s">
        <v>510</v>
      </c>
      <c r="D206" s="217" t="s">
        <v>441</v>
      </c>
      <c r="E206" s="218" t="s">
        <v>4652</v>
      </c>
      <c r="F206" s="219" t="s">
        <v>4653</v>
      </c>
      <c r="G206" s="220" t="s">
        <v>1130</v>
      </c>
      <c r="H206" s="221">
        <v>1</v>
      </c>
      <c r="I206" s="270">
        <v>4353.8</v>
      </c>
      <c r="J206" s="222">
        <f>ROUND(I206*H206,2)</f>
        <v>4353.8</v>
      </c>
      <c r="K206" s="219" t="s">
        <v>34</v>
      </c>
      <c r="L206" s="334"/>
    </row>
    <row r="207" spans="2:12" s="1" customFormat="1" ht="22.5" customHeight="1" outlineLevel="2" collapsed="1">
      <c r="B207" s="302"/>
      <c r="C207" s="191" t="s">
        <v>514</v>
      </c>
      <c r="D207" s="191" t="s">
        <v>342</v>
      </c>
      <c r="E207" s="192" t="s">
        <v>3694</v>
      </c>
      <c r="F207" s="193" t="s">
        <v>3695</v>
      </c>
      <c r="G207" s="194" t="s">
        <v>491</v>
      </c>
      <c r="H207" s="195">
        <v>1.8</v>
      </c>
      <c r="I207" s="269">
        <v>48.8</v>
      </c>
      <c r="J207" s="197">
        <f>ROUND(I207*H207,2)</f>
        <v>87.84</v>
      </c>
      <c r="K207" s="193" t="s">
        <v>346</v>
      </c>
      <c r="L207" s="322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3619</v>
      </c>
      <c r="G208" s="204"/>
      <c r="H208" s="212">
        <v>1.8</v>
      </c>
      <c r="I208" s="332" t="s">
        <v>34</v>
      </c>
      <c r="J208" s="204"/>
      <c r="K208" s="204"/>
      <c r="L208" s="333"/>
    </row>
    <row r="209" spans="2:12" s="1" customFormat="1" ht="22.5" customHeight="1" outlineLevel="2" collapsed="1">
      <c r="B209" s="302"/>
      <c r="C209" s="191" t="s">
        <v>515</v>
      </c>
      <c r="D209" s="191" t="s">
        <v>342</v>
      </c>
      <c r="E209" s="192" t="s">
        <v>2449</v>
      </c>
      <c r="F209" s="193" t="s">
        <v>2450</v>
      </c>
      <c r="G209" s="194" t="s">
        <v>491</v>
      </c>
      <c r="H209" s="195">
        <v>1.8</v>
      </c>
      <c r="I209" s="269">
        <v>41.8</v>
      </c>
      <c r="J209" s="197">
        <f>ROUND(I209*H209,2)</f>
        <v>75.24</v>
      </c>
      <c r="K209" s="193" t="s">
        <v>346</v>
      </c>
      <c r="L209" s="322"/>
    </row>
    <row r="210" spans="2:12" s="13" customFormat="1" ht="13.5" hidden="1" outlineLevel="3">
      <c r="B210" s="331"/>
      <c r="C210" s="204"/>
      <c r="D210" s="206" t="s">
        <v>348</v>
      </c>
      <c r="E210" s="210" t="s">
        <v>34</v>
      </c>
      <c r="F210" s="211" t="s">
        <v>3619</v>
      </c>
      <c r="G210" s="204"/>
      <c r="H210" s="212">
        <v>1.8</v>
      </c>
      <c r="I210" s="332" t="s">
        <v>34</v>
      </c>
      <c r="J210" s="204"/>
      <c r="K210" s="204"/>
      <c r="L210" s="333"/>
    </row>
    <row r="211" spans="2:12" s="1" customFormat="1" ht="22.5" customHeight="1" outlineLevel="2">
      <c r="B211" s="302"/>
      <c r="C211" s="191" t="s">
        <v>520</v>
      </c>
      <c r="D211" s="191" t="s">
        <v>342</v>
      </c>
      <c r="E211" s="192" t="s">
        <v>2196</v>
      </c>
      <c r="F211" s="193" t="s">
        <v>2197</v>
      </c>
      <c r="G211" s="194" t="s">
        <v>1130</v>
      </c>
      <c r="H211" s="195">
        <v>1</v>
      </c>
      <c r="I211" s="269">
        <v>209</v>
      </c>
      <c r="J211" s="197">
        <f>ROUND(I211*H211,2)</f>
        <v>209</v>
      </c>
      <c r="K211" s="193" t="s">
        <v>346</v>
      </c>
      <c r="L211" s="322"/>
    </row>
    <row r="212" spans="2:12" s="1" customFormat="1" ht="22.5" customHeight="1" outlineLevel="2">
      <c r="B212" s="302"/>
      <c r="C212" s="217" t="s">
        <v>524</v>
      </c>
      <c r="D212" s="217" t="s">
        <v>441</v>
      </c>
      <c r="E212" s="218" t="s">
        <v>2200</v>
      </c>
      <c r="F212" s="219" t="s">
        <v>2201</v>
      </c>
      <c r="G212" s="220" t="s">
        <v>1130</v>
      </c>
      <c r="H212" s="221">
        <v>1</v>
      </c>
      <c r="I212" s="270">
        <v>450.1</v>
      </c>
      <c r="J212" s="222">
        <f>ROUND(I212*H212,2)</f>
        <v>450.1</v>
      </c>
      <c r="K212" s="219" t="s">
        <v>34</v>
      </c>
      <c r="L212" s="334"/>
    </row>
    <row r="213" spans="2:12" s="1" customFormat="1" ht="22.5" customHeight="1" outlineLevel="2">
      <c r="B213" s="302"/>
      <c r="C213" s="191" t="s">
        <v>527</v>
      </c>
      <c r="D213" s="191" t="s">
        <v>342</v>
      </c>
      <c r="E213" s="192" t="s">
        <v>2203</v>
      </c>
      <c r="F213" s="193" t="s">
        <v>2204</v>
      </c>
      <c r="G213" s="194" t="s">
        <v>1130</v>
      </c>
      <c r="H213" s="195">
        <v>1</v>
      </c>
      <c r="I213" s="269">
        <v>209</v>
      </c>
      <c r="J213" s="197">
        <f>ROUND(I213*H213,2)</f>
        <v>209</v>
      </c>
      <c r="K213" s="193" t="s">
        <v>34</v>
      </c>
      <c r="L213" s="322"/>
    </row>
    <row r="214" spans="2:12" s="11" customFormat="1" ht="29.85" customHeight="1" outlineLevel="1">
      <c r="B214" s="318"/>
      <c r="C214" s="182"/>
      <c r="D214" s="188" t="s">
        <v>74</v>
      </c>
      <c r="E214" s="189" t="s">
        <v>808</v>
      </c>
      <c r="F214" s="189" t="s">
        <v>2293</v>
      </c>
      <c r="G214" s="182"/>
      <c r="H214" s="182"/>
      <c r="I214" s="321" t="s">
        <v>34</v>
      </c>
      <c r="J214" s="190">
        <f>J215</f>
        <v>106.57</v>
      </c>
      <c r="K214" s="182"/>
      <c r="L214" s="320"/>
    </row>
    <row r="215" spans="2:12" s="1" customFormat="1" ht="22.5" customHeight="1" outlineLevel="2">
      <c r="B215" s="302"/>
      <c r="C215" s="191" t="s">
        <v>531</v>
      </c>
      <c r="D215" s="191" t="s">
        <v>342</v>
      </c>
      <c r="E215" s="192" t="s">
        <v>4654</v>
      </c>
      <c r="F215" s="193" t="s">
        <v>4655</v>
      </c>
      <c r="G215" s="194" t="s">
        <v>417</v>
      </c>
      <c r="H215" s="195">
        <v>0.17</v>
      </c>
      <c r="I215" s="269">
        <v>626.9</v>
      </c>
      <c r="J215" s="197">
        <f>ROUND(I215*H215,2)</f>
        <v>106.57</v>
      </c>
      <c r="K215" s="193" t="s">
        <v>346</v>
      </c>
      <c r="L215" s="322"/>
    </row>
    <row r="216" spans="2:12" s="11" customFormat="1" ht="37.35" customHeight="1">
      <c r="B216" s="318"/>
      <c r="C216" s="182"/>
      <c r="D216" s="188" t="s">
        <v>74</v>
      </c>
      <c r="E216" s="231" t="s">
        <v>2297</v>
      </c>
      <c r="F216" s="231" t="s">
        <v>2298</v>
      </c>
      <c r="G216" s="182"/>
      <c r="H216" s="182"/>
      <c r="I216" s="321" t="s">
        <v>34</v>
      </c>
      <c r="J216" s="232">
        <f>J217</f>
        <v>18549.66</v>
      </c>
      <c r="K216" s="182"/>
      <c r="L216" s="320"/>
    </row>
    <row r="217" spans="2:12" s="11" customFormat="1" ht="29.85" customHeight="1" outlineLevel="1">
      <c r="B217" s="318"/>
      <c r="C217" s="182"/>
      <c r="D217" s="188" t="s">
        <v>74</v>
      </c>
      <c r="E217" s="189" t="s">
        <v>2299</v>
      </c>
      <c r="F217" s="189" t="s">
        <v>2300</v>
      </c>
      <c r="G217" s="182"/>
      <c r="H217" s="182"/>
      <c r="I217" s="321" t="s">
        <v>34</v>
      </c>
      <c r="J217" s="190">
        <f>SUM(J218:J224)</f>
        <v>18549.66</v>
      </c>
      <c r="K217" s="182"/>
      <c r="L217" s="320"/>
    </row>
    <row r="218" spans="2:12" s="1" customFormat="1" ht="22.5" customHeight="1" outlineLevel="2">
      <c r="B218" s="302"/>
      <c r="C218" s="191" t="s">
        <v>536</v>
      </c>
      <c r="D218" s="191" t="s">
        <v>342</v>
      </c>
      <c r="E218" s="192" t="s">
        <v>2302</v>
      </c>
      <c r="F218" s="193" t="s">
        <v>2303</v>
      </c>
      <c r="G218" s="194" t="s">
        <v>1130</v>
      </c>
      <c r="H218" s="195">
        <v>1</v>
      </c>
      <c r="I218" s="269">
        <v>759.3</v>
      </c>
      <c r="J218" s="197">
        <f aca="true" t="shared" si="0" ref="J218:J224">ROUND(I218*H218,2)</f>
        <v>759.3</v>
      </c>
      <c r="K218" s="193" t="s">
        <v>34</v>
      </c>
      <c r="L218" s="322"/>
    </row>
    <row r="219" spans="2:12" s="1" customFormat="1" ht="22.5" customHeight="1" outlineLevel="2">
      <c r="B219" s="302"/>
      <c r="C219" s="191" t="s">
        <v>540</v>
      </c>
      <c r="D219" s="191" t="s">
        <v>342</v>
      </c>
      <c r="E219" s="192" t="s">
        <v>4656</v>
      </c>
      <c r="F219" s="193" t="s">
        <v>4657</v>
      </c>
      <c r="G219" s="194" t="s">
        <v>1130</v>
      </c>
      <c r="H219" s="195">
        <v>2</v>
      </c>
      <c r="I219" s="269">
        <v>2229.1</v>
      </c>
      <c r="J219" s="197">
        <f t="shared" si="0"/>
        <v>4458.2</v>
      </c>
      <c r="K219" s="193" t="s">
        <v>34</v>
      </c>
      <c r="L219" s="322"/>
    </row>
    <row r="220" spans="2:12" s="1" customFormat="1" ht="22.5" customHeight="1" outlineLevel="2">
      <c r="B220" s="302"/>
      <c r="C220" s="191" t="s">
        <v>541</v>
      </c>
      <c r="D220" s="191" t="s">
        <v>342</v>
      </c>
      <c r="E220" s="192" t="s">
        <v>3723</v>
      </c>
      <c r="F220" s="193" t="s">
        <v>3724</v>
      </c>
      <c r="G220" s="194" t="s">
        <v>1130</v>
      </c>
      <c r="H220" s="195">
        <v>1</v>
      </c>
      <c r="I220" s="269">
        <v>278.6</v>
      </c>
      <c r="J220" s="197">
        <f t="shared" si="0"/>
        <v>278.6</v>
      </c>
      <c r="K220" s="193" t="s">
        <v>34</v>
      </c>
      <c r="L220" s="322"/>
    </row>
    <row r="221" spans="2:12" s="1" customFormat="1" ht="22.5" customHeight="1" outlineLevel="2">
      <c r="B221" s="302"/>
      <c r="C221" s="191" t="s">
        <v>543</v>
      </c>
      <c r="D221" s="191" t="s">
        <v>342</v>
      </c>
      <c r="E221" s="192" t="s">
        <v>2316</v>
      </c>
      <c r="F221" s="193" t="s">
        <v>2317</v>
      </c>
      <c r="G221" s="194" t="s">
        <v>1130</v>
      </c>
      <c r="H221" s="195">
        <v>1</v>
      </c>
      <c r="I221" s="269">
        <v>668.7</v>
      </c>
      <c r="J221" s="197">
        <f t="shared" si="0"/>
        <v>668.7</v>
      </c>
      <c r="K221" s="193" t="s">
        <v>34</v>
      </c>
      <c r="L221" s="322"/>
    </row>
    <row r="222" spans="2:12" s="1" customFormat="1" ht="22.5" customHeight="1" outlineLevel="2">
      <c r="B222" s="302"/>
      <c r="C222" s="191" t="s">
        <v>544</v>
      </c>
      <c r="D222" s="191" t="s">
        <v>342</v>
      </c>
      <c r="E222" s="192" t="s">
        <v>3732</v>
      </c>
      <c r="F222" s="193" t="s">
        <v>3733</v>
      </c>
      <c r="G222" s="194" t="s">
        <v>1130</v>
      </c>
      <c r="H222" s="195">
        <v>1</v>
      </c>
      <c r="I222" s="269">
        <v>12260.2</v>
      </c>
      <c r="J222" s="197">
        <f t="shared" si="0"/>
        <v>12260.2</v>
      </c>
      <c r="K222" s="193" t="s">
        <v>34</v>
      </c>
      <c r="L222" s="322"/>
    </row>
    <row r="223" spans="2:12" s="1" customFormat="1" ht="22.5" customHeight="1" outlineLevel="2">
      <c r="B223" s="302"/>
      <c r="C223" s="191" t="s">
        <v>234</v>
      </c>
      <c r="D223" s="191" t="s">
        <v>342</v>
      </c>
      <c r="E223" s="192" t="s">
        <v>3734</v>
      </c>
      <c r="F223" s="193" t="s">
        <v>3735</v>
      </c>
      <c r="G223" s="194" t="s">
        <v>1130</v>
      </c>
      <c r="H223" s="195">
        <v>1</v>
      </c>
      <c r="I223" s="269">
        <v>111.5</v>
      </c>
      <c r="J223" s="197">
        <f t="shared" si="0"/>
        <v>111.5</v>
      </c>
      <c r="K223" s="193" t="s">
        <v>34</v>
      </c>
      <c r="L223" s="322"/>
    </row>
    <row r="224" spans="2:12" s="1" customFormat="1" ht="22.5" customHeight="1" outlineLevel="2">
      <c r="B224" s="302"/>
      <c r="C224" s="191" t="s">
        <v>561</v>
      </c>
      <c r="D224" s="191" t="s">
        <v>342</v>
      </c>
      <c r="E224" s="192" t="s">
        <v>2347</v>
      </c>
      <c r="F224" s="193" t="s">
        <v>2348</v>
      </c>
      <c r="G224" s="194" t="s">
        <v>417</v>
      </c>
      <c r="H224" s="195">
        <v>0.021</v>
      </c>
      <c r="I224" s="269">
        <v>626.9</v>
      </c>
      <c r="J224" s="197">
        <f t="shared" si="0"/>
        <v>13.16</v>
      </c>
      <c r="K224" s="193" t="s">
        <v>346</v>
      </c>
      <c r="L224" s="322"/>
    </row>
    <row r="225" spans="2:12" s="11" customFormat="1" ht="37.35" customHeight="1">
      <c r="B225" s="318"/>
      <c r="C225" s="182"/>
      <c r="D225" s="188" t="s">
        <v>74</v>
      </c>
      <c r="E225" s="231" t="s">
        <v>441</v>
      </c>
      <c r="F225" s="231" t="s">
        <v>2354</v>
      </c>
      <c r="G225" s="182"/>
      <c r="H225" s="182"/>
      <c r="I225" s="321" t="s">
        <v>34</v>
      </c>
      <c r="J225" s="232">
        <f>J226</f>
        <v>19.98</v>
      </c>
      <c r="K225" s="182"/>
      <c r="L225" s="320"/>
    </row>
    <row r="226" spans="2:12" s="11" customFormat="1" ht="29.85" customHeight="1" outlineLevel="1">
      <c r="B226" s="318"/>
      <c r="C226" s="182"/>
      <c r="D226" s="188" t="s">
        <v>74</v>
      </c>
      <c r="E226" s="189" t="s">
        <v>2361</v>
      </c>
      <c r="F226" s="189" t="s">
        <v>2362</v>
      </c>
      <c r="G226" s="182"/>
      <c r="H226" s="182"/>
      <c r="I226" s="321" t="s">
        <v>34</v>
      </c>
      <c r="J226" s="190">
        <f>J227</f>
        <v>19.98</v>
      </c>
      <c r="K226" s="182"/>
      <c r="L226" s="320"/>
    </row>
    <row r="227" spans="2:12" s="1" customFormat="1" ht="22.5" customHeight="1" outlineLevel="2" collapsed="1">
      <c r="B227" s="302"/>
      <c r="C227" s="191" t="s">
        <v>565</v>
      </c>
      <c r="D227" s="191" t="s">
        <v>342</v>
      </c>
      <c r="E227" s="192" t="s">
        <v>2364</v>
      </c>
      <c r="F227" s="193" t="s">
        <v>2365</v>
      </c>
      <c r="G227" s="194" t="s">
        <v>491</v>
      </c>
      <c r="H227" s="195">
        <v>1.8</v>
      </c>
      <c r="I227" s="269">
        <v>11.1</v>
      </c>
      <c r="J227" s="197">
        <f>ROUND(I227*H227,2)</f>
        <v>19.98</v>
      </c>
      <c r="K227" s="193" t="s">
        <v>34</v>
      </c>
      <c r="L227" s="322"/>
    </row>
    <row r="228" spans="2:12" s="13" customFormat="1" ht="13.5" hidden="1" outlineLevel="3">
      <c r="B228" s="331"/>
      <c r="C228" s="204"/>
      <c r="D228" s="206" t="s">
        <v>348</v>
      </c>
      <c r="E228" s="210" t="s">
        <v>34</v>
      </c>
      <c r="F228" s="211" t="s">
        <v>3619</v>
      </c>
      <c r="G228" s="204"/>
      <c r="H228" s="212">
        <v>1.8</v>
      </c>
      <c r="I228" s="348"/>
      <c r="J228" s="204"/>
      <c r="K228" s="204"/>
      <c r="L228" s="333"/>
    </row>
    <row r="229" spans="2:12" s="1" customFormat="1" ht="6.9" customHeight="1">
      <c r="B229" s="323"/>
      <c r="C229" s="324"/>
      <c r="D229" s="324"/>
      <c r="E229" s="324"/>
      <c r="F229" s="324"/>
      <c r="G229" s="324"/>
      <c r="H229" s="324"/>
      <c r="I229" s="325"/>
      <c r="J229" s="324"/>
      <c r="K229" s="324"/>
      <c r="L229" s="326"/>
    </row>
  </sheetData>
  <sheetProtection formatColumns="0" formatRows="0" sort="0" autoFilter="0"/>
  <autoFilter ref="C96:K228"/>
  <mergeCells count="14">
    <mergeCell ref="E87:H87"/>
    <mergeCell ref="E85:H85"/>
    <mergeCell ref="E89:H89"/>
    <mergeCell ref="G1:H1"/>
    <mergeCell ref="E49:H49"/>
    <mergeCell ref="E53:H53"/>
    <mergeCell ref="E51:H51"/>
    <mergeCell ref="E55:H55"/>
    <mergeCell ref="E83:H8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Y1950"/>
  <sheetViews>
    <sheetView showGridLines="0" workbookViewId="0" topLeftCell="A1">
      <pane ySplit="1" topLeftCell="A1504" activePane="bottomLeft" state="frozen"/>
      <selection pane="bottomLeft" activeCell="F1510" sqref="F1510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25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223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227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ROUND(J107,2)</f>
        <v>60177864.98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223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10.1 - Retenční nádrž RN1A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J107</f>
        <v>60177864.979999974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J108</f>
        <v>59968411.53999998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J109</f>
        <v>25973879.54999999</v>
      </c>
      <c r="K66" s="158"/>
      <c r="L66" s="313"/>
    </row>
    <row r="67" spans="2:12" s="9" customFormat="1" ht="14.85" customHeight="1" hidden="1">
      <c r="B67" s="312"/>
      <c r="C67" s="153"/>
      <c r="D67" s="154" t="s">
        <v>292</v>
      </c>
      <c r="E67" s="155"/>
      <c r="F67" s="155"/>
      <c r="G67" s="155"/>
      <c r="H67" s="155"/>
      <c r="I67" s="156"/>
      <c r="J67" s="157">
        <f>J110</f>
        <v>1004771.46</v>
      </c>
      <c r="K67" s="158"/>
      <c r="L67" s="313"/>
    </row>
    <row r="68" spans="2:12" s="9" customFormat="1" ht="14.85" customHeight="1" hidden="1">
      <c r="B68" s="312"/>
      <c r="C68" s="153"/>
      <c r="D68" s="154" t="s">
        <v>294</v>
      </c>
      <c r="E68" s="155"/>
      <c r="F68" s="155"/>
      <c r="G68" s="155"/>
      <c r="H68" s="155"/>
      <c r="I68" s="156"/>
      <c r="J68" s="157">
        <f>J189</f>
        <v>5173283.479999999</v>
      </c>
      <c r="K68" s="158"/>
      <c r="L68" s="313"/>
    </row>
    <row r="69" spans="2:12" s="9" customFormat="1" ht="14.85" customHeight="1" hidden="1">
      <c r="B69" s="312"/>
      <c r="C69" s="153"/>
      <c r="D69" s="154" t="s">
        <v>296</v>
      </c>
      <c r="E69" s="155"/>
      <c r="F69" s="155"/>
      <c r="G69" s="155"/>
      <c r="H69" s="155"/>
      <c r="I69" s="156"/>
      <c r="J69" s="157">
        <f>J695</f>
        <v>19795824.609999992</v>
      </c>
      <c r="K69" s="158"/>
      <c r="L69" s="313"/>
    </row>
    <row r="70" spans="2:12" s="9" customFormat="1" ht="19.95" customHeight="1" hidden="1">
      <c r="B70" s="312"/>
      <c r="C70" s="153"/>
      <c r="D70" s="154" t="s">
        <v>298</v>
      </c>
      <c r="E70" s="155"/>
      <c r="F70" s="155"/>
      <c r="G70" s="155"/>
      <c r="H70" s="155"/>
      <c r="I70" s="156"/>
      <c r="J70" s="157">
        <f>J914</f>
        <v>782203.68</v>
      </c>
      <c r="K70" s="158"/>
      <c r="L70" s="313"/>
    </row>
    <row r="71" spans="2:12" s="9" customFormat="1" ht="19.95" customHeight="1" hidden="1">
      <c r="B71" s="312"/>
      <c r="C71" s="153"/>
      <c r="D71" s="154" t="s">
        <v>300</v>
      </c>
      <c r="E71" s="155"/>
      <c r="F71" s="155"/>
      <c r="G71" s="155"/>
      <c r="H71" s="155"/>
      <c r="I71" s="156"/>
      <c r="J71" s="157">
        <f>J985</f>
        <v>22672774.110000003</v>
      </c>
      <c r="K71" s="158"/>
      <c r="L71" s="313"/>
    </row>
    <row r="72" spans="2:12" s="9" customFormat="1" ht="19.95" customHeight="1" hidden="1">
      <c r="B72" s="312"/>
      <c r="C72" s="153"/>
      <c r="D72" s="154" t="s">
        <v>302</v>
      </c>
      <c r="E72" s="155"/>
      <c r="F72" s="155"/>
      <c r="G72" s="155"/>
      <c r="H72" s="155"/>
      <c r="I72" s="156"/>
      <c r="J72" s="157">
        <f>J1236</f>
        <v>1340641.7400000002</v>
      </c>
      <c r="K72" s="158"/>
      <c r="L72" s="313"/>
    </row>
    <row r="73" spans="2:12" s="9" customFormat="1" ht="19.95" customHeight="1" hidden="1">
      <c r="B73" s="312"/>
      <c r="C73" s="153"/>
      <c r="D73" s="154" t="s">
        <v>304</v>
      </c>
      <c r="E73" s="155"/>
      <c r="F73" s="155"/>
      <c r="G73" s="155"/>
      <c r="H73" s="155"/>
      <c r="I73" s="156"/>
      <c r="J73" s="157">
        <f>J1462</f>
        <v>949746.0099999999</v>
      </c>
      <c r="K73" s="158"/>
      <c r="L73" s="313"/>
    </row>
    <row r="74" spans="2:12" s="9" customFormat="1" ht="19.95" customHeight="1" hidden="1">
      <c r="B74" s="312"/>
      <c r="C74" s="153"/>
      <c r="D74" s="154" t="s">
        <v>306</v>
      </c>
      <c r="E74" s="155"/>
      <c r="F74" s="155"/>
      <c r="G74" s="155"/>
      <c r="H74" s="155"/>
      <c r="I74" s="156"/>
      <c r="J74" s="157">
        <f>J1520</f>
        <v>49038.689999999995</v>
      </c>
      <c r="K74" s="158"/>
      <c r="L74" s="313"/>
    </row>
    <row r="75" spans="2:12" s="9" customFormat="1" ht="19.95" customHeight="1" hidden="1">
      <c r="B75" s="312"/>
      <c r="C75" s="153"/>
      <c r="D75" s="154" t="s">
        <v>308</v>
      </c>
      <c r="E75" s="155"/>
      <c r="F75" s="155"/>
      <c r="G75" s="155"/>
      <c r="H75" s="155"/>
      <c r="I75" s="156"/>
      <c r="J75" s="157">
        <f>J1528</f>
        <v>6582881.299999999</v>
      </c>
      <c r="K75" s="158"/>
      <c r="L75" s="313"/>
    </row>
    <row r="76" spans="2:12" s="9" customFormat="1" ht="19.95" customHeight="1" hidden="1">
      <c r="B76" s="312"/>
      <c r="C76" s="153"/>
      <c r="D76" s="154" t="s">
        <v>310</v>
      </c>
      <c r="E76" s="155"/>
      <c r="F76" s="155"/>
      <c r="G76" s="155"/>
      <c r="H76" s="155"/>
      <c r="I76" s="156"/>
      <c r="J76" s="157">
        <f>J1870</f>
        <v>1225976.8</v>
      </c>
      <c r="K76" s="158"/>
      <c r="L76" s="313"/>
    </row>
    <row r="77" spans="2:12" s="9" customFormat="1" ht="19.95" customHeight="1" hidden="1">
      <c r="B77" s="312"/>
      <c r="C77" s="153"/>
      <c r="D77" s="154" t="s">
        <v>312</v>
      </c>
      <c r="E77" s="155"/>
      <c r="F77" s="155"/>
      <c r="G77" s="155"/>
      <c r="H77" s="155"/>
      <c r="I77" s="156"/>
      <c r="J77" s="157">
        <f>J1910</f>
        <v>391269.66</v>
      </c>
      <c r="K77" s="158"/>
      <c r="L77" s="313"/>
    </row>
    <row r="78" spans="2:12" s="8" customFormat="1" ht="24.9" customHeight="1" hidden="1">
      <c r="B78" s="310"/>
      <c r="C78" s="146"/>
      <c r="D78" s="147" t="s">
        <v>314</v>
      </c>
      <c r="E78" s="148"/>
      <c r="F78" s="148"/>
      <c r="G78" s="148"/>
      <c r="H78" s="148"/>
      <c r="I78" s="149"/>
      <c r="J78" s="150">
        <f>J1912</f>
        <v>164578.32</v>
      </c>
      <c r="K78" s="151"/>
      <c r="L78" s="311"/>
    </row>
    <row r="79" spans="2:12" s="9" customFormat="1" ht="19.95" customHeight="1" hidden="1">
      <c r="B79" s="312"/>
      <c r="C79" s="153"/>
      <c r="D79" s="154" t="s">
        <v>316</v>
      </c>
      <c r="E79" s="155"/>
      <c r="F79" s="155"/>
      <c r="G79" s="155"/>
      <c r="H79" s="155"/>
      <c r="I79" s="156"/>
      <c r="J79" s="157">
        <f>J1913</f>
        <v>159562.32</v>
      </c>
      <c r="K79" s="158"/>
      <c r="L79" s="313"/>
    </row>
    <row r="80" spans="2:12" s="9" customFormat="1" ht="19.95" customHeight="1" hidden="1">
      <c r="B80" s="312"/>
      <c r="C80" s="153"/>
      <c r="D80" s="154" t="s">
        <v>318</v>
      </c>
      <c r="E80" s="155"/>
      <c r="F80" s="155"/>
      <c r="G80" s="155"/>
      <c r="H80" s="155"/>
      <c r="I80" s="156"/>
      <c r="J80" s="157">
        <f>J1937</f>
        <v>5016</v>
      </c>
      <c r="K80" s="158"/>
      <c r="L80" s="313"/>
    </row>
    <row r="81" spans="2:12" s="8" customFormat="1" ht="24.9" customHeight="1" hidden="1">
      <c r="B81" s="310"/>
      <c r="C81" s="146"/>
      <c r="D81" s="147" t="s">
        <v>319</v>
      </c>
      <c r="E81" s="148"/>
      <c r="F81" s="148"/>
      <c r="G81" s="148"/>
      <c r="H81" s="148"/>
      <c r="I81" s="149"/>
      <c r="J81" s="150">
        <f>J1939</f>
        <v>44875.119999999995</v>
      </c>
      <c r="K81" s="151"/>
      <c r="L81" s="311"/>
    </row>
    <row r="82" spans="2:12" s="9" customFormat="1" ht="19.95" customHeight="1" hidden="1">
      <c r="B82" s="312"/>
      <c r="C82" s="153"/>
      <c r="D82" s="154" t="s">
        <v>320</v>
      </c>
      <c r="E82" s="155"/>
      <c r="F82" s="155"/>
      <c r="G82" s="155"/>
      <c r="H82" s="155"/>
      <c r="I82" s="156"/>
      <c r="J82" s="157">
        <f>J1940</f>
        <v>44136.6</v>
      </c>
      <c r="K82" s="158"/>
      <c r="L82" s="313"/>
    </row>
    <row r="83" spans="2:12" s="9" customFormat="1" ht="19.95" customHeight="1" hidden="1">
      <c r="B83" s="312"/>
      <c r="C83" s="153"/>
      <c r="D83" s="154" t="s">
        <v>321</v>
      </c>
      <c r="E83" s="155"/>
      <c r="F83" s="155"/>
      <c r="G83" s="155"/>
      <c r="H83" s="155"/>
      <c r="I83" s="156"/>
      <c r="J83" s="157">
        <f>J1943</f>
        <v>738.52</v>
      </c>
      <c r="K83" s="158"/>
      <c r="L83" s="313"/>
    </row>
    <row r="84" spans="2:12" s="1" customFormat="1" ht="21.75" customHeight="1" hidden="1">
      <c r="B84" s="302"/>
      <c r="C84" s="260"/>
      <c r="D84" s="260"/>
      <c r="E84" s="260"/>
      <c r="F84" s="260"/>
      <c r="G84" s="260"/>
      <c r="H84" s="260"/>
      <c r="I84" s="114"/>
      <c r="J84" s="260"/>
      <c r="K84" s="41"/>
      <c r="L84" s="303"/>
    </row>
    <row r="85" spans="2:12" s="1" customFormat="1" ht="6.9" customHeight="1" hidden="1">
      <c r="B85" s="307"/>
      <c r="C85" s="52"/>
      <c r="D85" s="52"/>
      <c r="E85" s="52"/>
      <c r="F85" s="52"/>
      <c r="G85" s="52"/>
      <c r="H85" s="52"/>
      <c r="I85" s="135"/>
      <c r="J85" s="52"/>
      <c r="K85" s="53"/>
      <c r="L85" s="303"/>
    </row>
    <row r="86" spans="2:12" ht="13.5" hidden="1">
      <c r="B86" s="296"/>
      <c r="C86" s="297"/>
      <c r="D86" s="297"/>
      <c r="E86" s="297"/>
      <c r="F86" s="297"/>
      <c r="G86" s="297"/>
      <c r="H86" s="297"/>
      <c r="I86" s="113"/>
      <c r="J86" s="297"/>
      <c r="K86" s="297"/>
      <c r="L86" s="298"/>
    </row>
    <row r="87" spans="2:12" ht="13.5" hidden="1">
      <c r="B87" s="296"/>
      <c r="C87" s="297"/>
      <c r="D87" s="297"/>
      <c r="E87" s="297"/>
      <c r="F87" s="297"/>
      <c r="G87" s="297"/>
      <c r="H87" s="297"/>
      <c r="I87" s="113"/>
      <c r="J87" s="297"/>
      <c r="K87" s="297"/>
      <c r="L87" s="298"/>
    </row>
    <row r="88" spans="2:12" ht="13.5" hidden="1">
      <c r="B88" s="296"/>
      <c r="C88" s="297"/>
      <c r="D88" s="297"/>
      <c r="E88" s="297"/>
      <c r="F88" s="297"/>
      <c r="G88" s="297"/>
      <c r="H88" s="297"/>
      <c r="I88" s="113"/>
      <c r="J88" s="297"/>
      <c r="K88" s="297"/>
      <c r="L88" s="298"/>
    </row>
    <row r="89" spans="2:12" s="1" customFormat="1" ht="6.9" customHeight="1">
      <c r="B89" s="314"/>
      <c r="C89" s="55"/>
      <c r="D89" s="55"/>
      <c r="E89" s="55"/>
      <c r="F89" s="55"/>
      <c r="G89" s="55"/>
      <c r="H89" s="55"/>
      <c r="I89" s="138"/>
      <c r="J89" s="55"/>
      <c r="K89" s="55"/>
      <c r="L89" s="303"/>
    </row>
    <row r="90" spans="2:12" s="1" customFormat="1" ht="36.9" customHeight="1">
      <c r="B90" s="302"/>
      <c r="C90" s="25" t="s">
        <v>322</v>
      </c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4.4" customHeight="1">
      <c r="B92" s="302"/>
      <c r="C92" s="32" t="s">
        <v>16</v>
      </c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22.5" customHeight="1">
      <c r="B93" s="302"/>
      <c r="C93" s="260"/>
      <c r="D93" s="260"/>
      <c r="E93" s="384" t="s">
        <v>17</v>
      </c>
      <c r="F93" s="375"/>
      <c r="G93" s="375"/>
      <c r="H93" s="375"/>
      <c r="I93" s="114"/>
      <c r="J93" s="260"/>
      <c r="K93" s="260"/>
      <c r="L93" s="303"/>
    </row>
    <row r="94" spans="2:12" ht="13.2">
      <c r="B94" s="301"/>
      <c r="C94" s="32" t="s">
        <v>217</v>
      </c>
      <c r="D94" s="262"/>
      <c r="E94" s="262"/>
      <c r="F94" s="262"/>
      <c r="G94" s="262"/>
      <c r="H94" s="262"/>
      <c r="I94" s="113"/>
      <c r="J94" s="262"/>
      <c r="K94" s="262"/>
      <c r="L94" s="300"/>
    </row>
    <row r="95" spans="2:12" ht="22.5" customHeight="1">
      <c r="B95" s="301"/>
      <c r="C95" s="262"/>
      <c r="D95" s="262"/>
      <c r="E95" s="384" t="s">
        <v>219</v>
      </c>
      <c r="F95" s="382"/>
      <c r="G95" s="382"/>
      <c r="H95" s="382"/>
      <c r="I95" s="113"/>
      <c r="J95" s="262"/>
      <c r="K95" s="262"/>
      <c r="L95" s="300"/>
    </row>
    <row r="96" spans="2:12" ht="13.2">
      <c r="B96" s="301"/>
      <c r="C96" s="32" t="s">
        <v>221</v>
      </c>
      <c r="D96" s="262"/>
      <c r="E96" s="262"/>
      <c r="F96" s="262"/>
      <c r="G96" s="262"/>
      <c r="H96" s="262"/>
      <c r="I96" s="113"/>
      <c r="J96" s="262"/>
      <c r="K96" s="262"/>
      <c r="L96" s="300"/>
    </row>
    <row r="97" spans="2:12" s="1" customFormat="1" ht="22.5" customHeight="1">
      <c r="B97" s="302"/>
      <c r="C97" s="260"/>
      <c r="D97" s="260"/>
      <c r="E97" s="383" t="s">
        <v>223</v>
      </c>
      <c r="F97" s="375"/>
      <c r="G97" s="375"/>
      <c r="H97" s="375"/>
      <c r="I97" s="114"/>
      <c r="J97" s="260"/>
      <c r="K97" s="260"/>
      <c r="L97" s="303"/>
    </row>
    <row r="98" spans="2:12" s="1" customFormat="1" ht="14.4" customHeight="1">
      <c r="B98" s="302"/>
      <c r="C98" s="32" t="s">
        <v>225</v>
      </c>
      <c r="D98" s="260"/>
      <c r="E98" s="260"/>
      <c r="F98" s="260"/>
      <c r="G98" s="260"/>
      <c r="H98" s="260"/>
      <c r="I98" s="114"/>
      <c r="J98" s="260"/>
      <c r="K98" s="260"/>
      <c r="L98" s="303"/>
    </row>
    <row r="99" spans="2:12" s="1" customFormat="1" ht="23.25" customHeight="1">
      <c r="B99" s="302"/>
      <c r="C99" s="260"/>
      <c r="D99" s="260"/>
      <c r="E99" s="385" t="str">
        <f>E13</f>
        <v>SO 10.1 - Retenční nádrž RN1A</v>
      </c>
      <c r="F99" s="375"/>
      <c r="G99" s="375"/>
      <c r="H99" s="375"/>
      <c r="I99" s="114"/>
      <c r="J99" s="260"/>
      <c r="K99" s="260"/>
      <c r="L99" s="303"/>
    </row>
    <row r="100" spans="2:12" s="1" customFormat="1" ht="6.9" customHeight="1">
      <c r="B100" s="302"/>
      <c r="C100" s="260"/>
      <c r="D100" s="260"/>
      <c r="E100" s="260"/>
      <c r="F100" s="260"/>
      <c r="G100" s="260"/>
      <c r="H100" s="260"/>
      <c r="I100" s="114"/>
      <c r="J100" s="260"/>
      <c r="K100" s="260"/>
      <c r="L100" s="303"/>
    </row>
    <row r="101" spans="2:12" s="1" customFormat="1" ht="18" customHeight="1">
      <c r="B101" s="302"/>
      <c r="C101" s="32" t="s">
        <v>24</v>
      </c>
      <c r="D101" s="260"/>
      <c r="E101" s="260"/>
      <c r="F101" s="30" t="str">
        <f>F16</f>
        <v>HRANICE - DRAHOTUŠE</v>
      </c>
      <c r="G101" s="260"/>
      <c r="H101" s="260"/>
      <c r="I101" s="115" t="s">
        <v>26</v>
      </c>
      <c r="J101" s="116"/>
      <c r="K101" s="260"/>
      <c r="L101" s="303"/>
    </row>
    <row r="102" spans="2:12" s="1" customFormat="1" ht="6.9" customHeight="1">
      <c r="B102" s="302"/>
      <c r="C102" s="260"/>
      <c r="D102" s="260"/>
      <c r="E102" s="260"/>
      <c r="F102" s="260"/>
      <c r="G102" s="260"/>
      <c r="H102" s="260"/>
      <c r="I102" s="114"/>
      <c r="J102" s="260"/>
      <c r="K102" s="260"/>
      <c r="L102" s="303"/>
    </row>
    <row r="103" spans="2:12" s="1" customFormat="1" ht="13.2">
      <c r="B103" s="302"/>
      <c r="C103" s="32" t="s">
        <v>32</v>
      </c>
      <c r="D103" s="260"/>
      <c r="E103" s="260"/>
      <c r="F103" s="30" t="str">
        <f>E19</f>
        <v>VODOVODY A KANALIZACE PŘEROV a.s.</v>
      </c>
      <c r="G103" s="260"/>
      <c r="H103" s="260"/>
      <c r="I103" s="115" t="s">
        <v>38</v>
      </c>
      <c r="J103" s="30" t="str">
        <f>E25</f>
        <v>JV PROJEKT VH s.r.o., BRNO</v>
      </c>
      <c r="K103" s="260"/>
      <c r="L103" s="303"/>
    </row>
    <row r="104" spans="2:12" s="1" customFormat="1" ht="14.4" customHeight="1">
      <c r="B104" s="302"/>
      <c r="C104" s="32" t="s">
        <v>37</v>
      </c>
      <c r="D104" s="260"/>
      <c r="E104" s="260"/>
      <c r="F104" s="30" t="s">
        <v>6577</v>
      </c>
      <c r="G104" s="260"/>
      <c r="H104" s="260"/>
      <c r="I104" s="114"/>
      <c r="J104" s="260"/>
      <c r="K104" s="260"/>
      <c r="L104" s="303"/>
    </row>
    <row r="105" spans="2:12" s="1" customFormat="1" ht="10.35" customHeight="1">
      <c r="B105" s="302"/>
      <c r="C105" s="260"/>
      <c r="D105" s="260"/>
      <c r="E105" s="260"/>
      <c r="F105" s="260"/>
      <c r="G105" s="260"/>
      <c r="H105" s="260"/>
      <c r="I105" s="114"/>
      <c r="J105" s="260"/>
      <c r="K105" s="260"/>
      <c r="L105" s="303"/>
    </row>
    <row r="106" spans="2:12" s="10" customFormat="1" ht="29.25" customHeight="1">
      <c r="B106" s="315"/>
      <c r="C106" s="165" t="s">
        <v>323</v>
      </c>
      <c r="D106" s="166" t="s">
        <v>60</v>
      </c>
      <c r="E106" s="166" t="s">
        <v>57</v>
      </c>
      <c r="F106" s="166" t="s">
        <v>324</v>
      </c>
      <c r="G106" s="166" t="s">
        <v>325</v>
      </c>
      <c r="H106" s="166" t="s">
        <v>326</v>
      </c>
      <c r="I106" s="167" t="s">
        <v>327</v>
      </c>
      <c r="J106" s="166" t="s">
        <v>283</v>
      </c>
      <c r="K106" s="168" t="s">
        <v>328</v>
      </c>
      <c r="L106" s="368"/>
    </row>
    <row r="107" spans="2:12" s="1" customFormat="1" ht="29.25" customHeight="1">
      <c r="B107" s="302"/>
      <c r="C107" s="316" t="s">
        <v>285</v>
      </c>
      <c r="D107" s="260"/>
      <c r="E107" s="260"/>
      <c r="F107" s="260"/>
      <c r="G107" s="260"/>
      <c r="H107" s="260"/>
      <c r="I107" s="114"/>
      <c r="J107" s="317">
        <f>J108+J1912+J1939</f>
        <v>60177864.979999974</v>
      </c>
      <c r="K107" s="260"/>
      <c r="L107" s="303"/>
    </row>
    <row r="108" spans="2:12" s="11" customFormat="1" ht="37.35" customHeight="1">
      <c r="B108" s="318"/>
      <c r="C108" s="182"/>
      <c r="D108" s="188" t="s">
        <v>74</v>
      </c>
      <c r="E108" s="231" t="s">
        <v>336</v>
      </c>
      <c r="F108" s="231" t="s">
        <v>337</v>
      </c>
      <c r="G108" s="182"/>
      <c r="H108" s="182"/>
      <c r="I108" s="321"/>
      <c r="J108" s="232">
        <f>J109+J914+J985+J1236+J1462+J1520+J1528+J1870+J1910</f>
        <v>59968411.53999998</v>
      </c>
      <c r="K108" s="182"/>
      <c r="L108" s="320"/>
    </row>
    <row r="109" spans="2:12" s="11" customFormat="1" ht="29.85" customHeight="1" outlineLevel="1" collapsed="1">
      <c r="B109" s="318"/>
      <c r="C109" s="182"/>
      <c r="D109" s="188" t="s">
        <v>74</v>
      </c>
      <c r="E109" s="189" t="s">
        <v>23</v>
      </c>
      <c r="F109" s="279" t="s">
        <v>339</v>
      </c>
      <c r="G109" s="182"/>
      <c r="H109" s="182"/>
      <c r="I109" s="321"/>
      <c r="J109" s="190">
        <f>J110+J189+J695</f>
        <v>25973879.54999999</v>
      </c>
      <c r="K109" s="182"/>
      <c r="L109" s="320"/>
    </row>
    <row r="110" spans="2:12" s="11" customFormat="1" ht="29.85" customHeight="1" outlineLevel="1">
      <c r="B110" s="318"/>
      <c r="C110" s="182"/>
      <c r="D110" s="188" t="s">
        <v>74</v>
      </c>
      <c r="E110" s="279" t="s">
        <v>340</v>
      </c>
      <c r="F110" s="279" t="s">
        <v>341</v>
      </c>
      <c r="G110" s="182"/>
      <c r="H110" s="182"/>
      <c r="I110" s="321"/>
      <c r="J110" s="190">
        <f>SUM(J111:J187)</f>
        <v>1004771.46</v>
      </c>
      <c r="K110" s="182"/>
      <c r="L110" s="320"/>
    </row>
    <row r="111" spans="2:12" s="1" customFormat="1" ht="22.5" customHeight="1" outlineLevel="2" collapsed="1">
      <c r="B111" s="302"/>
      <c r="C111" s="191" t="s">
        <v>23</v>
      </c>
      <c r="D111" s="191" t="s">
        <v>342</v>
      </c>
      <c r="E111" s="285" t="s">
        <v>343</v>
      </c>
      <c r="F111" s="280" t="s">
        <v>344</v>
      </c>
      <c r="G111" s="194" t="s">
        <v>345</v>
      </c>
      <c r="H111" s="195">
        <v>1746.4</v>
      </c>
      <c r="I111" s="269">
        <v>64.1</v>
      </c>
      <c r="J111" s="197">
        <f>ROUND(I111*H111,2)</f>
        <v>111944.24</v>
      </c>
      <c r="K111" s="193" t="s">
        <v>346</v>
      </c>
      <c r="L111" s="322"/>
    </row>
    <row r="112" spans="2:12" s="12" customFormat="1" ht="13.5" hidden="1" outlineLevel="3">
      <c r="B112" s="342"/>
      <c r="C112" s="203"/>
      <c r="D112" s="206" t="s">
        <v>348</v>
      </c>
      <c r="E112" s="352" t="s">
        <v>34</v>
      </c>
      <c r="F112" s="350" t="s">
        <v>349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2" customFormat="1" ht="13.5" hidden="1" outlineLevel="3">
      <c r="B113" s="342"/>
      <c r="C113" s="203"/>
      <c r="D113" s="206" t="s">
        <v>348</v>
      </c>
      <c r="E113" s="352" t="s">
        <v>34</v>
      </c>
      <c r="F113" s="350" t="s">
        <v>350</v>
      </c>
      <c r="G113" s="203"/>
      <c r="H113" s="345" t="s">
        <v>34</v>
      </c>
      <c r="I113" s="346" t="s">
        <v>34</v>
      </c>
      <c r="J113" s="203"/>
      <c r="K113" s="203"/>
      <c r="L113" s="347"/>
    </row>
    <row r="114" spans="2:12" s="13" customFormat="1" ht="13.5" hidden="1" outlineLevel="3">
      <c r="B114" s="331"/>
      <c r="C114" s="204"/>
      <c r="D114" s="206" t="s">
        <v>348</v>
      </c>
      <c r="E114" s="287" t="s">
        <v>34</v>
      </c>
      <c r="F114" s="281" t="s">
        <v>351</v>
      </c>
      <c r="G114" s="204"/>
      <c r="H114" s="212">
        <v>4366</v>
      </c>
      <c r="I114" s="332" t="s">
        <v>34</v>
      </c>
      <c r="J114" s="204"/>
      <c r="K114" s="204"/>
      <c r="L114" s="333"/>
    </row>
    <row r="115" spans="2:12" s="14" customFormat="1" ht="13.5" hidden="1" outlineLevel="3">
      <c r="B115" s="335"/>
      <c r="C115" s="205"/>
      <c r="D115" s="206" t="s">
        <v>348</v>
      </c>
      <c r="E115" s="286" t="s">
        <v>249</v>
      </c>
      <c r="F115" s="282" t="s">
        <v>352</v>
      </c>
      <c r="G115" s="205"/>
      <c r="H115" s="209">
        <v>4366</v>
      </c>
      <c r="I115" s="336" t="s">
        <v>34</v>
      </c>
      <c r="J115" s="205"/>
      <c r="K115" s="205"/>
      <c r="L115" s="337"/>
    </row>
    <row r="116" spans="2:12" s="12" customFormat="1" ht="13.5" hidden="1" outlineLevel="3">
      <c r="B116" s="342"/>
      <c r="C116" s="203"/>
      <c r="D116" s="206" t="s">
        <v>348</v>
      </c>
      <c r="E116" s="352" t="s">
        <v>34</v>
      </c>
      <c r="F116" s="350" t="s">
        <v>353</v>
      </c>
      <c r="G116" s="203"/>
      <c r="H116" s="345" t="s">
        <v>34</v>
      </c>
      <c r="I116" s="346" t="s">
        <v>34</v>
      </c>
      <c r="J116" s="203"/>
      <c r="K116" s="203"/>
      <c r="L116" s="347"/>
    </row>
    <row r="117" spans="2:12" s="13" customFormat="1" ht="13.5" hidden="1" outlineLevel="3">
      <c r="B117" s="331"/>
      <c r="C117" s="204"/>
      <c r="D117" s="206" t="s">
        <v>348</v>
      </c>
      <c r="E117" s="287" t="s">
        <v>34</v>
      </c>
      <c r="F117" s="281" t="s">
        <v>354</v>
      </c>
      <c r="G117" s="204"/>
      <c r="H117" s="212">
        <v>1746.4</v>
      </c>
      <c r="I117" s="332" t="s">
        <v>34</v>
      </c>
      <c r="J117" s="204"/>
      <c r="K117" s="204"/>
      <c r="L117" s="333"/>
    </row>
    <row r="118" spans="2:12" s="14" customFormat="1" ht="13.5" hidden="1" outlineLevel="3">
      <c r="B118" s="335"/>
      <c r="C118" s="205"/>
      <c r="D118" s="206" t="s">
        <v>348</v>
      </c>
      <c r="E118" s="286" t="s">
        <v>250</v>
      </c>
      <c r="F118" s="282" t="s">
        <v>352</v>
      </c>
      <c r="G118" s="205"/>
      <c r="H118" s="209">
        <v>1746.4</v>
      </c>
      <c r="I118" s="336" t="s">
        <v>34</v>
      </c>
      <c r="J118" s="205"/>
      <c r="K118" s="205"/>
      <c r="L118" s="337"/>
    </row>
    <row r="119" spans="2:12" s="1" customFormat="1" ht="22.5" customHeight="1" outlineLevel="2" collapsed="1">
      <c r="B119" s="302"/>
      <c r="C119" s="191" t="s">
        <v>83</v>
      </c>
      <c r="D119" s="191" t="s">
        <v>342</v>
      </c>
      <c r="E119" s="285" t="s">
        <v>355</v>
      </c>
      <c r="F119" s="280" t="s">
        <v>356</v>
      </c>
      <c r="G119" s="194" t="s">
        <v>345</v>
      </c>
      <c r="H119" s="195">
        <v>1746.4</v>
      </c>
      <c r="I119" s="269">
        <v>68.1</v>
      </c>
      <c r="J119" s="197">
        <f>ROUND(I119*H119,2)</f>
        <v>118929.84</v>
      </c>
      <c r="K119" s="193" t="s">
        <v>346</v>
      </c>
      <c r="L119" s="322"/>
    </row>
    <row r="120" spans="2:12" s="13" customFormat="1" ht="13.5" hidden="1" outlineLevel="3">
      <c r="B120" s="331"/>
      <c r="C120" s="204"/>
      <c r="D120" s="206" t="s">
        <v>348</v>
      </c>
      <c r="E120" s="287" t="s">
        <v>34</v>
      </c>
      <c r="F120" s="281" t="s">
        <v>250</v>
      </c>
      <c r="G120" s="204"/>
      <c r="H120" s="212">
        <v>1746.4</v>
      </c>
      <c r="I120" s="332" t="s">
        <v>34</v>
      </c>
      <c r="J120" s="204"/>
      <c r="K120" s="204"/>
      <c r="L120" s="333"/>
    </row>
    <row r="121" spans="2:12" s="1" customFormat="1" ht="22.5" customHeight="1" outlineLevel="2" collapsed="1">
      <c r="B121" s="302"/>
      <c r="C121" s="191" t="s">
        <v>90</v>
      </c>
      <c r="D121" s="191" t="s">
        <v>342</v>
      </c>
      <c r="E121" s="285" t="s">
        <v>357</v>
      </c>
      <c r="F121" s="280" t="s">
        <v>358</v>
      </c>
      <c r="G121" s="194" t="s">
        <v>345</v>
      </c>
      <c r="H121" s="195">
        <v>1746.4</v>
      </c>
      <c r="I121" s="269">
        <v>76.7</v>
      </c>
      <c r="J121" s="197">
        <f>ROUND(I121*H121,2)</f>
        <v>133948.88</v>
      </c>
      <c r="K121" s="193" t="s">
        <v>34</v>
      </c>
      <c r="L121" s="322"/>
    </row>
    <row r="122" spans="2:12" s="13" customFormat="1" ht="13.5" hidden="1" outlineLevel="3">
      <c r="B122" s="331"/>
      <c r="C122" s="204"/>
      <c r="D122" s="206" t="s">
        <v>348</v>
      </c>
      <c r="E122" s="287" t="s">
        <v>34</v>
      </c>
      <c r="F122" s="281" t="s">
        <v>359</v>
      </c>
      <c r="G122" s="204"/>
      <c r="H122" s="212">
        <v>1746.4</v>
      </c>
      <c r="I122" s="332" t="s">
        <v>34</v>
      </c>
      <c r="J122" s="204"/>
      <c r="K122" s="204"/>
      <c r="L122" s="333"/>
    </row>
    <row r="123" spans="2:12" s="1" customFormat="1" ht="22.5" customHeight="1" outlineLevel="2" collapsed="1">
      <c r="B123" s="302"/>
      <c r="C123" s="191" t="s">
        <v>347</v>
      </c>
      <c r="D123" s="191" t="s">
        <v>342</v>
      </c>
      <c r="E123" s="285" t="s">
        <v>360</v>
      </c>
      <c r="F123" s="280" t="s">
        <v>361</v>
      </c>
      <c r="G123" s="194" t="s">
        <v>345</v>
      </c>
      <c r="H123" s="195">
        <v>15.586</v>
      </c>
      <c r="I123" s="269">
        <v>250.8</v>
      </c>
      <c r="J123" s="197">
        <f>ROUND(I123*H123,2)</f>
        <v>3908.97</v>
      </c>
      <c r="K123" s="193" t="s">
        <v>346</v>
      </c>
      <c r="L123" s="322"/>
    </row>
    <row r="124" spans="2:12" s="12" customFormat="1" ht="13.5" hidden="1" outlineLevel="3">
      <c r="B124" s="342"/>
      <c r="C124" s="203"/>
      <c r="D124" s="206" t="s">
        <v>348</v>
      </c>
      <c r="E124" s="352" t="s">
        <v>34</v>
      </c>
      <c r="F124" s="350" t="s">
        <v>349</v>
      </c>
      <c r="G124" s="203"/>
      <c r="H124" s="345" t="s">
        <v>34</v>
      </c>
      <c r="I124" s="346" t="s">
        <v>34</v>
      </c>
      <c r="J124" s="203"/>
      <c r="K124" s="203"/>
      <c r="L124" s="347"/>
    </row>
    <row r="125" spans="2:12" s="13" customFormat="1" ht="13.5" hidden="1" outlineLevel="3">
      <c r="B125" s="331"/>
      <c r="C125" s="204"/>
      <c r="D125" s="206" t="s">
        <v>348</v>
      </c>
      <c r="E125" s="287" t="s">
        <v>34</v>
      </c>
      <c r="F125" s="281" t="s">
        <v>362</v>
      </c>
      <c r="G125" s="204"/>
      <c r="H125" s="212">
        <v>31.02</v>
      </c>
      <c r="I125" s="332" t="s">
        <v>34</v>
      </c>
      <c r="J125" s="204"/>
      <c r="K125" s="204"/>
      <c r="L125" s="333"/>
    </row>
    <row r="126" spans="2:12" s="15" customFormat="1" ht="13.5" hidden="1" outlineLevel="3">
      <c r="B126" s="339"/>
      <c r="C126" s="213"/>
      <c r="D126" s="206" t="s">
        <v>348</v>
      </c>
      <c r="E126" s="288" t="s">
        <v>291</v>
      </c>
      <c r="F126" s="284" t="s">
        <v>363</v>
      </c>
      <c r="G126" s="213"/>
      <c r="H126" s="216">
        <v>31.02</v>
      </c>
      <c r="I126" s="340" t="s">
        <v>34</v>
      </c>
      <c r="J126" s="213"/>
      <c r="K126" s="213"/>
      <c r="L126" s="341"/>
    </row>
    <row r="127" spans="2:12" s="12" customFormat="1" ht="13.5" hidden="1" outlineLevel="3">
      <c r="B127" s="342"/>
      <c r="C127" s="203"/>
      <c r="D127" s="206" t="s">
        <v>348</v>
      </c>
      <c r="E127" s="352" t="s">
        <v>34</v>
      </c>
      <c r="F127" s="350" t="s">
        <v>364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3" customFormat="1" ht="13.5" hidden="1" outlineLevel="3">
      <c r="B128" s="331"/>
      <c r="C128" s="204"/>
      <c r="D128" s="206" t="s">
        <v>348</v>
      </c>
      <c r="E128" s="287" t="s">
        <v>34</v>
      </c>
      <c r="F128" s="281" t="s">
        <v>365</v>
      </c>
      <c r="G128" s="204"/>
      <c r="H128" s="212">
        <v>-5.882</v>
      </c>
      <c r="I128" s="332" t="s">
        <v>34</v>
      </c>
      <c r="J128" s="204"/>
      <c r="K128" s="204"/>
      <c r="L128" s="333"/>
    </row>
    <row r="129" spans="2:12" s="14" customFormat="1" ht="13.5" hidden="1" outlineLevel="3">
      <c r="B129" s="335"/>
      <c r="C129" s="205"/>
      <c r="D129" s="206" t="s">
        <v>348</v>
      </c>
      <c r="E129" s="286" t="s">
        <v>289</v>
      </c>
      <c r="F129" s="282" t="s">
        <v>352</v>
      </c>
      <c r="G129" s="205"/>
      <c r="H129" s="209">
        <v>25.138</v>
      </c>
      <c r="I129" s="336" t="s">
        <v>34</v>
      </c>
      <c r="J129" s="205"/>
      <c r="K129" s="205"/>
      <c r="L129" s="337"/>
    </row>
    <row r="130" spans="2:12" s="12" customFormat="1" ht="13.5" hidden="1" outlineLevel="3">
      <c r="B130" s="342"/>
      <c r="C130" s="203"/>
      <c r="D130" s="206" t="s">
        <v>348</v>
      </c>
      <c r="E130" s="352" t="s">
        <v>34</v>
      </c>
      <c r="F130" s="350" t="s">
        <v>366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3" customFormat="1" ht="13.5" hidden="1" outlineLevel="3">
      <c r="B131" s="331"/>
      <c r="C131" s="204"/>
      <c r="D131" s="206" t="s">
        <v>348</v>
      </c>
      <c r="E131" s="287" t="s">
        <v>34</v>
      </c>
      <c r="F131" s="281" t="s">
        <v>367</v>
      </c>
      <c r="G131" s="204"/>
      <c r="H131" s="212">
        <v>15.586</v>
      </c>
      <c r="I131" s="332" t="s">
        <v>34</v>
      </c>
      <c r="J131" s="204"/>
      <c r="K131" s="204"/>
      <c r="L131" s="333"/>
    </row>
    <row r="132" spans="2:12" s="1" customFormat="1" ht="22.5" customHeight="1" outlineLevel="2" collapsed="1">
      <c r="B132" s="302"/>
      <c r="C132" s="191" t="s">
        <v>368</v>
      </c>
      <c r="D132" s="191" t="s">
        <v>342</v>
      </c>
      <c r="E132" s="285" t="s">
        <v>369</v>
      </c>
      <c r="F132" s="280" t="s">
        <v>370</v>
      </c>
      <c r="G132" s="194" t="s">
        <v>345</v>
      </c>
      <c r="H132" s="195">
        <v>7.793</v>
      </c>
      <c r="I132" s="269">
        <v>12.4</v>
      </c>
      <c r="J132" s="197">
        <f>ROUND(I132*H132,2)</f>
        <v>96.63</v>
      </c>
      <c r="K132" s="193" t="s">
        <v>346</v>
      </c>
      <c r="L132" s="322"/>
    </row>
    <row r="133" spans="2:12" s="12" customFormat="1" ht="13.5" hidden="1" outlineLevel="3">
      <c r="B133" s="342"/>
      <c r="C133" s="203"/>
      <c r="D133" s="206" t="s">
        <v>348</v>
      </c>
      <c r="E133" s="352" t="s">
        <v>34</v>
      </c>
      <c r="F133" s="350" t="s">
        <v>371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3" customFormat="1" ht="13.5" hidden="1" outlineLevel="3">
      <c r="B134" s="331"/>
      <c r="C134" s="204"/>
      <c r="D134" s="206" t="s">
        <v>348</v>
      </c>
      <c r="E134" s="287" t="s">
        <v>34</v>
      </c>
      <c r="F134" s="281" t="s">
        <v>372</v>
      </c>
      <c r="G134" s="204"/>
      <c r="H134" s="212">
        <v>7.793</v>
      </c>
      <c r="I134" s="332" t="s">
        <v>34</v>
      </c>
      <c r="J134" s="204"/>
      <c r="K134" s="204"/>
      <c r="L134" s="333"/>
    </row>
    <row r="135" spans="2:12" s="1" customFormat="1" ht="22.5" customHeight="1" outlineLevel="2" collapsed="1">
      <c r="B135" s="302"/>
      <c r="C135" s="191" t="s">
        <v>373</v>
      </c>
      <c r="D135" s="191" t="s">
        <v>342</v>
      </c>
      <c r="E135" s="285" t="s">
        <v>374</v>
      </c>
      <c r="F135" s="280" t="s">
        <v>375</v>
      </c>
      <c r="G135" s="194" t="s">
        <v>345</v>
      </c>
      <c r="H135" s="195">
        <v>7.541</v>
      </c>
      <c r="I135" s="269">
        <v>250.8</v>
      </c>
      <c r="J135" s="197">
        <f>ROUND(I135*H135,2)</f>
        <v>1891.28</v>
      </c>
      <c r="K135" s="193" t="s">
        <v>346</v>
      </c>
      <c r="L135" s="322"/>
    </row>
    <row r="136" spans="2:12" s="12" customFormat="1" ht="13.5" hidden="1" outlineLevel="3">
      <c r="B136" s="342"/>
      <c r="C136" s="203"/>
      <c r="D136" s="206" t="s">
        <v>348</v>
      </c>
      <c r="E136" s="352" t="s">
        <v>34</v>
      </c>
      <c r="F136" s="350" t="s">
        <v>376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3" customFormat="1" ht="13.5" hidden="1" outlineLevel="3">
      <c r="B137" s="331"/>
      <c r="C137" s="204"/>
      <c r="D137" s="206" t="s">
        <v>348</v>
      </c>
      <c r="E137" s="287" t="s">
        <v>34</v>
      </c>
      <c r="F137" s="281" t="s">
        <v>377</v>
      </c>
      <c r="G137" s="204"/>
      <c r="H137" s="212">
        <v>7.541</v>
      </c>
      <c r="I137" s="332" t="s">
        <v>34</v>
      </c>
      <c r="J137" s="204"/>
      <c r="K137" s="204"/>
      <c r="L137" s="333"/>
    </row>
    <row r="138" spans="2:12" s="1" customFormat="1" ht="22.5" customHeight="1" outlineLevel="2" collapsed="1">
      <c r="B138" s="302"/>
      <c r="C138" s="191" t="s">
        <v>378</v>
      </c>
      <c r="D138" s="191" t="s">
        <v>342</v>
      </c>
      <c r="E138" s="285" t="s">
        <v>379</v>
      </c>
      <c r="F138" s="280" t="s">
        <v>380</v>
      </c>
      <c r="G138" s="194" t="s">
        <v>345</v>
      </c>
      <c r="H138" s="195">
        <v>3.771</v>
      </c>
      <c r="I138" s="269">
        <v>12.4</v>
      </c>
      <c r="J138" s="197">
        <f>ROUND(I138*H138,2)</f>
        <v>46.76</v>
      </c>
      <c r="K138" s="193" t="s">
        <v>346</v>
      </c>
      <c r="L138" s="322"/>
    </row>
    <row r="139" spans="2:12" s="12" customFormat="1" ht="13.5" hidden="1" outlineLevel="3">
      <c r="B139" s="342"/>
      <c r="C139" s="203"/>
      <c r="D139" s="206" t="s">
        <v>348</v>
      </c>
      <c r="E139" s="352" t="s">
        <v>34</v>
      </c>
      <c r="F139" s="350" t="s">
        <v>371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3.5" hidden="1" outlineLevel="3">
      <c r="B140" s="331"/>
      <c r="C140" s="204"/>
      <c r="D140" s="206" t="s">
        <v>348</v>
      </c>
      <c r="E140" s="287" t="s">
        <v>34</v>
      </c>
      <c r="F140" s="281" t="s">
        <v>381</v>
      </c>
      <c r="G140" s="204"/>
      <c r="H140" s="212">
        <v>3.771</v>
      </c>
      <c r="I140" s="332" t="s">
        <v>34</v>
      </c>
      <c r="J140" s="204"/>
      <c r="K140" s="204"/>
      <c r="L140" s="333"/>
    </row>
    <row r="141" spans="2:12" s="1" customFormat="1" ht="22.5" customHeight="1" outlineLevel="2" collapsed="1">
      <c r="B141" s="302"/>
      <c r="C141" s="191" t="s">
        <v>382</v>
      </c>
      <c r="D141" s="191" t="s">
        <v>342</v>
      </c>
      <c r="E141" s="285" t="s">
        <v>383</v>
      </c>
      <c r="F141" s="280" t="s">
        <v>384</v>
      </c>
      <c r="G141" s="194" t="s">
        <v>345</v>
      </c>
      <c r="H141" s="195">
        <v>2.011</v>
      </c>
      <c r="I141" s="269">
        <v>585.1</v>
      </c>
      <c r="J141" s="197">
        <f>ROUND(I141*H141,2)</f>
        <v>1176.64</v>
      </c>
      <c r="K141" s="193" t="s">
        <v>346</v>
      </c>
      <c r="L141" s="322"/>
    </row>
    <row r="142" spans="2:12" s="12" customFormat="1" ht="13.5" hidden="1" outlineLevel="3">
      <c r="B142" s="342"/>
      <c r="C142" s="203"/>
      <c r="D142" s="206" t="s">
        <v>348</v>
      </c>
      <c r="E142" s="352" t="s">
        <v>34</v>
      </c>
      <c r="F142" s="350" t="s">
        <v>385</v>
      </c>
      <c r="G142" s="203"/>
      <c r="H142" s="345" t="s">
        <v>34</v>
      </c>
      <c r="I142" s="346" t="s">
        <v>34</v>
      </c>
      <c r="J142" s="203"/>
      <c r="K142" s="203"/>
      <c r="L142" s="347"/>
    </row>
    <row r="143" spans="2:12" s="13" customFormat="1" ht="13.5" hidden="1" outlineLevel="3">
      <c r="B143" s="331"/>
      <c r="C143" s="204"/>
      <c r="D143" s="206" t="s">
        <v>348</v>
      </c>
      <c r="E143" s="287" t="s">
        <v>34</v>
      </c>
      <c r="F143" s="281" t="s">
        <v>386</v>
      </c>
      <c r="G143" s="204"/>
      <c r="H143" s="212">
        <v>2.011</v>
      </c>
      <c r="I143" s="332" t="s">
        <v>34</v>
      </c>
      <c r="J143" s="204"/>
      <c r="K143" s="204"/>
      <c r="L143" s="333"/>
    </row>
    <row r="144" spans="2:12" s="1" customFormat="1" ht="22.5" customHeight="1" outlineLevel="2" collapsed="1">
      <c r="B144" s="302"/>
      <c r="C144" s="191" t="s">
        <v>387</v>
      </c>
      <c r="D144" s="191" t="s">
        <v>342</v>
      </c>
      <c r="E144" s="285" t="s">
        <v>388</v>
      </c>
      <c r="F144" s="280" t="s">
        <v>389</v>
      </c>
      <c r="G144" s="194" t="s">
        <v>390</v>
      </c>
      <c r="H144" s="195">
        <v>48.88</v>
      </c>
      <c r="I144" s="269">
        <v>585.1</v>
      </c>
      <c r="J144" s="197">
        <f>ROUND(I144*H144,2)</f>
        <v>28599.69</v>
      </c>
      <c r="K144" s="193" t="s">
        <v>346</v>
      </c>
      <c r="L144" s="322"/>
    </row>
    <row r="145" spans="2:12" s="12" customFormat="1" ht="13.5" hidden="1" outlineLevel="3">
      <c r="B145" s="342"/>
      <c r="C145" s="203"/>
      <c r="D145" s="206" t="s">
        <v>348</v>
      </c>
      <c r="E145" s="352" t="s">
        <v>34</v>
      </c>
      <c r="F145" s="350" t="s">
        <v>349</v>
      </c>
      <c r="G145" s="203"/>
      <c r="H145" s="345" t="s">
        <v>34</v>
      </c>
      <c r="I145" s="346" t="s">
        <v>34</v>
      </c>
      <c r="J145" s="203"/>
      <c r="K145" s="203"/>
      <c r="L145" s="347"/>
    </row>
    <row r="146" spans="2:12" s="13" customFormat="1" ht="13.5" hidden="1" outlineLevel="3">
      <c r="B146" s="331"/>
      <c r="C146" s="204"/>
      <c r="D146" s="206" t="s">
        <v>348</v>
      </c>
      <c r="E146" s="287" t="s">
        <v>34</v>
      </c>
      <c r="F146" s="281" t="s">
        <v>391</v>
      </c>
      <c r="G146" s="204"/>
      <c r="H146" s="212">
        <v>48.88</v>
      </c>
      <c r="I146" s="332" t="s">
        <v>34</v>
      </c>
      <c r="J146" s="204"/>
      <c r="K146" s="204"/>
      <c r="L146" s="333"/>
    </row>
    <row r="147" spans="2:12" s="1" customFormat="1" ht="22.5" customHeight="1" outlineLevel="2">
      <c r="B147" s="302"/>
      <c r="C147" s="191" t="s">
        <v>28</v>
      </c>
      <c r="D147" s="191" t="s">
        <v>342</v>
      </c>
      <c r="E147" s="285" t="s">
        <v>392</v>
      </c>
      <c r="F147" s="280" t="s">
        <v>393</v>
      </c>
      <c r="G147" s="194" t="s">
        <v>390</v>
      </c>
      <c r="H147" s="195">
        <v>48.88</v>
      </c>
      <c r="I147" s="269">
        <v>111.5</v>
      </c>
      <c r="J147" s="197">
        <f>ROUND(I147*H147,2)</f>
        <v>5450.12</v>
      </c>
      <c r="K147" s="193" t="s">
        <v>346</v>
      </c>
      <c r="L147" s="322"/>
    </row>
    <row r="148" spans="2:12" s="1" customFormat="1" ht="22.5" customHeight="1" outlineLevel="2" collapsed="1">
      <c r="B148" s="302"/>
      <c r="C148" s="191" t="s">
        <v>340</v>
      </c>
      <c r="D148" s="191" t="s">
        <v>342</v>
      </c>
      <c r="E148" s="285" t="s">
        <v>394</v>
      </c>
      <c r="F148" s="280" t="s">
        <v>395</v>
      </c>
      <c r="G148" s="194" t="s">
        <v>345</v>
      </c>
      <c r="H148" s="195">
        <v>23.127</v>
      </c>
      <c r="I148" s="269">
        <v>36.1</v>
      </c>
      <c r="J148" s="197">
        <f>ROUND(I148*H148,2)</f>
        <v>834.88</v>
      </c>
      <c r="K148" s="193" t="s">
        <v>346</v>
      </c>
      <c r="L148" s="322"/>
    </row>
    <row r="149" spans="2:12" s="13" customFormat="1" ht="13.5" hidden="1" outlineLevel="3">
      <c r="B149" s="331"/>
      <c r="C149" s="204"/>
      <c r="D149" s="206" t="s">
        <v>348</v>
      </c>
      <c r="E149" s="287" t="s">
        <v>34</v>
      </c>
      <c r="F149" s="281" t="s">
        <v>396</v>
      </c>
      <c r="G149" s="204"/>
      <c r="H149" s="212">
        <v>23.127</v>
      </c>
      <c r="I149" s="332" t="s">
        <v>34</v>
      </c>
      <c r="J149" s="204"/>
      <c r="K149" s="204"/>
      <c r="L149" s="333"/>
    </row>
    <row r="150" spans="2:12" s="1" customFormat="1" ht="22.5" customHeight="1" outlineLevel="2" collapsed="1">
      <c r="B150" s="302"/>
      <c r="C150" s="191" t="s">
        <v>397</v>
      </c>
      <c r="D150" s="191" t="s">
        <v>342</v>
      </c>
      <c r="E150" s="285" t="s">
        <v>398</v>
      </c>
      <c r="F150" s="280" t="s">
        <v>399</v>
      </c>
      <c r="G150" s="194" t="s">
        <v>345</v>
      </c>
      <c r="H150" s="195">
        <v>2.011</v>
      </c>
      <c r="I150" s="269">
        <v>72.2</v>
      </c>
      <c r="J150" s="197">
        <f>ROUND(I150*H150,2)</f>
        <v>145.19</v>
      </c>
      <c r="K150" s="193" t="s">
        <v>346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87" t="s">
        <v>34</v>
      </c>
      <c r="F151" s="281" t="s">
        <v>386</v>
      </c>
      <c r="G151" s="204"/>
      <c r="H151" s="212">
        <v>2.011</v>
      </c>
      <c r="I151" s="332" t="s">
        <v>34</v>
      </c>
      <c r="J151" s="204"/>
      <c r="K151" s="204"/>
      <c r="L151" s="333"/>
    </row>
    <row r="152" spans="2:12" s="1" customFormat="1" ht="22.5" customHeight="1" outlineLevel="2" collapsed="1">
      <c r="B152" s="302"/>
      <c r="C152" s="191" t="s">
        <v>271</v>
      </c>
      <c r="D152" s="191" t="s">
        <v>342</v>
      </c>
      <c r="E152" s="285" t="s">
        <v>400</v>
      </c>
      <c r="F152" s="280" t="s">
        <v>401</v>
      </c>
      <c r="G152" s="194" t="s">
        <v>345</v>
      </c>
      <c r="H152" s="195">
        <v>31.02</v>
      </c>
      <c r="I152" s="269">
        <v>75.2</v>
      </c>
      <c r="J152" s="197">
        <f>ROUND(I152*H152,2)</f>
        <v>2332.7</v>
      </c>
      <c r="K152" s="193" t="s">
        <v>346</v>
      </c>
      <c r="L152" s="322"/>
    </row>
    <row r="153" spans="2:12" s="13" customFormat="1" ht="13.5" hidden="1" outlineLevel="3">
      <c r="B153" s="331"/>
      <c r="C153" s="204"/>
      <c r="D153" s="206" t="s">
        <v>348</v>
      </c>
      <c r="E153" s="287" t="s">
        <v>34</v>
      </c>
      <c r="F153" s="281" t="s">
        <v>402</v>
      </c>
      <c r="G153" s="204"/>
      <c r="H153" s="212">
        <v>31.02</v>
      </c>
      <c r="I153" s="332" t="s">
        <v>34</v>
      </c>
      <c r="J153" s="204"/>
      <c r="K153" s="204"/>
      <c r="L153" s="333"/>
    </row>
    <row r="154" spans="2:12" s="1" customFormat="1" ht="31.5" customHeight="1" outlineLevel="2" collapsed="1">
      <c r="B154" s="302"/>
      <c r="C154" s="191" t="s">
        <v>403</v>
      </c>
      <c r="D154" s="191" t="s">
        <v>342</v>
      </c>
      <c r="E154" s="285" t="s">
        <v>404</v>
      </c>
      <c r="F154" s="280" t="s">
        <v>405</v>
      </c>
      <c r="G154" s="194" t="s">
        <v>390</v>
      </c>
      <c r="H154" s="195">
        <v>1047.42</v>
      </c>
      <c r="I154" s="269">
        <v>80.8</v>
      </c>
      <c r="J154" s="197">
        <f>ROUND(I154*H154,2)</f>
        <v>84631.54</v>
      </c>
      <c r="K154" s="193" t="s">
        <v>34</v>
      </c>
      <c r="L154" s="322"/>
    </row>
    <row r="155" spans="2:12" s="13" customFormat="1" ht="13.5" hidden="1" outlineLevel="3">
      <c r="B155" s="331"/>
      <c r="C155" s="204"/>
      <c r="D155" s="206" t="s">
        <v>348</v>
      </c>
      <c r="E155" s="287" t="s">
        <v>34</v>
      </c>
      <c r="F155" s="281" t="s">
        <v>406</v>
      </c>
      <c r="G155" s="204"/>
      <c r="H155" s="212">
        <v>1047.42</v>
      </c>
      <c r="I155" s="332" t="s">
        <v>34</v>
      </c>
      <c r="J155" s="204"/>
      <c r="K155" s="204"/>
      <c r="L155" s="333"/>
    </row>
    <row r="156" spans="2:12" s="1" customFormat="1" ht="31.5" customHeight="1" outlineLevel="2" collapsed="1">
      <c r="B156" s="302"/>
      <c r="C156" s="191" t="s">
        <v>8</v>
      </c>
      <c r="D156" s="191" t="s">
        <v>342</v>
      </c>
      <c r="E156" s="285" t="s">
        <v>407</v>
      </c>
      <c r="F156" s="280" t="s">
        <v>408</v>
      </c>
      <c r="G156" s="194" t="s">
        <v>390</v>
      </c>
      <c r="H156" s="195">
        <v>621</v>
      </c>
      <c r="I156" s="269">
        <v>195</v>
      </c>
      <c r="J156" s="197">
        <f>ROUND(I156*H156,2)</f>
        <v>121095</v>
      </c>
      <c r="K156" s="193" t="s">
        <v>34</v>
      </c>
      <c r="L156" s="322"/>
    </row>
    <row r="157" spans="2:12" s="13" customFormat="1" ht="13.5" hidden="1" outlineLevel="3">
      <c r="B157" s="331"/>
      <c r="C157" s="204"/>
      <c r="D157" s="206" t="s">
        <v>348</v>
      </c>
      <c r="E157" s="287" t="s">
        <v>34</v>
      </c>
      <c r="F157" s="281" t="s">
        <v>409</v>
      </c>
      <c r="G157" s="204"/>
      <c r="H157" s="212">
        <v>621</v>
      </c>
      <c r="I157" s="332" t="s">
        <v>34</v>
      </c>
      <c r="J157" s="204"/>
      <c r="K157" s="204"/>
      <c r="L157" s="333"/>
    </row>
    <row r="158" spans="2:12" s="1" customFormat="1" ht="31.5" customHeight="1" outlineLevel="2" collapsed="1">
      <c r="B158" s="302"/>
      <c r="C158" s="191" t="s">
        <v>410</v>
      </c>
      <c r="D158" s="191" t="s">
        <v>342</v>
      </c>
      <c r="E158" s="285" t="s">
        <v>411</v>
      </c>
      <c r="F158" s="280" t="s">
        <v>412</v>
      </c>
      <c r="G158" s="194" t="s">
        <v>390</v>
      </c>
      <c r="H158" s="195">
        <v>1177.28</v>
      </c>
      <c r="I158" s="269">
        <v>7</v>
      </c>
      <c r="J158" s="197">
        <f>ROUND(I158*H158,2)</f>
        <v>8240.96</v>
      </c>
      <c r="K158" s="193" t="s">
        <v>34</v>
      </c>
      <c r="L158" s="322"/>
    </row>
    <row r="159" spans="2:12" s="13" customFormat="1" ht="13.5" hidden="1" outlineLevel="3">
      <c r="B159" s="331"/>
      <c r="C159" s="204"/>
      <c r="D159" s="206" t="s">
        <v>348</v>
      </c>
      <c r="E159" s="287" t="s">
        <v>34</v>
      </c>
      <c r="F159" s="281" t="s">
        <v>413</v>
      </c>
      <c r="G159" s="204"/>
      <c r="H159" s="212">
        <v>1177.28</v>
      </c>
      <c r="I159" s="332" t="s">
        <v>34</v>
      </c>
      <c r="J159" s="204"/>
      <c r="K159" s="204"/>
      <c r="L159" s="333"/>
    </row>
    <row r="160" spans="2:12" s="1" customFormat="1" ht="22.5" customHeight="1" outlineLevel="2">
      <c r="B160" s="302"/>
      <c r="C160" s="191" t="s">
        <v>414</v>
      </c>
      <c r="D160" s="191" t="s">
        <v>342</v>
      </c>
      <c r="E160" s="285" t="s">
        <v>415</v>
      </c>
      <c r="F160" s="280" t="s">
        <v>416</v>
      </c>
      <c r="G160" s="194" t="s">
        <v>417</v>
      </c>
      <c r="H160" s="195">
        <v>0.353</v>
      </c>
      <c r="I160" s="269">
        <v>37.2</v>
      </c>
      <c r="J160" s="197">
        <f>ROUND(I160*H160,2)</f>
        <v>13.13</v>
      </c>
      <c r="K160" s="193" t="s">
        <v>346</v>
      </c>
      <c r="L160" s="322"/>
    </row>
    <row r="161" spans="2:12" s="1" customFormat="1" ht="22.5" customHeight="1" outlineLevel="2" collapsed="1">
      <c r="B161" s="302"/>
      <c r="C161" s="191" t="s">
        <v>418</v>
      </c>
      <c r="D161" s="191" t="s">
        <v>342</v>
      </c>
      <c r="E161" s="285" t="s">
        <v>419</v>
      </c>
      <c r="F161" s="280" t="s">
        <v>420</v>
      </c>
      <c r="G161" s="194" t="s">
        <v>417</v>
      </c>
      <c r="H161" s="195">
        <v>7.766</v>
      </c>
      <c r="I161" s="269">
        <v>6.2</v>
      </c>
      <c r="J161" s="197">
        <f>ROUND(I161*H161,2)</f>
        <v>48.15</v>
      </c>
      <c r="K161" s="193" t="s">
        <v>346</v>
      </c>
      <c r="L161" s="322"/>
    </row>
    <row r="162" spans="2:12" s="13" customFormat="1" ht="13.5" hidden="1" outlineLevel="3">
      <c r="B162" s="331"/>
      <c r="C162" s="204"/>
      <c r="D162" s="206" t="s">
        <v>348</v>
      </c>
      <c r="E162" s="287"/>
      <c r="F162" s="281" t="s">
        <v>421</v>
      </c>
      <c r="G162" s="204"/>
      <c r="H162" s="212">
        <v>7.766</v>
      </c>
      <c r="I162" s="332" t="s">
        <v>34</v>
      </c>
      <c r="J162" s="204"/>
      <c r="K162" s="204"/>
      <c r="L162" s="333"/>
    </row>
    <row r="163" spans="2:12" s="1" customFormat="1" ht="22.5" customHeight="1" outlineLevel="2">
      <c r="B163" s="302"/>
      <c r="C163" s="191" t="s">
        <v>422</v>
      </c>
      <c r="D163" s="191" t="s">
        <v>342</v>
      </c>
      <c r="E163" s="285" t="s">
        <v>423</v>
      </c>
      <c r="F163" s="280" t="s">
        <v>424</v>
      </c>
      <c r="G163" s="194" t="s">
        <v>417</v>
      </c>
      <c r="H163" s="195">
        <v>0.353</v>
      </c>
      <c r="I163" s="269">
        <v>348.3</v>
      </c>
      <c r="J163" s="197">
        <f>ROUND(I163*H163,2)</f>
        <v>122.95</v>
      </c>
      <c r="K163" s="193" t="s">
        <v>34</v>
      </c>
      <c r="L163" s="322"/>
    </row>
    <row r="164" spans="2:12" s="1" customFormat="1" ht="22.5" customHeight="1" outlineLevel="2" collapsed="1">
      <c r="B164" s="302"/>
      <c r="C164" s="191" t="s">
        <v>425</v>
      </c>
      <c r="D164" s="191" t="s">
        <v>342</v>
      </c>
      <c r="E164" s="285" t="s">
        <v>426</v>
      </c>
      <c r="F164" s="280" t="s">
        <v>427</v>
      </c>
      <c r="G164" s="194" t="s">
        <v>390</v>
      </c>
      <c r="H164" s="195">
        <v>1177.28</v>
      </c>
      <c r="I164" s="269">
        <v>34.9</v>
      </c>
      <c r="J164" s="197">
        <f>ROUND(I164*H164,2)</f>
        <v>41087.07</v>
      </c>
      <c r="K164" s="193" t="s">
        <v>346</v>
      </c>
      <c r="L164" s="322"/>
    </row>
    <row r="165" spans="2:12" s="13" customFormat="1" ht="13.5" hidden="1" outlineLevel="3">
      <c r="B165" s="331"/>
      <c r="C165" s="204"/>
      <c r="D165" s="206" t="s">
        <v>348</v>
      </c>
      <c r="E165" s="287" t="s">
        <v>34</v>
      </c>
      <c r="F165" s="281" t="s">
        <v>413</v>
      </c>
      <c r="G165" s="204"/>
      <c r="H165" s="212">
        <v>1177.28</v>
      </c>
      <c r="I165" s="332" t="s">
        <v>34</v>
      </c>
      <c r="J165" s="204"/>
      <c r="K165" s="204"/>
      <c r="L165" s="333"/>
    </row>
    <row r="166" spans="2:12" s="1" customFormat="1" ht="22.5" customHeight="1" outlineLevel="2" collapsed="1">
      <c r="B166" s="302"/>
      <c r="C166" s="191" t="s">
        <v>7</v>
      </c>
      <c r="D166" s="191" t="s">
        <v>342</v>
      </c>
      <c r="E166" s="285" t="s">
        <v>428</v>
      </c>
      <c r="F166" s="280" t="s">
        <v>429</v>
      </c>
      <c r="G166" s="194" t="s">
        <v>390</v>
      </c>
      <c r="H166" s="195">
        <v>2473</v>
      </c>
      <c r="I166" s="269">
        <v>41.8</v>
      </c>
      <c r="J166" s="197">
        <f>ROUND(I166*H166,2)</f>
        <v>103371.4</v>
      </c>
      <c r="K166" s="193" t="s">
        <v>346</v>
      </c>
      <c r="L166" s="322"/>
    </row>
    <row r="167" spans="2:12" s="13" customFormat="1" ht="13.5" hidden="1" outlineLevel="3">
      <c r="B167" s="331"/>
      <c r="C167" s="204"/>
      <c r="D167" s="206" t="s">
        <v>348</v>
      </c>
      <c r="E167" s="287" t="s">
        <v>34</v>
      </c>
      <c r="F167" s="281" t="s">
        <v>430</v>
      </c>
      <c r="G167" s="204"/>
      <c r="H167" s="212">
        <v>2473</v>
      </c>
      <c r="I167" s="332" t="s">
        <v>34</v>
      </c>
      <c r="J167" s="204"/>
      <c r="K167" s="204"/>
      <c r="L167" s="333"/>
    </row>
    <row r="168" spans="2:12" s="14" customFormat="1" ht="13.5" hidden="1" outlineLevel="3">
      <c r="B168" s="335"/>
      <c r="C168" s="205"/>
      <c r="D168" s="206" t="s">
        <v>348</v>
      </c>
      <c r="E168" s="286" t="s">
        <v>256</v>
      </c>
      <c r="F168" s="282" t="s">
        <v>352</v>
      </c>
      <c r="G168" s="205"/>
      <c r="H168" s="209">
        <v>2473</v>
      </c>
      <c r="I168" s="336" t="s">
        <v>34</v>
      </c>
      <c r="J168" s="205"/>
      <c r="K168" s="205"/>
      <c r="L168" s="337"/>
    </row>
    <row r="169" spans="2:12" s="1" customFormat="1" ht="22.5" customHeight="1" outlineLevel="2" collapsed="1">
      <c r="B169" s="302"/>
      <c r="C169" s="191" t="s">
        <v>431</v>
      </c>
      <c r="D169" s="191" t="s">
        <v>342</v>
      </c>
      <c r="E169" s="285" t="s">
        <v>432</v>
      </c>
      <c r="F169" s="280" t="s">
        <v>433</v>
      </c>
      <c r="G169" s="194" t="s">
        <v>345</v>
      </c>
      <c r="H169" s="195">
        <v>989.2</v>
      </c>
      <c r="I169" s="269">
        <v>36.1</v>
      </c>
      <c r="J169" s="197">
        <f>ROUND(I169*H169,2)</f>
        <v>35710.12</v>
      </c>
      <c r="K169" s="193" t="s">
        <v>346</v>
      </c>
      <c r="L169" s="322"/>
    </row>
    <row r="170" spans="2:12" s="13" customFormat="1" ht="13.5" hidden="1" outlineLevel="3">
      <c r="B170" s="331"/>
      <c r="C170" s="204"/>
      <c r="D170" s="206" t="s">
        <v>348</v>
      </c>
      <c r="E170" s="287" t="s">
        <v>34</v>
      </c>
      <c r="F170" s="281" t="s">
        <v>434</v>
      </c>
      <c r="G170" s="204"/>
      <c r="H170" s="212">
        <v>989.2</v>
      </c>
      <c r="I170" s="332" t="s">
        <v>34</v>
      </c>
      <c r="J170" s="204"/>
      <c r="K170" s="204"/>
      <c r="L170" s="333"/>
    </row>
    <row r="171" spans="2:12" s="1" customFormat="1" ht="22.5" customHeight="1" outlineLevel="2">
      <c r="B171" s="302"/>
      <c r="C171" s="191" t="s">
        <v>435</v>
      </c>
      <c r="D171" s="191" t="s">
        <v>342</v>
      </c>
      <c r="E171" s="285" t="s">
        <v>355</v>
      </c>
      <c r="F171" s="280" t="s">
        <v>356</v>
      </c>
      <c r="G171" s="194" t="s">
        <v>345</v>
      </c>
      <c r="H171" s="195">
        <v>989.2</v>
      </c>
      <c r="I171" s="269">
        <v>68.1</v>
      </c>
      <c r="J171" s="197">
        <f>ROUND(I171*H171,2)</f>
        <v>67364.52</v>
      </c>
      <c r="K171" s="193" t="s">
        <v>346</v>
      </c>
      <c r="L171" s="322"/>
    </row>
    <row r="172" spans="2:12" s="1" customFormat="1" ht="31.5" customHeight="1" outlineLevel="2" collapsed="1">
      <c r="B172" s="302"/>
      <c r="C172" s="191" t="s">
        <v>436</v>
      </c>
      <c r="D172" s="191" t="s">
        <v>342</v>
      </c>
      <c r="E172" s="285" t="s">
        <v>437</v>
      </c>
      <c r="F172" s="280" t="s">
        <v>438</v>
      </c>
      <c r="G172" s="194" t="s">
        <v>390</v>
      </c>
      <c r="H172" s="195">
        <v>2473</v>
      </c>
      <c r="I172" s="269">
        <v>13.9</v>
      </c>
      <c r="J172" s="197">
        <f>ROUND(I172*H172,2)</f>
        <v>34374.7</v>
      </c>
      <c r="K172" s="193" t="s">
        <v>34</v>
      </c>
      <c r="L172" s="322"/>
    </row>
    <row r="173" spans="2:12" s="13" customFormat="1" ht="13.5" hidden="1" outlineLevel="3">
      <c r="B173" s="331"/>
      <c r="C173" s="204"/>
      <c r="D173" s="206" t="s">
        <v>348</v>
      </c>
      <c r="E173" s="287" t="s">
        <v>34</v>
      </c>
      <c r="F173" s="281" t="s">
        <v>439</v>
      </c>
      <c r="G173" s="204"/>
      <c r="H173" s="212">
        <v>2473</v>
      </c>
      <c r="I173" s="332" t="s">
        <v>34</v>
      </c>
      <c r="J173" s="204"/>
      <c r="K173" s="204"/>
      <c r="L173" s="333"/>
    </row>
    <row r="174" spans="2:12" s="15" customFormat="1" ht="13.5" hidden="1" outlineLevel="3">
      <c r="B174" s="339"/>
      <c r="C174" s="213"/>
      <c r="D174" s="206" t="s">
        <v>348</v>
      </c>
      <c r="E174" s="288" t="s">
        <v>275</v>
      </c>
      <c r="F174" s="284" t="s">
        <v>363</v>
      </c>
      <c r="G174" s="213"/>
      <c r="H174" s="216">
        <v>2473</v>
      </c>
      <c r="I174" s="340" t="s">
        <v>34</v>
      </c>
      <c r="J174" s="213"/>
      <c r="K174" s="213"/>
      <c r="L174" s="341"/>
    </row>
    <row r="175" spans="2:12" s="1" customFormat="1" ht="22.5" customHeight="1" outlineLevel="2" collapsed="1">
      <c r="B175" s="302"/>
      <c r="C175" s="217" t="s">
        <v>440</v>
      </c>
      <c r="D175" s="217" t="s">
        <v>441</v>
      </c>
      <c r="E175" s="289" t="s">
        <v>442</v>
      </c>
      <c r="F175" s="283" t="s">
        <v>443</v>
      </c>
      <c r="G175" s="220" t="s">
        <v>444</v>
      </c>
      <c r="H175" s="221">
        <v>89.152</v>
      </c>
      <c r="I175" s="270">
        <v>111.5</v>
      </c>
      <c r="J175" s="222">
        <f>ROUND(I175*H175,2)</f>
        <v>9940.45</v>
      </c>
      <c r="K175" s="219" t="s">
        <v>34</v>
      </c>
      <c r="L175" s="334"/>
    </row>
    <row r="176" spans="2:12" s="13" customFormat="1" ht="13.5" hidden="1" outlineLevel="3">
      <c r="B176" s="331"/>
      <c r="C176" s="204"/>
      <c r="D176" s="206" t="s">
        <v>348</v>
      </c>
      <c r="E176" s="287" t="s">
        <v>34</v>
      </c>
      <c r="F176" s="281" t="s">
        <v>445</v>
      </c>
      <c r="G176" s="204"/>
      <c r="H176" s="212">
        <v>89.152</v>
      </c>
      <c r="I176" s="332" t="s">
        <v>34</v>
      </c>
      <c r="J176" s="204"/>
      <c r="K176" s="204"/>
      <c r="L176" s="333"/>
    </row>
    <row r="177" spans="2:12" s="1" customFormat="1" ht="31.5" customHeight="1" outlineLevel="2" collapsed="1">
      <c r="B177" s="302"/>
      <c r="C177" s="191" t="s">
        <v>446</v>
      </c>
      <c r="D177" s="191" t="s">
        <v>342</v>
      </c>
      <c r="E177" s="285" t="s">
        <v>447</v>
      </c>
      <c r="F177" s="280" t="s">
        <v>448</v>
      </c>
      <c r="G177" s="194" t="s">
        <v>390</v>
      </c>
      <c r="H177" s="195">
        <v>2473</v>
      </c>
      <c r="I177" s="269">
        <v>16.7</v>
      </c>
      <c r="J177" s="197">
        <f>ROUND(I177*H177,2)</f>
        <v>41299.1</v>
      </c>
      <c r="K177" s="193" t="s">
        <v>34</v>
      </c>
      <c r="L177" s="322"/>
    </row>
    <row r="178" spans="2:12" s="13" customFormat="1" ht="13.5" hidden="1" outlineLevel="3">
      <c r="B178" s="331"/>
      <c r="C178" s="204"/>
      <c r="D178" s="206" t="s">
        <v>348</v>
      </c>
      <c r="E178" s="287" t="s">
        <v>34</v>
      </c>
      <c r="F178" s="281" t="s">
        <v>275</v>
      </c>
      <c r="G178" s="204"/>
      <c r="H178" s="212">
        <v>2473</v>
      </c>
      <c r="I178" s="332" t="s">
        <v>34</v>
      </c>
      <c r="J178" s="204"/>
      <c r="K178" s="204"/>
      <c r="L178" s="333"/>
    </row>
    <row r="179" spans="2:12" s="1" customFormat="1" ht="22.5" customHeight="1" outlineLevel="2" collapsed="1">
      <c r="B179" s="302"/>
      <c r="C179" s="191" t="s">
        <v>449</v>
      </c>
      <c r="D179" s="191" t="s">
        <v>342</v>
      </c>
      <c r="E179" s="285" t="s">
        <v>432</v>
      </c>
      <c r="F179" s="280" t="s">
        <v>433</v>
      </c>
      <c r="G179" s="194" t="s">
        <v>345</v>
      </c>
      <c r="H179" s="195">
        <v>103.584</v>
      </c>
      <c r="I179" s="269">
        <v>36.1</v>
      </c>
      <c r="J179" s="197">
        <f>ROUND(I179*H179,2)</f>
        <v>3739.38</v>
      </c>
      <c r="K179" s="193" t="s">
        <v>346</v>
      </c>
      <c r="L179" s="322"/>
    </row>
    <row r="180" spans="2:12" s="12" customFormat="1" ht="13.5" hidden="1" outlineLevel="3">
      <c r="B180" s="342"/>
      <c r="C180" s="203"/>
      <c r="D180" s="206" t="s">
        <v>348</v>
      </c>
      <c r="E180" s="352" t="s">
        <v>34</v>
      </c>
      <c r="F180" s="350" t="s">
        <v>450</v>
      </c>
      <c r="G180" s="203"/>
      <c r="H180" s="345" t="s">
        <v>34</v>
      </c>
      <c r="I180" s="346" t="s">
        <v>34</v>
      </c>
      <c r="J180" s="203"/>
      <c r="K180" s="203"/>
      <c r="L180" s="347"/>
    </row>
    <row r="181" spans="2:12" s="13" customFormat="1" ht="13.5" hidden="1" outlineLevel="3">
      <c r="B181" s="331"/>
      <c r="C181" s="204"/>
      <c r="D181" s="206" t="s">
        <v>348</v>
      </c>
      <c r="E181" s="287" t="s">
        <v>34</v>
      </c>
      <c r="F181" s="281" t="s">
        <v>246</v>
      </c>
      <c r="G181" s="204"/>
      <c r="H181" s="212">
        <v>103.584</v>
      </c>
      <c r="I181" s="332" t="s">
        <v>34</v>
      </c>
      <c r="J181" s="204"/>
      <c r="K181" s="204"/>
      <c r="L181" s="333"/>
    </row>
    <row r="182" spans="2:12" s="14" customFormat="1" ht="13.5" hidden="1" outlineLevel="3">
      <c r="B182" s="335"/>
      <c r="C182" s="205"/>
      <c r="D182" s="206" t="s">
        <v>348</v>
      </c>
      <c r="E182" s="286" t="s">
        <v>245</v>
      </c>
      <c r="F182" s="282" t="s">
        <v>352</v>
      </c>
      <c r="G182" s="205"/>
      <c r="H182" s="209">
        <v>103.584</v>
      </c>
      <c r="I182" s="336" t="s">
        <v>34</v>
      </c>
      <c r="J182" s="205"/>
      <c r="K182" s="205"/>
      <c r="L182" s="337"/>
    </row>
    <row r="183" spans="2:12" s="1" customFormat="1" ht="22.5" customHeight="1" outlineLevel="2" collapsed="1">
      <c r="B183" s="302"/>
      <c r="C183" s="191" t="s">
        <v>451</v>
      </c>
      <c r="D183" s="191" t="s">
        <v>342</v>
      </c>
      <c r="E183" s="285" t="s">
        <v>452</v>
      </c>
      <c r="F183" s="280" t="s">
        <v>453</v>
      </c>
      <c r="G183" s="194" t="s">
        <v>345</v>
      </c>
      <c r="H183" s="195">
        <v>103.584</v>
      </c>
      <c r="I183" s="269">
        <v>181.1</v>
      </c>
      <c r="J183" s="197">
        <f>ROUND(I183*H183,2)</f>
        <v>18759.06</v>
      </c>
      <c r="K183" s="193" t="s">
        <v>346</v>
      </c>
      <c r="L183" s="322"/>
    </row>
    <row r="184" spans="2:12" s="13" customFormat="1" ht="13.5" hidden="1" outlineLevel="3">
      <c r="B184" s="331"/>
      <c r="C184" s="204"/>
      <c r="D184" s="206" t="s">
        <v>348</v>
      </c>
      <c r="E184" s="287" t="s">
        <v>34</v>
      </c>
      <c r="F184" s="281" t="s">
        <v>245</v>
      </c>
      <c r="G184" s="204"/>
      <c r="H184" s="212">
        <v>103.584</v>
      </c>
      <c r="I184" s="332" t="s">
        <v>34</v>
      </c>
      <c r="J184" s="204"/>
      <c r="K184" s="204"/>
      <c r="L184" s="333"/>
    </row>
    <row r="185" spans="2:12" s="1" customFormat="1" ht="31.5" customHeight="1" outlineLevel="2" collapsed="1">
      <c r="B185" s="302"/>
      <c r="C185" s="191" t="s">
        <v>454</v>
      </c>
      <c r="D185" s="191" t="s">
        <v>342</v>
      </c>
      <c r="E185" s="285" t="s">
        <v>455</v>
      </c>
      <c r="F185" s="280" t="s">
        <v>456</v>
      </c>
      <c r="G185" s="194" t="s">
        <v>345</v>
      </c>
      <c r="H185" s="195">
        <v>1346.592</v>
      </c>
      <c r="I185" s="269">
        <v>6.2</v>
      </c>
      <c r="J185" s="197">
        <f>ROUND(I185*H185,2)</f>
        <v>8348.87</v>
      </c>
      <c r="K185" s="193" t="s">
        <v>346</v>
      </c>
      <c r="L185" s="322"/>
    </row>
    <row r="186" spans="2:12" s="13" customFormat="1" ht="13.5" hidden="1" outlineLevel="3">
      <c r="B186" s="331"/>
      <c r="C186" s="204"/>
      <c r="D186" s="206" t="s">
        <v>348</v>
      </c>
      <c r="E186" s="287"/>
      <c r="F186" s="281" t="s">
        <v>457</v>
      </c>
      <c r="G186" s="204"/>
      <c r="H186" s="212">
        <v>1346.592</v>
      </c>
      <c r="I186" s="332" t="s">
        <v>34</v>
      </c>
      <c r="J186" s="204"/>
      <c r="K186" s="204"/>
      <c r="L186" s="333"/>
    </row>
    <row r="187" spans="2:12" s="1" customFormat="1" ht="22.5" customHeight="1" outlineLevel="2" collapsed="1">
      <c r="B187" s="302"/>
      <c r="C187" s="191" t="s">
        <v>260</v>
      </c>
      <c r="D187" s="191" t="s">
        <v>342</v>
      </c>
      <c r="E187" s="285" t="s">
        <v>458</v>
      </c>
      <c r="F187" s="280" t="s">
        <v>459</v>
      </c>
      <c r="G187" s="194" t="s">
        <v>345</v>
      </c>
      <c r="H187" s="195">
        <v>103.584</v>
      </c>
      <c r="I187" s="269">
        <v>167.2</v>
      </c>
      <c r="J187" s="197">
        <f>ROUND(I187*H187,2)</f>
        <v>17319.24</v>
      </c>
      <c r="K187" s="193" t="s">
        <v>34</v>
      </c>
      <c r="L187" s="322"/>
    </row>
    <row r="188" spans="2:12" s="13" customFormat="1" ht="13.5" hidden="1" outlineLevel="3">
      <c r="B188" s="331"/>
      <c r="C188" s="204"/>
      <c r="D188" s="206" t="s">
        <v>348</v>
      </c>
      <c r="E188" s="287" t="s">
        <v>34</v>
      </c>
      <c r="F188" s="281" t="s">
        <v>245</v>
      </c>
      <c r="G188" s="204"/>
      <c r="H188" s="212">
        <v>103.584</v>
      </c>
      <c r="I188" s="332" t="s">
        <v>34</v>
      </c>
      <c r="J188" s="204"/>
      <c r="K188" s="204"/>
      <c r="L188" s="333"/>
    </row>
    <row r="189" spans="2:12" s="11" customFormat="1" ht="29.85" customHeight="1" outlineLevel="1">
      <c r="B189" s="318"/>
      <c r="C189" s="182"/>
      <c r="D189" s="188" t="s">
        <v>74</v>
      </c>
      <c r="E189" s="279" t="s">
        <v>397</v>
      </c>
      <c r="F189" s="279" t="s">
        <v>460</v>
      </c>
      <c r="G189" s="182"/>
      <c r="H189" s="182"/>
      <c r="I189" s="321" t="s">
        <v>34</v>
      </c>
      <c r="J189" s="190">
        <f>SUM(J190:J692)</f>
        <v>5173283.479999999</v>
      </c>
      <c r="K189" s="182"/>
      <c r="L189" s="320"/>
    </row>
    <row r="190" spans="2:12" s="1" customFormat="1" ht="31.5" customHeight="1" outlineLevel="2" collapsed="1">
      <c r="B190" s="302"/>
      <c r="C190" s="191" t="s">
        <v>461</v>
      </c>
      <c r="D190" s="191" t="s">
        <v>342</v>
      </c>
      <c r="E190" s="285" t="s">
        <v>462</v>
      </c>
      <c r="F190" s="280" t="s">
        <v>463</v>
      </c>
      <c r="G190" s="194" t="s">
        <v>345</v>
      </c>
      <c r="H190" s="195">
        <v>80</v>
      </c>
      <c r="I190" s="269">
        <v>487.6</v>
      </c>
      <c r="J190" s="197">
        <f>ROUND(I190*H190,2)</f>
        <v>39008</v>
      </c>
      <c r="K190" s="193" t="s">
        <v>34</v>
      </c>
      <c r="L190" s="322"/>
    </row>
    <row r="191" spans="2:12" s="13" customFormat="1" ht="13.5" hidden="1" outlineLevel="3">
      <c r="B191" s="331"/>
      <c r="C191" s="204"/>
      <c r="D191" s="206" t="s">
        <v>348</v>
      </c>
      <c r="E191" s="287" t="s">
        <v>34</v>
      </c>
      <c r="F191" s="281" t="s">
        <v>464</v>
      </c>
      <c r="G191" s="204"/>
      <c r="H191" s="212">
        <v>80</v>
      </c>
      <c r="I191" s="332" t="s">
        <v>34</v>
      </c>
      <c r="J191" s="204"/>
      <c r="K191" s="204"/>
      <c r="L191" s="333"/>
    </row>
    <row r="192" spans="2:12" s="1" customFormat="1" ht="22.5" customHeight="1" outlineLevel="2" collapsed="1">
      <c r="B192" s="302"/>
      <c r="C192" s="191" t="s">
        <v>465</v>
      </c>
      <c r="D192" s="191" t="s">
        <v>342</v>
      </c>
      <c r="E192" s="285" t="s">
        <v>466</v>
      </c>
      <c r="F192" s="280" t="s">
        <v>467</v>
      </c>
      <c r="G192" s="194" t="s">
        <v>345</v>
      </c>
      <c r="H192" s="195">
        <v>20.552</v>
      </c>
      <c r="I192" s="269">
        <v>487.6</v>
      </c>
      <c r="J192" s="197">
        <f>ROUND(I192*H192,2)</f>
        <v>10021.16</v>
      </c>
      <c r="K192" s="193" t="s">
        <v>346</v>
      </c>
      <c r="L192" s="322"/>
    </row>
    <row r="193" spans="2:12" s="12" customFormat="1" ht="13.5" hidden="1" outlineLevel="3">
      <c r="B193" s="342"/>
      <c r="C193" s="203"/>
      <c r="D193" s="206" t="s">
        <v>348</v>
      </c>
      <c r="E193" s="352" t="s">
        <v>34</v>
      </c>
      <c r="F193" s="350" t="s">
        <v>468</v>
      </c>
      <c r="G193" s="203"/>
      <c r="H193" s="345" t="s">
        <v>34</v>
      </c>
      <c r="I193" s="346" t="s">
        <v>34</v>
      </c>
      <c r="J193" s="203"/>
      <c r="K193" s="203"/>
      <c r="L193" s="347"/>
    </row>
    <row r="194" spans="2:12" s="12" customFormat="1" ht="13.5" hidden="1" outlineLevel="3">
      <c r="B194" s="342"/>
      <c r="C194" s="203"/>
      <c r="D194" s="206" t="s">
        <v>348</v>
      </c>
      <c r="E194" s="352" t="s">
        <v>34</v>
      </c>
      <c r="F194" s="350" t="s">
        <v>469</v>
      </c>
      <c r="G194" s="203"/>
      <c r="H194" s="345" t="s">
        <v>34</v>
      </c>
      <c r="I194" s="346" t="s">
        <v>34</v>
      </c>
      <c r="J194" s="203"/>
      <c r="K194" s="203"/>
      <c r="L194" s="347"/>
    </row>
    <row r="195" spans="2:12" s="13" customFormat="1" ht="13.5" hidden="1" outlineLevel="3">
      <c r="B195" s="331"/>
      <c r="C195" s="204"/>
      <c r="D195" s="206" t="s">
        <v>348</v>
      </c>
      <c r="E195" s="287" t="s">
        <v>34</v>
      </c>
      <c r="F195" s="281" t="s">
        <v>470</v>
      </c>
      <c r="G195" s="204"/>
      <c r="H195" s="212">
        <v>15.12</v>
      </c>
      <c r="I195" s="332" t="s">
        <v>34</v>
      </c>
      <c r="J195" s="204"/>
      <c r="K195" s="204"/>
      <c r="L195" s="333"/>
    </row>
    <row r="196" spans="2:12" s="13" customFormat="1" ht="13.5" hidden="1" outlineLevel="3">
      <c r="B196" s="331"/>
      <c r="C196" s="204"/>
      <c r="D196" s="206" t="s">
        <v>348</v>
      </c>
      <c r="E196" s="287" t="s">
        <v>34</v>
      </c>
      <c r="F196" s="281" t="s">
        <v>471</v>
      </c>
      <c r="G196" s="204"/>
      <c r="H196" s="212">
        <v>5.432</v>
      </c>
      <c r="I196" s="332" t="s">
        <v>34</v>
      </c>
      <c r="J196" s="204"/>
      <c r="K196" s="204"/>
      <c r="L196" s="333"/>
    </row>
    <row r="197" spans="2:12" s="14" customFormat="1" ht="13.5" hidden="1" outlineLevel="3">
      <c r="B197" s="335"/>
      <c r="C197" s="205"/>
      <c r="D197" s="206" t="s">
        <v>348</v>
      </c>
      <c r="E197" s="286" t="s">
        <v>218</v>
      </c>
      <c r="F197" s="282" t="s">
        <v>352</v>
      </c>
      <c r="G197" s="205"/>
      <c r="H197" s="209">
        <v>20.552</v>
      </c>
      <c r="I197" s="336" t="s">
        <v>34</v>
      </c>
      <c r="J197" s="205"/>
      <c r="K197" s="205"/>
      <c r="L197" s="337"/>
    </row>
    <row r="198" spans="2:12" s="1" customFormat="1" ht="22.5" customHeight="1" outlineLevel="2" collapsed="1">
      <c r="B198" s="302"/>
      <c r="C198" s="191" t="s">
        <v>472</v>
      </c>
      <c r="D198" s="191" t="s">
        <v>342</v>
      </c>
      <c r="E198" s="285" t="s">
        <v>473</v>
      </c>
      <c r="F198" s="280" t="s">
        <v>474</v>
      </c>
      <c r="G198" s="194" t="s">
        <v>345</v>
      </c>
      <c r="H198" s="195">
        <v>20.552</v>
      </c>
      <c r="I198" s="269">
        <v>36.1</v>
      </c>
      <c r="J198" s="197">
        <f>ROUND(I198*H198,2)</f>
        <v>741.93</v>
      </c>
      <c r="K198" s="193" t="s">
        <v>346</v>
      </c>
      <c r="L198" s="322"/>
    </row>
    <row r="199" spans="2:12" s="13" customFormat="1" ht="13.5" hidden="1" outlineLevel="3">
      <c r="B199" s="331"/>
      <c r="C199" s="204"/>
      <c r="D199" s="206" t="s">
        <v>348</v>
      </c>
      <c r="E199" s="287" t="s">
        <v>34</v>
      </c>
      <c r="F199" s="281" t="s">
        <v>218</v>
      </c>
      <c r="G199" s="204"/>
      <c r="H199" s="212">
        <v>20.552</v>
      </c>
      <c r="I199" s="332" t="s">
        <v>34</v>
      </c>
      <c r="J199" s="204"/>
      <c r="K199" s="204"/>
      <c r="L199" s="333"/>
    </row>
    <row r="200" spans="2:12" s="1" customFormat="1" ht="22.5" customHeight="1" outlineLevel="2" collapsed="1">
      <c r="B200" s="302"/>
      <c r="C200" s="191" t="s">
        <v>475</v>
      </c>
      <c r="D200" s="191" t="s">
        <v>342</v>
      </c>
      <c r="E200" s="285" t="s">
        <v>476</v>
      </c>
      <c r="F200" s="280" t="s">
        <v>477</v>
      </c>
      <c r="G200" s="194" t="s">
        <v>345</v>
      </c>
      <c r="H200" s="195">
        <v>20.552</v>
      </c>
      <c r="I200" s="269">
        <v>181.1</v>
      </c>
      <c r="J200" s="197">
        <f>ROUND(I200*H200,2)</f>
        <v>3721.97</v>
      </c>
      <c r="K200" s="193" t="s">
        <v>346</v>
      </c>
      <c r="L200" s="322"/>
    </row>
    <row r="201" spans="2:12" s="13" customFormat="1" ht="13.5" hidden="1" outlineLevel="3">
      <c r="B201" s="331"/>
      <c r="C201" s="204"/>
      <c r="D201" s="206" t="s">
        <v>348</v>
      </c>
      <c r="E201" s="287" t="s">
        <v>34</v>
      </c>
      <c r="F201" s="281" t="s">
        <v>218</v>
      </c>
      <c r="G201" s="204"/>
      <c r="H201" s="212">
        <v>20.552</v>
      </c>
      <c r="I201" s="332" t="s">
        <v>34</v>
      </c>
      <c r="J201" s="204"/>
      <c r="K201" s="204"/>
      <c r="L201" s="333"/>
    </row>
    <row r="202" spans="2:12" s="1" customFormat="1" ht="31.5" customHeight="1" outlineLevel="2" collapsed="1">
      <c r="B202" s="302"/>
      <c r="C202" s="191" t="s">
        <v>478</v>
      </c>
      <c r="D202" s="191" t="s">
        <v>342</v>
      </c>
      <c r="E202" s="285" t="s">
        <v>479</v>
      </c>
      <c r="F202" s="280" t="s">
        <v>480</v>
      </c>
      <c r="G202" s="194" t="s">
        <v>345</v>
      </c>
      <c r="H202" s="195">
        <v>267.176</v>
      </c>
      <c r="I202" s="269">
        <v>6.2</v>
      </c>
      <c r="J202" s="197">
        <f>ROUND(I202*H202,2)</f>
        <v>1656.49</v>
      </c>
      <c r="K202" s="193" t="s">
        <v>346</v>
      </c>
      <c r="L202" s="322"/>
    </row>
    <row r="203" spans="2:12" s="13" customFormat="1" ht="13.5" hidden="1" outlineLevel="3">
      <c r="B203" s="331"/>
      <c r="C203" s="204"/>
      <c r="D203" s="206" t="s">
        <v>348</v>
      </c>
      <c r="E203" s="287"/>
      <c r="F203" s="281" t="s">
        <v>481</v>
      </c>
      <c r="G203" s="204"/>
      <c r="H203" s="212">
        <v>267.176</v>
      </c>
      <c r="I203" s="332" t="s">
        <v>34</v>
      </c>
      <c r="J203" s="204"/>
      <c r="K203" s="204"/>
      <c r="L203" s="333"/>
    </row>
    <row r="204" spans="2:12" s="1" customFormat="1" ht="22.5" customHeight="1" outlineLevel="2" collapsed="1">
      <c r="B204" s="302"/>
      <c r="C204" s="191" t="s">
        <v>482</v>
      </c>
      <c r="D204" s="191" t="s">
        <v>342</v>
      </c>
      <c r="E204" s="285" t="s">
        <v>458</v>
      </c>
      <c r="F204" s="280" t="s">
        <v>459</v>
      </c>
      <c r="G204" s="194" t="s">
        <v>345</v>
      </c>
      <c r="H204" s="195">
        <v>20.552</v>
      </c>
      <c r="I204" s="269">
        <v>167.2</v>
      </c>
      <c r="J204" s="197">
        <f>ROUND(I204*H204,2)</f>
        <v>3436.29</v>
      </c>
      <c r="K204" s="193" t="s">
        <v>34</v>
      </c>
      <c r="L204" s="322"/>
    </row>
    <row r="205" spans="2:12" s="13" customFormat="1" ht="13.5" hidden="1" outlineLevel="3">
      <c r="B205" s="331"/>
      <c r="C205" s="204"/>
      <c r="D205" s="206" t="s">
        <v>348</v>
      </c>
      <c r="E205" s="287" t="s">
        <v>34</v>
      </c>
      <c r="F205" s="281" t="s">
        <v>218</v>
      </c>
      <c r="G205" s="204"/>
      <c r="H205" s="212">
        <v>20.552</v>
      </c>
      <c r="I205" s="332" t="s">
        <v>34</v>
      </c>
      <c r="J205" s="204"/>
      <c r="K205" s="204"/>
      <c r="L205" s="333"/>
    </row>
    <row r="206" spans="2:12" s="1" customFormat="1" ht="31.5" customHeight="1" outlineLevel="2" collapsed="1">
      <c r="B206" s="302"/>
      <c r="C206" s="191" t="s">
        <v>483</v>
      </c>
      <c r="D206" s="191" t="s">
        <v>342</v>
      </c>
      <c r="E206" s="285" t="s">
        <v>484</v>
      </c>
      <c r="F206" s="280" t="s">
        <v>485</v>
      </c>
      <c r="G206" s="194" t="s">
        <v>345</v>
      </c>
      <c r="H206" s="195">
        <v>4.801</v>
      </c>
      <c r="I206" s="269">
        <v>766.3</v>
      </c>
      <c r="J206" s="197">
        <f>ROUND(I206*H206,2)</f>
        <v>3679.01</v>
      </c>
      <c r="K206" s="193" t="s">
        <v>346</v>
      </c>
      <c r="L206" s="322"/>
    </row>
    <row r="207" spans="2:12" s="12" customFormat="1" ht="13.5" hidden="1" outlineLevel="3">
      <c r="B207" s="342"/>
      <c r="C207" s="203"/>
      <c r="D207" s="206" t="s">
        <v>348</v>
      </c>
      <c r="E207" s="352" t="s">
        <v>34</v>
      </c>
      <c r="F207" s="350" t="s">
        <v>486</v>
      </c>
      <c r="G207" s="203"/>
      <c r="H207" s="345" t="s">
        <v>34</v>
      </c>
      <c r="I207" s="346" t="s">
        <v>34</v>
      </c>
      <c r="J207" s="203"/>
      <c r="K207" s="203"/>
      <c r="L207" s="347"/>
    </row>
    <row r="208" spans="2:12" s="13" customFormat="1" ht="13.5" hidden="1" outlineLevel="3">
      <c r="B208" s="331"/>
      <c r="C208" s="204"/>
      <c r="D208" s="206" t="s">
        <v>348</v>
      </c>
      <c r="E208" s="287" t="s">
        <v>34</v>
      </c>
      <c r="F208" s="281" t="s">
        <v>487</v>
      </c>
      <c r="G208" s="204"/>
      <c r="H208" s="212">
        <v>4.801</v>
      </c>
      <c r="I208" s="332" t="s">
        <v>34</v>
      </c>
      <c r="J208" s="204"/>
      <c r="K208" s="204"/>
      <c r="L208" s="333"/>
    </row>
    <row r="209" spans="2:12" s="1" customFormat="1" ht="22.5" customHeight="1" outlineLevel="2" collapsed="1">
      <c r="B209" s="302"/>
      <c r="C209" s="191" t="s">
        <v>488</v>
      </c>
      <c r="D209" s="191" t="s">
        <v>342</v>
      </c>
      <c r="E209" s="285" t="s">
        <v>489</v>
      </c>
      <c r="F209" s="280" t="s">
        <v>490</v>
      </c>
      <c r="G209" s="194" t="s">
        <v>491</v>
      </c>
      <c r="H209" s="195">
        <v>19</v>
      </c>
      <c r="I209" s="269">
        <v>3204.4</v>
      </c>
      <c r="J209" s="197">
        <f>ROUND(I209*H209,2)</f>
        <v>60883.6</v>
      </c>
      <c r="K209" s="193" t="s">
        <v>346</v>
      </c>
      <c r="L209" s="322"/>
    </row>
    <row r="210" spans="2:12" s="12" customFormat="1" ht="13.5" hidden="1" outlineLevel="3">
      <c r="B210" s="342"/>
      <c r="C210" s="203"/>
      <c r="D210" s="206" t="s">
        <v>348</v>
      </c>
      <c r="E210" s="352" t="s">
        <v>34</v>
      </c>
      <c r="F210" s="350" t="s">
        <v>492</v>
      </c>
      <c r="G210" s="203"/>
      <c r="H210" s="345" t="s">
        <v>34</v>
      </c>
      <c r="I210" s="346" t="s">
        <v>34</v>
      </c>
      <c r="J210" s="203"/>
      <c r="K210" s="203"/>
      <c r="L210" s="347"/>
    </row>
    <row r="211" spans="2:12" s="13" customFormat="1" ht="13.5" hidden="1" outlineLevel="3">
      <c r="B211" s="331"/>
      <c r="C211" s="204"/>
      <c r="D211" s="206" t="s">
        <v>348</v>
      </c>
      <c r="E211" s="287" t="s">
        <v>34</v>
      </c>
      <c r="F211" s="281" t="s">
        <v>493</v>
      </c>
      <c r="G211" s="204"/>
      <c r="H211" s="212">
        <v>19</v>
      </c>
      <c r="I211" s="332" t="s">
        <v>34</v>
      </c>
      <c r="J211" s="204"/>
      <c r="K211" s="204"/>
      <c r="L211" s="333"/>
    </row>
    <row r="212" spans="2:12" s="1" customFormat="1" ht="31.5" customHeight="1" outlineLevel="2" collapsed="1">
      <c r="B212" s="302"/>
      <c r="C212" s="191" t="s">
        <v>494</v>
      </c>
      <c r="D212" s="191" t="s">
        <v>342</v>
      </c>
      <c r="E212" s="285" t="s">
        <v>495</v>
      </c>
      <c r="F212" s="280" t="s">
        <v>496</v>
      </c>
      <c r="G212" s="194" t="s">
        <v>345</v>
      </c>
      <c r="H212" s="195">
        <v>9.599</v>
      </c>
      <c r="I212" s="269">
        <v>835.9</v>
      </c>
      <c r="J212" s="197">
        <f>ROUND(I212*H212,2)</f>
        <v>8023.8</v>
      </c>
      <c r="K212" s="193" t="s">
        <v>34</v>
      </c>
      <c r="L212" s="322"/>
    </row>
    <row r="213" spans="2:12" s="12" customFormat="1" ht="13.5" hidden="1" outlineLevel="3">
      <c r="B213" s="342"/>
      <c r="C213" s="203"/>
      <c r="D213" s="206" t="s">
        <v>348</v>
      </c>
      <c r="E213" s="352" t="s">
        <v>34</v>
      </c>
      <c r="F213" s="350" t="s">
        <v>486</v>
      </c>
      <c r="G213" s="203"/>
      <c r="H213" s="345" t="s">
        <v>34</v>
      </c>
      <c r="I213" s="346" t="s">
        <v>34</v>
      </c>
      <c r="J213" s="203"/>
      <c r="K213" s="203"/>
      <c r="L213" s="347"/>
    </row>
    <row r="214" spans="2:12" s="13" customFormat="1" ht="13.5" hidden="1" outlineLevel="3">
      <c r="B214" s="331"/>
      <c r="C214" s="204"/>
      <c r="D214" s="206" t="s">
        <v>348</v>
      </c>
      <c r="E214" s="287" t="s">
        <v>34</v>
      </c>
      <c r="F214" s="281" t="s">
        <v>497</v>
      </c>
      <c r="G214" s="204"/>
      <c r="H214" s="212">
        <v>13.5</v>
      </c>
      <c r="I214" s="332" t="s">
        <v>34</v>
      </c>
      <c r="J214" s="204"/>
      <c r="K214" s="204"/>
      <c r="L214" s="333"/>
    </row>
    <row r="215" spans="2:12" s="13" customFormat="1" ht="13.5" hidden="1" outlineLevel="3">
      <c r="B215" s="331"/>
      <c r="C215" s="204"/>
      <c r="D215" s="206" t="s">
        <v>348</v>
      </c>
      <c r="E215" s="287" t="s">
        <v>34</v>
      </c>
      <c r="F215" s="281" t="s">
        <v>498</v>
      </c>
      <c r="G215" s="204"/>
      <c r="H215" s="212">
        <v>0.9</v>
      </c>
      <c r="I215" s="332" t="s">
        <v>34</v>
      </c>
      <c r="J215" s="204"/>
      <c r="K215" s="204"/>
      <c r="L215" s="333"/>
    </row>
    <row r="216" spans="2:12" s="13" customFormat="1" ht="13.5" hidden="1" outlineLevel="3">
      <c r="B216" s="331"/>
      <c r="C216" s="204"/>
      <c r="D216" s="206" t="s">
        <v>348</v>
      </c>
      <c r="E216" s="287" t="s">
        <v>34</v>
      </c>
      <c r="F216" s="281" t="s">
        <v>499</v>
      </c>
      <c r="G216" s="204"/>
      <c r="H216" s="212">
        <v>-4.801</v>
      </c>
      <c r="I216" s="332" t="s">
        <v>34</v>
      </c>
      <c r="J216" s="204"/>
      <c r="K216" s="204"/>
      <c r="L216" s="333"/>
    </row>
    <row r="217" spans="2:12" s="14" customFormat="1" ht="13.5" hidden="1" outlineLevel="3">
      <c r="B217" s="335"/>
      <c r="C217" s="205"/>
      <c r="D217" s="206" t="s">
        <v>348</v>
      </c>
      <c r="E217" s="286" t="s">
        <v>34</v>
      </c>
      <c r="F217" s="282" t="s">
        <v>352</v>
      </c>
      <c r="G217" s="205"/>
      <c r="H217" s="209">
        <v>9.599</v>
      </c>
      <c r="I217" s="336" t="s">
        <v>34</v>
      </c>
      <c r="J217" s="205"/>
      <c r="K217" s="205"/>
      <c r="L217" s="337"/>
    </row>
    <row r="218" spans="2:12" s="1" customFormat="1" ht="22.5" customHeight="1" outlineLevel="2" collapsed="1">
      <c r="B218" s="302"/>
      <c r="C218" s="191" t="s">
        <v>500</v>
      </c>
      <c r="D218" s="191" t="s">
        <v>342</v>
      </c>
      <c r="E218" s="285" t="s">
        <v>501</v>
      </c>
      <c r="F218" s="280" t="s">
        <v>502</v>
      </c>
      <c r="G218" s="194" t="s">
        <v>345</v>
      </c>
      <c r="H218" s="195">
        <v>35.065</v>
      </c>
      <c r="I218" s="269">
        <v>1548</v>
      </c>
      <c r="J218" s="197">
        <f>ROUND(I218*H218,2)</f>
        <v>54280.62</v>
      </c>
      <c r="K218" s="193" t="s">
        <v>346</v>
      </c>
      <c r="L218" s="322"/>
    </row>
    <row r="219" spans="2:12" s="12" customFormat="1" ht="13.5" hidden="1" outlineLevel="3">
      <c r="B219" s="342"/>
      <c r="C219" s="203"/>
      <c r="D219" s="206" t="s">
        <v>348</v>
      </c>
      <c r="E219" s="352" t="s">
        <v>34</v>
      </c>
      <c r="F219" s="350" t="s">
        <v>468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2" customFormat="1" ht="13.5" hidden="1" outlineLevel="3">
      <c r="B220" s="342"/>
      <c r="C220" s="203"/>
      <c r="D220" s="206" t="s">
        <v>348</v>
      </c>
      <c r="E220" s="352" t="s">
        <v>34</v>
      </c>
      <c r="F220" s="350" t="s">
        <v>503</v>
      </c>
      <c r="G220" s="203"/>
      <c r="H220" s="345" t="s">
        <v>34</v>
      </c>
      <c r="I220" s="346" t="s">
        <v>34</v>
      </c>
      <c r="J220" s="203"/>
      <c r="K220" s="203"/>
      <c r="L220" s="347"/>
    </row>
    <row r="221" spans="2:12" s="13" customFormat="1" ht="13.5" hidden="1" outlineLevel="3">
      <c r="B221" s="331"/>
      <c r="C221" s="204"/>
      <c r="D221" s="206" t="s">
        <v>348</v>
      </c>
      <c r="E221" s="287" t="s">
        <v>34</v>
      </c>
      <c r="F221" s="281" t="s">
        <v>470</v>
      </c>
      <c r="G221" s="204"/>
      <c r="H221" s="212">
        <v>15.12</v>
      </c>
      <c r="I221" s="332" t="s">
        <v>34</v>
      </c>
      <c r="J221" s="204"/>
      <c r="K221" s="204"/>
      <c r="L221" s="333"/>
    </row>
    <row r="222" spans="2:12" s="13" customFormat="1" ht="13.5" hidden="1" outlineLevel="3">
      <c r="B222" s="331"/>
      <c r="C222" s="204"/>
      <c r="D222" s="206" t="s">
        <v>348</v>
      </c>
      <c r="E222" s="287" t="s">
        <v>34</v>
      </c>
      <c r="F222" s="281" t="s">
        <v>471</v>
      </c>
      <c r="G222" s="204"/>
      <c r="H222" s="212">
        <v>5.432</v>
      </c>
      <c r="I222" s="332" t="s">
        <v>34</v>
      </c>
      <c r="J222" s="204"/>
      <c r="K222" s="204"/>
      <c r="L222" s="333"/>
    </row>
    <row r="223" spans="2:12" s="12" customFormat="1" ht="13.5" hidden="1" outlineLevel="3">
      <c r="B223" s="342"/>
      <c r="C223" s="203"/>
      <c r="D223" s="206" t="s">
        <v>348</v>
      </c>
      <c r="E223" s="352" t="s">
        <v>34</v>
      </c>
      <c r="F223" s="350" t="s">
        <v>504</v>
      </c>
      <c r="G223" s="203"/>
      <c r="H223" s="345" t="s">
        <v>34</v>
      </c>
      <c r="I223" s="346" t="s">
        <v>34</v>
      </c>
      <c r="J223" s="203"/>
      <c r="K223" s="203"/>
      <c r="L223" s="347"/>
    </row>
    <row r="224" spans="2:12" s="13" customFormat="1" ht="13.5" hidden="1" outlineLevel="3">
      <c r="B224" s="331"/>
      <c r="C224" s="204"/>
      <c r="D224" s="206" t="s">
        <v>348</v>
      </c>
      <c r="E224" s="287" t="s">
        <v>34</v>
      </c>
      <c r="F224" s="281" t="s">
        <v>497</v>
      </c>
      <c r="G224" s="204"/>
      <c r="H224" s="212">
        <v>13.5</v>
      </c>
      <c r="I224" s="332" t="s">
        <v>34</v>
      </c>
      <c r="J224" s="204"/>
      <c r="K224" s="204"/>
      <c r="L224" s="333"/>
    </row>
    <row r="225" spans="2:12" s="13" customFormat="1" ht="13.5" hidden="1" outlineLevel="3">
      <c r="B225" s="331"/>
      <c r="C225" s="204"/>
      <c r="D225" s="206" t="s">
        <v>348</v>
      </c>
      <c r="E225" s="287" t="s">
        <v>34</v>
      </c>
      <c r="F225" s="281" t="s">
        <v>505</v>
      </c>
      <c r="G225" s="204"/>
      <c r="H225" s="212">
        <v>1.013</v>
      </c>
      <c r="I225" s="332" t="s">
        <v>34</v>
      </c>
      <c r="J225" s="204"/>
      <c r="K225" s="204"/>
      <c r="L225" s="333"/>
    </row>
    <row r="226" spans="2:12" s="14" customFormat="1" ht="13.5" hidden="1" outlineLevel="3">
      <c r="B226" s="335"/>
      <c r="C226" s="205"/>
      <c r="D226" s="206" t="s">
        <v>348</v>
      </c>
      <c r="E226" s="286" t="s">
        <v>506</v>
      </c>
      <c r="F226" s="282" t="s">
        <v>352</v>
      </c>
      <c r="G226" s="205"/>
      <c r="H226" s="209">
        <v>35.065</v>
      </c>
      <c r="I226" s="336" t="s">
        <v>34</v>
      </c>
      <c r="J226" s="205"/>
      <c r="K226" s="205"/>
      <c r="L226" s="337"/>
    </row>
    <row r="227" spans="2:12" s="1" customFormat="1" ht="22.5" customHeight="1" outlineLevel="2">
      <c r="B227" s="302"/>
      <c r="C227" s="191" t="s">
        <v>507</v>
      </c>
      <c r="D227" s="191" t="s">
        <v>342</v>
      </c>
      <c r="E227" s="285" t="s">
        <v>508</v>
      </c>
      <c r="F227" s="280" t="s">
        <v>509</v>
      </c>
      <c r="G227" s="194" t="s">
        <v>417</v>
      </c>
      <c r="H227" s="195">
        <v>81.878</v>
      </c>
      <c r="I227" s="269">
        <v>37.2</v>
      </c>
      <c r="J227" s="197">
        <f>ROUND(I227*H227,2)</f>
        <v>3045.86</v>
      </c>
      <c r="K227" s="193" t="s">
        <v>346</v>
      </c>
      <c r="L227" s="322"/>
    </row>
    <row r="228" spans="2:12" s="1" customFormat="1" ht="22.5" customHeight="1" outlineLevel="2" collapsed="1">
      <c r="B228" s="302"/>
      <c r="C228" s="191" t="s">
        <v>510</v>
      </c>
      <c r="D228" s="191" t="s">
        <v>342</v>
      </c>
      <c r="E228" s="285" t="s">
        <v>511</v>
      </c>
      <c r="F228" s="280" t="s">
        <v>512</v>
      </c>
      <c r="G228" s="194" t="s">
        <v>417</v>
      </c>
      <c r="H228" s="195">
        <v>1801.316</v>
      </c>
      <c r="I228" s="269">
        <v>6.2</v>
      </c>
      <c r="J228" s="197">
        <f>ROUND(I228*H228,2)</f>
        <v>11168.16</v>
      </c>
      <c r="K228" s="193" t="s">
        <v>346</v>
      </c>
      <c r="L228" s="322"/>
    </row>
    <row r="229" spans="2:12" s="13" customFormat="1" ht="13.5" hidden="1" outlineLevel="3">
      <c r="B229" s="331"/>
      <c r="C229" s="204"/>
      <c r="D229" s="206" t="s">
        <v>348</v>
      </c>
      <c r="E229" s="287"/>
      <c r="F229" s="281" t="s">
        <v>513</v>
      </c>
      <c r="G229" s="204"/>
      <c r="H229" s="212">
        <v>1801.316</v>
      </c>
      <c r="I229" s="332" t="s">
        <v>34</v>
      </c>
      <c r="J229" s="204"/>
      <c r="K229" s="204"/>
      <c r="L229" s="333"/>
    </row>
    <row r="230" spans="2:12" s="1" customFormat="1" ht="22.5" customHeight="1" outlineLevel="2">
      <c r="B230" s="302"/>
      <c r="C230" s="191" t="s">
        <v>514</v>
      </c>
      <c r="D230" s="191" t="s">
        <v>342</v>
      </c>
      <c r="E230" s="285" t="s">
        <v>423</v>
      </c>
      <c r="F230" s="280" t="s">
        <v>424</v>
      </c>
      <c r="G230" s="194" t="s">
        <v>417</v>
      </c>
      <c r="H230" s="195">
        <v>81.878</v>
      </c>
      <c r="I230" s="269">
        <v>348.3</v>
      </c>
      <c r="J230" s="197">
        <f>ROUND(I230*H230,2)</f>
        <v>28518.11</v>
      </c>
      <c r="K230" s="193" t="s">
        <v>34</v>
      </c>
      <c r="L230" s="322"/>
    </row>
    <row r="231" spans="2:12" s="1" customFormat="1" ht="22.5" customHeight="1" outlineLevel="2" collapsed="1">
      <c r="B231" s="302"/>
      <c r="C231" s="191" t="s">
        <v>515</v>
      </c>
      <c r="D231" s="191" t="s">
        <v>342</v>
      </c>
      <c r="E231" s="285" t="s">
        <v>516</v>
      </c>
      <c r="F231" s="280" t="s">
        <v>517</v>
      </c>
      <c r="G231" s="194" t="s">
        <v>491</v>
      </c>
      <c r="H231" s="195">
        <v>10</v>
      </c>
      <c r="I231" s="269">
        <v>27.9</v>
      </c>
      <c r="J231" s="197">
        <f>ROUND(I231*H231,2)</f>
        <v>279</v>
      </c>
      <c r="K231" s="193" t="s">
        <v>34</v>
      </c>
      <c r="L231" s="322"/>
    </row>
    <row r="232" spans="2:12" s="13" customFormat="1" ht="13.5" hidden="1" outlineLevel="3">
      <c r="B232" s="331"/>
      <c r="C232" s="204"/>
      <c r="D232" s="206" t="s">
        <v>348</v>
      </c>
      <c r="E232" s="287" t="s">
        <v>34</v>
      </c>
      <c r="F232" s="281" t="s">
        <v>518</v>
      </c>
      <c r="G232" s="204"/>
      <c r="H232" s="212">
        <v>4</v>
      </c>
      <c r="I232" s="332" t="s">
        <v>34</v>
      </c>
      <c r="J232" s="204"/>
      <c r="K232" s="204"/>
      <c r="L232" s="333"/>
    </row>
    <row r="233" spans="2:12" s="13" customFormat="1" ht="13.5" hidden="1" outlineLevel="3">
      <c r="B233" s="331"/>
      <c r="C233" s="204"/>
      <c r="D233" s="206" t="s">
        <v>348</v>
      </c>
      <c r="E233" s="287" t="s">
        <v>34</v>
      </c>
      <c r="F233" s="281" t="s">
        <v>519</v>
      </c>
      <c r="G233" s="204"/>
      <c r="H233" s="212">
        <v>6</v>
      </c>
      <c r="I233" s="332" t="s">
        <v>34</v>
      </c>
      <c r="J233" s="204"/>
      <c r="K233" s="204"/>
      <c r="L233" s="333"/>
    </row>
    <row r="234" spans="2:12" s="15" customFormat="1" ht="13.5" hidden="1" outlineLevel="3">
      <c r="B234" s="339"/>
      <c r="C234" s="213"/>
      <c r="D234" s="206" t="s">
        <v>348</v>
      </c>
      <c r="E234" s="288" t="s">
        <v>216</v>
      </c>
      <c r="F234" s="284" t="s">
        <v>363</v>
      </c>
      <c r="G234" s="213"/>
      <c r="H234" s="216">
        <v>10</v>
      </c>
      <c r="I234" s="340" t="s">
        <v>34</v>
      </c>
      <c r="J234" s="213"/>
      <c r="K234" s="213"/>
      <c r="L234" s="341"/>
    </row>
    <row r="235" spans="2:12" s="1" customFormat="1" ht="22.5" customHeight="1" outlineLevel="2" collapsed="1">
      <c r="B235" s="302"/>
      <c r="C235" s="191" t="s">
        <v>520</v>
      </c>
      <c r="D235" s="191" t="s">
        <v>342</v>
      </c>
      <c r="E235" s="285" t="s">
        <v>521</v>
      </c>
      <c r="F235" s="280" t="s">
        <v>522</v>
      </c>
      <c r="G235" s="194" t="s">
        <v>390</v>
      </c>
      <c r="H235" s="195">
        <v>5.203</v>
      </c>
      <c r="I235" s="269">
        <v>25.1</v>
      </c>
      <c r="J235" s="197">
        <f>ROUND(I235*H235,2)</f>
        <v>130.6</v>
      </c>
      <c r="K235" s="193" t="s">
        <v>346</v>
      </c>
      <c r="L235" s="322"/>
    </row>
    <row r="236" spans="2:12" s="13" customFormat="1" ht="13.5" hidden="1" outlineLevel="3">
      <c r="B236" s="331"/>
      <c r="C236" s="204"/>
      <c r="D236" s="206" t="s">
        <v>348</v>
      </c>
      <c r="E236" s="287" t="s">
        <v>34</v>
      </c>
      <c r="F236" s="281" t="s">
        <v>523</v>
      </c>
      <c r="G236" s="204"/>
      <c r="H236" s="212">
        <v>5.203</v>
      </c>
      <c r="I236" s="332" t="s">
        <v>34</v>
      </c>
      <c r="J236" s="204"/>
      <c r="K236" s="204"/>
      <c r="L236" s="333"/>
    </row>
    <row r="237" spans="2:12" s="1" customFormat="1" ht="22.5" customHeight="1" outlineLevel="2" collapsed="1">
      <c r="B237" s="302"/>
      <c r="C237" s="191" t="s">
        <v>524</v>
      </c>
      <c r="D237" s="191" t="s">
        <v>342</v>
      </c>
      <c r="E237" s="285" t="s">
        <v>525</v>
      </c>
      <c r="F237" s="280" t="s">
        <v>526</v>
      </c>
      <c r="G237" s="194" t="s">
        <v>390</v>
      </c>
      <c r="H237" s="195">
        <v>5.203</v>
      </c>
      <c r="I237" s="269">
        <v>25.1</v>
      </c>
      <c r="J237" s="197">
        <f>ROUND(I237*H237,2)</f>
        <v>130.6</v>
      </c>
      <c r="K237" s="193" t="s">
        <v>346</v>
      </c>
      <c r="L237" s="322"/>
    </row>
    <row r="238" spans="2:12" s="13" customFormat="1" ht="13.5" hidden="1" outlineLevel="3">
      <c r="B238" s="331"/>
      <c r="C238" s="204"/>
      <c r="D238" s="206" t="s">
        <v>348</v>
      </c>
      <c r="E238" s="287" t="s">
        <v>34</v>
      </c>
      <c r="F238" s="281" t="s">
        <v>523</v>
      </c>
      <c r="G238" s="204"/>
      <c r="H238" s="212">
        <v>5.203</v>
      </c>
      <c r="I238" s="332" t="s">
        <v>34</v>
      </c>
      <c r="J238" s="204"/>
      <c r="K238" s="204"/>
      <c r="L238" s="333"/>
    </row>
    <row r="239" spans="2:12" s="1" customFormat="1" ht="22.5" customHeight="1" outlineLevel="2" collapsed="1">
      <c r="B239" s="302"/>
      <c r="C239" s="191" t="s">
        <v>527</v>
      </c>
      <c r="D239" s="191" t="s">
        <v>342</v>
      </c>
      <c r="E239" s="285" t="s">
        <v>528</v>
      </c>
      <c r="F239" s="280" t="s">
        <v>529</v>
      </c>
      <c r="G239" s="194" t="s">
        <v>390</v>
      </c>
      <c r="H239" s="195">
        <v>24.005</v>
      </c>
      <c r="I239" s="269">
        <v>30.7</v>
      </c>
      <c r="J239" s="197">
        <f>ROUND(I239*H239,2)</f>
        <v>736.95</v>
      </c>
      <c r="K239" s="193" t="s">
        <v>346</v>
      </c>
      <c r="L239" s="322"/>
    </row>
    <row r="240" spans="2:12" s="13" customFormat="1" ht="13.5" hidden="1" outlineLevel="3">
      <c r="B240" s="331"/>
      <c r="C240" s="204"/>
      <c r="D240" s="206" t="s">
        <v>348</v>
      </c>
      <c r="E240" s="287" t="s">
        <v>34</v>
      </c>
      <c r="F240" s="281" t="s">
        <v>530</v>
      </c>
      <c r="G240" s="204"/>
      <c r="H240" s="212">
        <v>24.005</v>
      </c>
      <c r="I240" s="332" t="s">
        <v>34</v>
      </c>
      <c r="J240" s="204"/>
      <c r="K240" s="204"/>
      <c r="L240" s="333"/>
    </row>
    <row r="241" spans="2:12" s="1" customFormat="1" ht="22.5" customHeight="1" outlineLevel="2" collapsed="1">
      <c r="B241" s="302"/>
      <c r="C241" s="191" t="s">
        <v>531</v>
      </c>
      <c r="D241" s="191" t="s">
        <v>342</v>
      </c>
      <c r="E241" s="285" t="s">
        <v>532</v>
      </c>
      <c r="F241" s="280" t="s">
        <v>533</v>
      </c>
      <c r="G241" s="194" t="s">
        <v>390</v>
      </c>
      <c r="H241" s="195">
        <v>5.203</v>
      </c>
      <c r="I241" s="269">
        <v>278.6</v>
      </c>
      <c r="J241" s="197">
        <f>ROUND(I241*H241,2)</f>
        <v>1449.56</v>
      </c>
      <c r="K241" s="193" t="s">
        <v>346</v>
      </c>
      <c r="L241" s="322"/>
    </row>
    <row r="242" spans="2:12" s="12" customFormat="1" ht="13.5" hidden="1" outlineLevel="3">
      <c r="B242" s="342"/>
      <c r="C242" s="203"/>
      <c r="D242" s="206" t="s">
        <v>348</v>
      </c>
      <c r="E242" s="352" t="s">
        <v>34</v>
      </c>
      <c r="F242" s="350" t="s">
        <v>534</v>
      </c>
      <c r="G242" s="203"/>
      <c r="H242" s="345" t="s">
        <v>34</v>
      </c>
      <c r="I242" s="346" t="s">
        <v>34</v>
      </c>
      <c r="J242" s="203"/>
      <c r="K242" s="203"/>
      <c r="L242" s="347"/>
    </row>
    <row r="243" spans="2:12" s="13" customFormat="1" ht="13.5" hidden="1" outlineLevel="3">
      <c r="B243" s="331"/>
      <c r="C243" s="204"/>
      <c r="D243" s="206" t="s">
        <v>348</v>
      </c>
      <c r="E243" s="287" t="s">
        <v>34</v>
      </c>
      <c r="F243" s="281" t="s">
        <v>535</v>
      </c>
      <c r="G243" s="204"/>
      <c r="H243" s="212">
        <v>5.203</v>
      </c>
      <c r="I243" s="332" t="s">
        <v>34</v>
      </c>
      <c r="J243" s="204"/>
      <c r="K243" s="204"/>
      <c r="L243" s="333"/>
    </row>
    <row r="244" spans="2:12" s="14" customFormat="1" ht="13.5" hidden="1" outlineLevel="3">
      <c r="B244" s="335"/>
      <c r="C244" s="205"/>
      <c r="D244" s="206" t="s">
        <v>348</v>
      </c>
      <c r="E244" s="286" t="s">
        <v>214</v>
      </c>
      <c r="F244" s="282" t="s">
        <v>352</v>
      </c>
      <c r="G244" s="205"/>
      <c r="H244" s="209">
        <v>5.203</v>
      </c>
      <c r="I244" s="336" t="s">
        <v>34</v>
      </c>
      <c r="J244" s="205"/>
      <c r="K244" s="205"/>
      <c r="L244" s="337"/>
    </row>
    <row r="245" spans="2:12" s="1" customFormat="1" ht="22.5" customHeight="1" outlineLevel="2" collapsed="1">
      <c r="B245" s="302"/>
      <c r="C245" s="191" t="s">
        <v>536</v>
      </c>
      <c r="D245" s="191" t="s">
        <v>342</v>
      </c>
      <c r="E245" s="285" t="s">
        <v>537</v>
      </c>
      <c r="F245" s="280" t="s">
        <v>538</v>
      </c>
      <c r="G245" s="194" t="s">
        <v>491</v>
      </c>
      <c r="H245" s="195">
        <v>10.22</v>
      </c>
      <c r="I245" s="269">
        <v>83.6</v>
      </c>
      <c r="J245" s="197">
        <f>ROUND(I245*H245,2)</f>
        <v>854.39</v>
      </c>
      <c r="K245" s="193" t="s">
        <v>346</v>
      </c>
      <c r="L245" s="322"/>
    </row>
    <row r="246" spans="2:12" s="12" customFormat="1" ht="13.5" hidden="1" outlineLevel="3">
      <c r="B246" s="342"/>
      <c r="C246" s="203"/>
      <c r="D246" s="206" t="s">
        <v>348</v>
      </c>
      <c r="E246" s="352" t="s">
        <v>34</v>
      </c>
      <c r="F246" s="350" t="s">
        <v>534</v>
      </c>
      <c r="G246" s="203"/>
      <c r="H246" s="345" t="s">
        <v>34</v>
      </c>
      <c r="I246" s="346" t="s">
        <v>34</v>
      </c>
      <c r="J246" s="203"/>
      <c r="K246" s="203"/>
      <c r="L246" s="347"/>
    </row>
    <row r="247" spans="2:12" s="13" customFormat="1" ht="13.5" hidden="1" outlineLevel="3">
      <c r="B247" s="331"/>
      <c r="C247" s="204"/>
      <c r="D247" s="206" t="s">
        <v>348</v>
      </c>
      <c r="E247" s="287" t="s">
        <v>34</v>
      </c>
      <c r="F247" s="281" t="s">
        <v>539</v>
      </c>
      <c r="G247" s="204"/>
      <c r="H247" s="212">
        <v>10.22</v>
      </c>
      <c r="I247" s="332" t="s">
        <v>34</v>
      </c>
      <c r="J247" s="204"/>
      <c r="K247" s="204"/>
      <c r="L247" s="333"/>
    </row>
    <row r="248" spans="2:12" s="1" customFormat="1" ht="22.5" customHeight="1" outlineLevel="2">
      <c r="B248" s="302"/>
      <c r="C248" s="191" t="s">
        <v>540</v>
      </c>
      <c r="D248" s="191" t="s">
        <v>342</v>
      </c>
      <c r="E248" s="285" t="s">
        <v>508</v>
      </c>
      <c r="F248" s="280" t="s">
        <v>509</v>
      </c>
      <c r="G248" s="194" t="s">
        <v>417</v>
      </c>
      <c r="H248" s="195">
        <v>15.298</v>
      </c>
      <c r="I248" s="269">
        <v>37.2</v>
      </c>
      <c r="J248" s="197">
        <f>ROUND(I248*H248,2)</f>
        <v>569.09</v>
      </c>
      <c r="K248" s="193" t="s">
        <v>346</v>
      </c>
      <c r="L248" s="322"/>
    </row>
    <row r="249" spans="2:12" s="1" customFormat="1" ht="22.5" customHeight="1" outlineLevel="2" collapsed="1">
      <c r="B249" s="302"/>
      <c r="C249" s="191" t="s">
        <v>541</v>
      </c>
      <c r="D249" s="191" t="s">
        <v>342</v>
      </c>
      <c r="E249" s="285" t="s">
        <v>511</v>
      </c>
      <c r="F249" s="280" t="s">
        <v>512</v>
      </c>
      <c r="G249" s="194" t="s">
        <v>417</v>
      </c>
      <c r="H249" s="195">
        <v>336.556</v>
      </c>
      <c r="I249" s="269">
        <v>6.2</v>
      </c>
      <c r="J249" s="197">
        <f>ROUND(I249*H249,2)</f>
        <v>2086.65</v>
      </c>
      <c r="K249" s="193" t="s">
        <v>346</v>
      </c>
      <c r="L249" s="322"/>
    </row>
    <row r="250" spans="2:12" s="13" customFormat="1" ht="13.5" hidden="1" outlineLevel="3">
      <c r="B250" s="331"/>
      <c r="C250" s="204"/>
      <c r="D250" s="206" t="s">
        <v>348</v>
      </c>
      <c r="E250" s="287"/>
      <c r="F250" s="281" t="s">
        <v>542</v>
      </c>
      <c r="G250" s="204"/>
      <c r="H250" s="212">
        <v>336.556</v>
      </c>
      <c r="I250" s="332" t="s">
        <v>34</v>
      </c>
      <c r="J250" s="204"/>
      <c r="K250" s="204"/>
      <c r="L250" s="333"/>
    </row>
    <row r="251" spans="2:12" s="1" customFormat="1" ht="22.5" customHeight="1" outlineLevel="2">
      <c r="B251" s="302"/>
      <c r="C251" s="191" t="s">
        <v>543</v>
      </c>
      <c r="D251" s="191" t="s">
        <v>342</v>
      </c>
      <c r="E251" s="285" t="s">
        <v>423</v>
      </c>
      <c r="F251" s="280" t="s">
        <v>424</v>
      </c>
      <c r="G251" s="194" t="s">
        <v>417</v>
      </c>
      <c r="H251" s="195">
        <v>15.298</v>
      </c>
      <c r="I251" s="269">
        <v>348.3</v>
      </c>
      <c r="J251" s="197">
        <f>ROUND(I251*H251,2)</f>
        <v>5328.29</v>
      </c>
      <c r="K251" s="193" t="s">
        <v>34</v>
      </c>
      <c r="L251" s="322"/>
    </row>
    <row r="252" spans="2:12" s="1" customFormat="1" ht="22.5" customHeight="1" outlineLevel="2" collapsed="1">
      <c r="B252" s="302"/>
      <c r="C252" s="191" t="s">
        <v>544</v>
      </c>
      <c r="D252" s="191" t="s">
        <v>342</v>
      </c>
      <c r="E252" s="285" t="s">
        <v>545</v>
      </c>
      <c r="F252" s="280" t="s">
        <v>546</v>
      </c>
      <c r="G252" s="194" t="s">
        <v>390</v>
      </c>
      <c r="H252" s="195">
        <v>24.005</v>
      </c>
      <c r="I252" s="269">
        <v>41.8</v>
      </c>
      <c r="J252" s="197">
        <f>ROUND(I252*H252,2)</f>
        <v>1003.41</v>
      </c>
      <c r="K252" s="193" t="s">
        <v>346</v>
      </c>
      <c r="L252" s="322"/>
    </row>
    <row r="253" spans="2:12" s="12" customFormat="1" ht="13.5" hidden="1" outlineLevel="3">
      <c r="B253" s="342"/>
      <c r="C253" s="203"/>
      <c r="D253" s="206" t="s">
        <v>348</v>
      </c>
      <c r="E253" s="352" t="s">
        <v>34</v>
      </c>
      <c r="F253" s="350" t="s">
        <v>547</v>
      </c>
      <c r="G253" s="203"/>
      <c r="H253" s="345" t="s">
        <v>34</v>
      </c>
      <c r="I253" s="346" t="s">
        <v>34</v>
      </c>
      <c r="J253" s="203"/>
      <c r="K253" s="203"/>
      <c r="L253" s="347"/>
    </row>
    <row r="254" spans="2:12" s="12" customFormat="1" ht="13.5" hidden="1" outlineLevel="3">
      <c r="B254" s="342"/>
      <c r="C254" s="203"/>
      <c r="D254" s="206" t="s">
        <v>348</v>
      </c>
      <c r="E254" s="352" t="s">
        <v>34</v>
      </c>
      <c r="F254" s="350" t="s">
        <v>548</v>
      </c>
      <c r="G254" s="203"/>
      <c r="H254" s="345" t="s">
        <v>34</v>
      </c>
      <c r="I254" s="346" t="s">
        <v>34</v>
      </c>
      <c r="J254" s="203"/>
      <c r="K254" s="203"/>
      <c r="L254" s="347"/>
    </row>
    <row r="255" spans="2:12" s="12" customFormat="1" ht="13.5" hidden="1" outlineLevel="3">
      <c r="B255" s="342"/>
      <c r="C255" s="203"/>
      <c r="D255" s="206" t="s">
        <v>348</v>
      </c>
      <c r="E255" s="352" t="s">
        <v>34</v>
      </c>
      <c r="F255" s="350" t="s">
        <v>549</v>
      </c>
      <c r="G255" s="203"/>
      <c r="H255" s="345" t="s">
        <v>34</v>
      </c>
      <c r="I255" s="346" t="s">
        <v>34</v>
      </c>
      <c r="J255" s="203"/>
      <c r="K255" s="203"/>
      <c r="L255" s="347"/>
    </row>
    <row r="256" spans="2:12" s="12" customFormat="1" ht="13.5" hidden="1" outlineLevel="3">
      <c r="B256" s="342"/>
      <c r="C256" s="203"/>
      <c r="D256" s="206" t="s">
        <v>348</v>
      </c>
      <c r="E256" s="352" t="s">
        <v>34</v>
      </c>
      <c r="F256" s="350" t="s">
        <v>550</v>
      </c>
      <c r="G256" s="203"/>
      <c r="H256" s="345" t="s">
        <v>34</v>
      </c>
      <c r="I256" s="346" t="s">
        <v>34</v>
      </c>
      <c r="J256" s="203"/>
      <c r="K256" s="203"/>
      <c r="L256" s="347"/>
    </row>
    <row r="257" spans="2:12" s="13" customFormat="1" ht="13.5" hidden="1" outlineLevel="3">
      <c r="B257" s="331"/>
      <c r="C257" s="204"/>
      <c r="D257" s="206" t="s">
        <v>348</v>
      </c>
      <c r="E257" s="287" t="s">
        <v>34</v>
      </c>
      <c r="F257" s="281" t="s">
        <v>551</v>
      </c>
      <c r="G257" s="204"/>
      <c r="H257" s="212">
        <v>4.914</v>
      </c>
      <c r="I257" s="332" t="s">
        <v>34</v>
      </c>
      <c r="J257" s="204"/>
      <c r="K257" s="204"/>
      <c r="L257" s="333"/>
    </row>
    <row r="258" spans="2:12" s="15" customFormat="1" ht="13.5" hidden="1" outlineLevel="3">
      <c r="B258" s="339"/>
      <c r="C258" s="213"/>
      <c r="D258" s="206" t="s">
        <v>348</v>
      </c>
      <c r="E258" s="288" t="s">
        <v>213</v>
      </c>
      <c r="F258" s="284" t="s">
        <v>363</v>
      </c>
      <c r="G258" s="213"/>
      <c r="H258" s="216">
        <v>4.914</v>
      </c>
      <c r="I258" s="340" t="s">
        <v>34</v>
      </c>
      <c r="J258" s="213"/>
      <c r="K258" s="213"/>
      <c r="L258" s="341"/>
    </row>
    <row r="259" spans="2:12" s="12" customFormat="1" ht="13.5" hidden="1" outlineLevel="3">
      <c r="B259" s="342"/>
      <c r="C259" s="203"/>
      <c r="D259" s="206" t="s">
        <v>348</v>
      </c>
      <c r="E259" s="352" t="s">
        <v>34</v>
      </c>
      <c r="F259" s="350" t="s">
        <v>552</v>
      </c>
      <c r="G259" s="203"/>
      <c r="H259" s="345" t="s">
        <v>34</v>
      </c>
      <c r="I259" s="346" t="s">
        <v>34</v>
      </c>
      <c r="J259" s="203"/>
      <c r="K259" s="203"/>
      <c r="L259" s="347"/>
    </row>
    <row r="260" spans="2:12" s="12" customFormat="1" ht="13.5" hidden="1" outlineLevel="3">
      <c r="B260" s="342"/>
      <c r="C260" s="203"/>
      <c r="D260" s="206" t="s">
        <v>348</v>
      </c>
      <c r="E260" s="352" t="s">
        <v>34</v>
      </c>
      <c r="F260" s="350" t="s">
        <v>553</v>
      </c>
      <c r="G260" s="203"/>
      <c r="H260" s="345" t="s">
        <v>34</v>
      </c>
      <c r="I260" s="346" t="s">
        <v>34</v>
      </c>
      <c r="J260" s="203"/>
      <c r="K260" s="203"/>
      <c r="L260" s="347"/>
    </row>
    <row r="261" spans="2:12" s="12" customFormat="1" ht="13.5" hidden="1" outlineLevel="3">
      <c r="B261" s="342"/>
      <c r="C261" s="203"/>
      <c r="D261" s="206" t="s">
        <v>348</v>
      </c>
      <c r="E261" s="352" t="s">
        <v>34</v>
      </c>
      <c r="F261" s="350" t="s">
        <v>554</v>
      </c>
      <c r="G261" s="203"/>
      <c r="H261" s="345" t="s">
        <v>34</v>
      </c>
      <c r="I261" s="346" t="s">
        <v>34</v>
      </c>
      <c r="J261" s="203"/>
      <c r="K261" s="203"/>
      <c r="L261" s="347"/>
    </row>
    <row r="262" spans="2:12" s="13" customFormat="1" ht="13.5" hidden="1" outlineLevel="3">
      <c r="B262" s="331"/>
      <c r="C262" s="204"/>
      <c r="D262" s="206" t="s">
        <v>348</v>
      </c>
      <c r="E262" s="287" t="s">
        <v>34</v>
      </c>
      <c r="F262" s="281" t="s">
        <v>555</v>
      </c>
      <c r="G262" s="204"/>
      <c r="H262" s="212">
        <v>19.091</v>
      </c>
      <c r="I262" s="332" t="s">
        <v>34</v>
      </c>
      <c r="J262" s="204"/>
      <c r="K262" s="204"/>
      <c r="L262" s="333"/>
    </row>
    <row r="263" spans="2:12" s="15" customFormat="1" ht="13.5" hidden="1" outlineLevel="3">
      <c r="B263" s="339"/>
      <c r="C263" s="213"/>
      <c r="D263" s="206" t="s">
        <v>348</v>
      </c>
      <c r="E263" s="288" t="s">
        <v>556</v>
      </c>
      <c r="F263" s="284" t="s">
        <v>363</v>
      </c>
      <c r="G263" s="213"/>
      <c r="H263" s="216">
        <v>19.091</v>
      </c>
      <c r="I263" s="340" t="s">
        <v>34</v>
      </c>
      <c r="J263" s="213"/>
      <c r="K263" s="213"/>
      <c r="L263" s="341"/>
    </row>
    <row r="264" spans="2:12" s="14" customFormat="1" ht="13.5" hidden="1" outlineLevel="3">
      <c r="B264" s="335"/>
      <c r="C264" s="205"/>
      <c r="D264" s="206" t="s">
        <v>348</v>
      </c>
      <c r="E264" s="286" t="s">
        <v>211</v>
      </c>
      <c r="F264" s="282" t="s">
        <v>352</v>
      </c>
      <c r="G264" s="205"/>
      <c r="H264" s="209">
        <v>24.005</v>
      </c>
      <c r="I264" s="336" t="s">
        <v>34</v>
      </c>
      <c r="J264" s="205"/>
      <c r="K264" s="205"/>
      <c r="L264" s="337"/>
    </row>
    <row r="265" spans="2:12" s="1" customFormat="1" ht="22.5" customHeight="1" outlineLevel="2" collapsed="1">
      <c r="B265" s="302"/>
      <c r="C265" s="191" t="s">
        <v>234</v>
      </c>
      <c r="D265" s="191" t="s">
        <v>342</v>
      </c>
      <c r="E265" s="285" t="s">
        <v>557</v>
      </c>
      <c r="F265" s="280" t="s">
        <v>558</v>
      </c>
      <c r="G265" s="194" t="s">
        <v>491</v>
      </c>
      <c r="H265" s="195">
        <v>21.1</v>
      </c>
      <c r="I265" s="269">
        <v>55.7</v>
      </c>
      <c r="J265" s="197">
        <f>ROUND(I265*H265,2)</f>
        <v>1175.27</v>
      </c>
      <c r="K265" s="193" t="s">
        <v>346</v>
      </c>
      <c r="L265" s="322"/>
    </row>
    <row r="266" spans="2:12" s="12" customFormat="1" ht="13.5" hidden="1" outlineLevel="3">
      <c r="B266" s="342"/>
      <c r="C266" s="203"/>
      <c r="D266" s="206" t="s">
        <v>348</v>
      </c>
      <c r="E266" s="352" t="s">
        <v>34</v>
      </c>
      <c r="F266" s="350" t="s">
        <v>547</v>
      </c>
      <c r="G266" s="203"/>
      <c r="H266" s="345" t="s">
        <v>34</v>
      </c>
      <c r="I266" s="346" t="s">
        <v>34</v>
      </c>
      <c r="J266" s="203"/>
      <c r="K266" s="203"/>
      <c r="L266" s="347"/>
    </row>
    <row r="267" spans="2:12" s="12" customFormat="1" ht="13.5" hidden="1" outlineLevel="3">
      <c r="B267" s="342"/>
      <c r="C267" s="203"/>
      <c r="D267" s="206" t="s">
        <v>348</v>
      </c>
      <c r="E267" s="352" t="s">
        <v>34</v>
      </c>
      <c r="F267" s="350" t="s">
        <v>548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2" customFormat="1" ht="13.5" hidden="1" outlineLevel="3">
      <c r="B268" s="342"/>
      <c r="C268" s="203"/>
      <c r="D268" s="206" t="s">
        <v>348</v>
      </c>
      <c r="E268" s="352" t="s">
        <v>34</v>
      </c>
      <c r="F268" s="350" t="s">
        <v>549</v>
      </c>
      <c r="G268" s="203"/>
      <c r="H268" s="345" t="s">
        <v>34</v>
      </c>
      <c r="I268" s="346" t="s">
        <v>34</v>
      </c>
      <c r="J268" s="203"/>
      <c r="K268" s="203"/>
      <c r="L268" s="347"/>
    </row>
    <row r="269" spans="2:12" s="12" customFormat="1" ht="13.5" hidden="1" outlineLevel="3">
      <c r="B269" s="342"/>
      <c r="C269" s="203"/>
      <c r="D269" s="206" t="s">
        <v>348</v>
      </c>
      <c r="E269" s="352" t="s">
        <v>34</v>
      </c>
      <c r="F269" s="350" t="s">
        <v>550</v>
      </c>
      <c r="G269" s="203"/>
      <c r="H269" s="345" t="s">
        <v>34</v>
      </c>
      <c r="I269" s="346" t="s">
        <v>34</v>
      </c>
      <c r="J269" s="203"/>
      <c r="K269" s="203"/>
      <c r="L269" s="347"/>
    </row>
    <row r="270" spans="2:12" s="13" customFormat="1" ht="13.5" hidden="1" outlineLevel="3">
      <c r="B270" s="331"/>
      <c r="C270" s="204"/>
      <c r="D270" s="206" t="s">
        <v>348</v>
      </c>
      <c r="E270" s="287" t="s">
        <v>34</v>
      </c>
      <c r="F270" s="281" t="s">
        <v>559</v>
      </c>
      <c r="G270" s="204"/>
      <c r="H270" s="212">
        <v>7.56</v>
      </c>
      <c r="I270" s="332" t="s">
        <v>34</v>
      </c>
      <c r="J270" s="204"/>
      <c r="K270" s="204"/>
      <c r="L270" s="333"/>
    </row>
    <row r="271" spans="2:12" s="12" customFormat="1" ht="13.5" hidden="1" outlineLevel="3">
      <c r="B271" s="342"/>
      <c r="C271" s="203"/>
      <c r="D271" s="206" t="s">
        <v>348</v>
      </c>
      <c r="E271" s="352" t="s">
        <v>34</v>
      </c>
      <c r="F271" s="350" t="s">
        <v>552</v>
      </c>
      <c r="G271" s="203"/>
      <c r="H271" s="345" t="s">
        <v>34</v>
      </c>
      <c r="I271" s="346" t="s">
        <v>34</v>
      </c>
      <c r="J271" s="203"/>
      <c r="K271" s="203"/>
      <c r="L271" s="347"/>
    </row>
    <row r="272" spans="2:12" s="12" customFormat="1" ht="13.5" hidden="1" outlineLevel="3">
      <c r="B272" s="342"/>
      <c r="C272" s="203"/>
      <c r="D272" s="206" t="s">
        <v>348</v>
      </c>
      <c r="E272" s="352" t="s">
        <v>34</v>
      </c>
      <c r="F272" s="350" t="s">
        <v>553</v>
      </c>
      <c r="G272" s="203"/>
      <c r="H272" s="345" t="s">
        <v>34</v>
      </c>
      <c r="I272" s="346" t="s">
        <v>34</v>
      </c>
      <c r="J272" s="203"/>
      <c r="K272" s="203"/>
      <c r="L272" s="347"/>
    </row>
    <row r="273" spans="2:12" s="12" customFormat="1" ht="13.5" hidden="1" outlineLevel="3">
      <c r="B273" s="342"/>
      <c r="C273" s="203"/>
      <c r="D273" s="206" t="s">
        <v>348</v>
      </c>
      <c r="E273" s="352" t="s">
        <v>34</v>
      </c>
      <c r="F273" s="350" t="s">
        <v>554</v>
      </c>
      <c r="G273" s="203"/>
      <c r="H273" s="345" t="s">
        <v>34</v>
      </c>
      <c r="I273" s="346" t="s">
        <v>34</v>
      </c>
      <c r="J273" s="203"/>
      <c r="K273" s="203"/>
      <c r="L273" s="347"/>
    </row>
    <row r="274" spans="2:12" s="13" customFormat="1" ht="13.5" hidden="1" outlineLevel="3">
      <c r="B274" s="331"/>
      <c r="C274" s="204"/>
      <c r="D274" s="206" t="s">
        <v>348</v>
      </c>
      <c r="E274" s="287" t="s">
        <v>34</v>
      </c>
      <c r="F274" s="281" t="s">
        <v>560</v>
      </c>
      <c r="G274" s="204"/>
      <c r="H274" s="212">
        <v>13.54</v>
      </c>
      <c r="I274" s="332" t="s">
        <v>34</v>
      </c>
      <c r="J274" s="204"/>
      <c r="K274" s="204"/>
      <c r="L274" s="333"/>
    </row>
    <row r="275" spans="2:12" s="14" customFormat="1" ht="13.5" hidden="1" outlineLevel="3">
      <c r="B275" s="335"/>
      <c r="C275" s="205"/>
      <c r="D275" s="206" t="s">
        <v>348</v>
      </c>
      <c r="E275" s="286" t="s">
        <v>34</v>
      </c>
      <c r="F275" s="282" t="s">
        <v>352</v>
      </c>
      <c r="G275" s="205"/>
      <c r="H275" s="209">
        <v>21.1</v>
      </c>
      <c r="I275" s="336" t="s">
        <v>34</v>
      </c>
      <c r="J275" s="205"/>
      <c r="K275" s="205"/>
      <c r="L275" s="337"/>
    </row>
    <row r="276" spans="2:12" s="1" customFormat="1" ht="22.5" customHeight="1" outlineLevel="2" collapsed="1">
      <c r="B276" s="302"/>
      <c r="C276" s="191" t="s">
        <v>561</v>
      </c>
      <c r="D276" s="191" t="s">
        <v>342</v>
      </c>
      <c r="E276" s="285" t="s">
        <v>562</v>
      </c>
      <c r="F276" s="280" t="s">
        <v>563</v>
      </c>
      <c r="G276" s="194" t="s">
        <v>390</v>
      </c>
      <c r="H276" s="195">
        <v>726</v>
      </c>
      <c r="I276" s="269">
        <v>62.7</v>
      </c>
      <c r="J276" s="197">
        <f>ROUND(I276*H276,2)</f>
        <v>45520.2</v>
      </c>
      <c r="K276" s="193" t="s">
        <v>346</v>
      </c>
      <c r="L276" s="322"/>
    </row>
    <row r="277" spans="2:12" s="13" customFormat="1" ht="13.5" hidden="1" outlineLevel="3">
      <c r="B277" s="331"/>
      <c r="C277" s="204"/>
      <c r="D277" s="206" t="s">
        <v>348</v>
      </c>
      <c r="E277" s="287" t="s">
        <v>231</v>
      </c>
      <c r="F277" s="281" t="s">
        <v>564</v>
      </c>
      <c r="G277" s="204"/>
      <c r="H277" s="212">
        <v>726</v>
      </c>
      <c r="I277" s="332" t="s">
        <v>34</v>
      </c>
      <c r="J277" s="204"/>
      <c r="K277" s="204"/>
      <c r="L277" s="333"/>
    </row>
    <row r="278" spans="2:12" s="1" customFormat="1" ht="22.5" customHeight="1" outlineLevel="2" collapsed="1">
      <c r="B278" s="302"/>
      <c r="C278" s="191" t="s">
        <v>565</v>
      </c>
      <c r="D278" s="191" t="s">
        <v>342</v>
      </c>
      <c r="E278" s="285" t="s">
        <v>566</v>
      </c>
      <c r="F278" s="280" t="s">
        <v>567</v>
      </c>
      <c r="G278" s="194" t="s">
        <v>491</v>
      </c>
      <c r="H278" s="195">
        <v>13</v>
      </c>
      <c r="I278" s="269">
        <v>41.8</v>
      </c>
      <c r="J278" s="197">
        <f>ROUND(I278*H278,2)</f>
        <v>543.4</v>
      </c>
      <c r="K278" s="193" t="s">
        <v>346</v>
      </c>
      <c r="L278" s="322"/>
    </row>
    <row r="279" spans="2:12" s="12" customFormat="1" ht="13.5" hidden="1" outlineLevel="3">
      <c r="B279" s="342"/>
      <c r="C279" s="203"/>
      <c r="D279" s="206" t="s">
        <v>348</v>
      </c>
      <c r="E279" s="352" t="s">
        <v>34</v>
      </c>
      <c r="F279" s="350" t="s">
        <v>568</v>
      </c>
      <c r="G279" s="203"/>
      <c r="H279" s="345" t="s">
        <v>34</v>
      </c>
      <c r="I279" s="346" t="s">
        <v>34</v>
      </c>
      <c r="J279" s="203"/>
      <c r="K279" s="203"/>
      <c r="L279" s="347"/>
    </row>
    <row r="280" spans="2:12" s="13" customFormat="1" ht="13.5" hidden="1" outlineLevel="3">
      <c r="B280" s="331"/>
      <c r="C280" s="204"/>
      <c r="D280" s="206" t="s">
        <v>348</v>
      </c>
      <c r="E280" s="287" t="s">
        <v>270</v>
      </c>
      <c r="F280" s="281" t="s">
        <v>569</v>
      </c>
      <c r="G280" s="204"/>
      <c r="H280" s="212">
        <v>13</v>
      </c>
      <c r="I280" s="332" t="s">
        <v>34</v>
      </c>
      <c r="J280" s="204"/>
      <c r="K280" s="204"/>
      <c r="L280" s="333"/>
    </row>
    <row r="281" spans="2:12" s="1" customFormat="1" ht="22.5" customHeight="1" outlineLevel="2">
      <c r="B281" s="302"/>
      <c r="C281" s="191" t="s">
        <v>570</v>
      </c>
      <c r="D281" s="191" t="s">
        <v>342</v>
      </c>
      <c r="E281" s="285" t="s">
        <v>508</v>
      </c>
      <c r="F281" s="280" t="s">
        <v>509</v>
      </c>
      <c r="G281" s="194" t="s">
        <v>417</v>
      </c>
      <c r="H281" s="195">
        <v>100.514</v>
      </c>
      <c r="I281" s="269">
        <v>37.2</v>
      </c>
      <c r="J281" s="197">
        <f>ROUND(I281*H281,2)</f>
        <v>3739.12</v>
      </c>
      <c r="K281" s="193" t="s">
        <v>346</v>
      </c>
      <c r="L281" s="322"/>
    </row>
    <row r="282" spans="2:12" s="1" customFormat="1" ht="22.5" customHeight="1" outlineLevel="2" collapsed="1">
      <c r="B282" s="302"/>
      <c r="C282" s="191" t="s">
        <v>571</v>
      </c>
      <c r="D282" s="191" t="s">
        <v>342</v>
      </c>
      <c r="E282" s="285" t="s">
        <v>511</v>
      </c>
      <c r="F282" s="280" t="s">
        <v>512</v>
      </c>
      <c r="G282" s="194" t="s">
        <v>417</v>
      </c>
      <c r="H282" s="195">
        <v>502.57</v>
      </c>
      <c r="I282" s="269">
        <v>6.2</v>
      </c>
      <c r="J282" s="197">
        <f>ROUND(I282*H282,2)</f>
        <v>3115.93</v>
      </c>
      <c r="K282" s="193" t="s">
        <v>346</v>
      </c>
      <c r="L282" s="322"/>
    </row>
    <row r="283" spans="2:12" s="13" customFormat="1" ht="13.5" hidden="1" outlineLevel="3">
      <c r="B283" s="331"/>
      <c r="C283" s="204"/>
      <c r="D283" s="206" t="s">
        <v>348</v>
      </c>
      <c r="E283" s="287"/>
      <c r="F283" s="281" t="s">
        <v>572</v>
      </c>
      <c r="G283" s="204"/>
      <c r="H283" s="212">
        <v>502.57</v>
      </c>
      <c r="I283" s="332" t="s">
        <v>34</v>
      </c>
      <c r="J283" s="204"/>
      <c r="K283" s="204"/>
      <c r="L283" s="333"/>
    </row>
    <row r="284" spans="2:12" s="1" customFormat="1" ht="22.5" customHeight="1" outlineLevel="2">
      <c r="B284" s="302"/>
      <c r="C284" s="191" t="s">
        <v>573</v>
      </c>
      <c r="D284" s="191" t="s">
        <v>342</v>
      </c>
      <c r="E284" s="285" t="s">
        <v>574</v>
      </c>
      <c r="F284" s="280" t="s">
        <v>575</v>
      </c>
      <c r="G284" s="194" t="s">
        <v>417</v>
      </c>
      <c r="H284" s="195">
        <v>100.514</v>
      </c>
      <c r="I284" s="269">
        <v>543.3</v>
      </c>
      <c r="J284" s="197">
        <f>ROUND(I284*H284,2)</f>
        <v>54609.26</v>
      </c>
      <c r="K284" s="193" t="s">
        <v>34</v>
      </c>
      <c r="L284" s="322"/>
    </row>
    <row r="285" spans="2:12" s="1" customFormat="1" ht="31.5" customHeight="1" outlineLevel="2" collapsed="1">
      <c r="B285" s="302"/>
      <c r="C285" s="191" t="s">
        <v>576</v>
      </c>
      <c r="D285" s="191" t="s">
        <v>342</v>
      </c>
      <c r="E285" s="285" t="s">
        <v>577</v>
      </c>
      <c r="F285" s="280" t="s">
        <v>578</v>
      </c>
      <c r="G285" s="194" t="s">
        <v>579</v>
      </c>
      <c r="H285" s="195">
        <v>25056</v>
      </c>
      <c r="I285" s="269">
        <v>39</v>
      </c>
      <c r="J285" s="197">
        <f>ROUND(I285*H285,2)</f>
        <v>977184</v>
      </c>
      <c r="K285" s="193" t="s">
        <v>34</v>
      </c>
      <c r="L285" s="322"/>
    </row>
    <row r="286" spans="2:12" s="13" customFormat="1" ht="13.5" hidden="1" outlineLevel="3">
      <c r="B286" s="331"/>
      <c r="C286" s="204"/>
      <c r="D286" s="206" t="s">
        <v>348</v>
      </c>
      <c r="E286" s="287" t="s">
        <v>34</v>
      </c>
      <c r="F286" s="281" t="s">
        <v>580</v>
      </c>
      <c r="G286" s="204"/>
      <c r="H286" s="212">
        <v>25056</v>
      </c>
      <c r="I286" s="332" t="s">
        <v>34</v>
      </c>
      <c r="J286" s="204"/>
      <c r="K286" s="204"/>
      <c r="L286" s="333"/>
    </row>
    <row r="287" spans="2:12" s="1" customFormat="1" ht="31.5" customHeight="1" outlineLevel="2" collapsed="1">
      <c r="B287" s="302"/>
      <c r="C287" s="191" t="s">
        <v>581</v>
      </c>
      <c r="D287" s="191" t="s">
        <v>342</v>
      </c>
      <c r="E287" s="285" t="s">
        <v>582</v>
      </c>
      <c r="F287" s="280" t="s">
        <v>583</v>
      </c>
      <c r="G287" s="194" t="s">
        <v>579</v>
      </c>
      <c r="H287" s="195">
        <v>4172</v>
      </c>
      <c r="I287" s="269">
        <v>16.7</v>
      </c>
      <c r="J287" s="197">
        <f>ROUND(I287*H287,2)</f>
        <v>69672.4</v>
      </c>
      <c r="K287" s="193" t="s">
        <v>34</v>
      </c>
      <c r="L287" s="322"/>
    </row>
    <row r="288" spans="2:12" s="13" customFormat="1" ht="13.5" hidden="1" outlineLevel="3">
      <c r="B288" s="331"/>
      <c r="C288" s="204"/>
      <c r="D288" s="206" t="s">
        <v>348</v>
      </c>
      <c r="E288" s="287" t="s">
        <v>34</v>
      </c>
      <c r="F288" s="281" t="s">
        <v>584</v>
      </c>
      <c r="G288" s="204"/>
      <c r="H288" s="212">
        <v>4172</v>
      </c>
      <c r="I288" s="332" t="s">
        <v>34</v>
      </c>
      <c r="J288" s="204"/>
      <c r="K288" s="204"/>
      <c r="L288" s="333"/>
    </row>
    <row r="289" spans="2:12" s="1" customFormat="1" ht="22.5" customHeight="1" outlineLevel="2" collapsed="1">
      <c r="B289" s="302"/>
      <c r="C289" s="191" t="s">
        <v>585</v>
      </c>
      <c r="D289" s="191" t="s">
        <v>342</v>
      </c>
      <c r="E289" s="285" t="s">
        <v>586</v>
      </c>
      <c r="F289" s="280" t="s">
        <v>587</v>
      </c>
      <c r="G289" s="194" t="s">
        <v>579</v>
      </c>
      <c r="H289" s="195">
        <v>1400</v>
      </c>
      <c r="I289" s="269">
        <v>278.6</v>
      </c>
      <c r="J289" s="197">
        <f>ROUND(I289*H289,2)</f>
        <v>390040</v>
      </c>
      <c r="K289" s="193" t="s">
        <v>34</v>
      </c>
      <c r="L289" s="322"/>
    </row>
    <row r="290" spans="2:12" s="13" customFormat="1" ht="13.5" hidden="1" outlineLevel="3">
      <c r="B290" s="331"/>
      <c r="C290" s="204"/>
      <c r="D290" s="206" t="s">
        <v>348</v>
      </c>
      <c r="E290" s="287" t="s">
        <v>34</v>
      </c>
      <c r="F290" s="281" t="s">
        <v>588</v>
      </c>
      <c r="G290" s="204"/>
      <c r="H290" s="212">
        <v>1400</v>
      </c>
      <c r="I290" s="332" t="s">
        <v>34</v>
      </c>
      <c r="J290" s="204"/>
      <c r="K290" s="204"/>
      <c r="L290" s="333"/>
    </row>
    <row r="291" spans="2:12" s="1" customFormat="1" ht="22.5" customHeight="1" outlineLevel="2" collapsed="1">
      <c r="B291" s="302"/>
      <c r="C291" s="191" t="s">
        <v>589</v>
      </c>
      <c r="D291" s="191" t="s">
        <v>342</v>
      </c>
      <c r="E291" s="285" t="s">
        <v>590</v>
      </c>
      <c r="F291" s="280" t="s">
        <v>591</v>
      </c>
      <c r="G291" s="194" t="s">
        <v>390</v>
      </c>
      <c r="H291" s="195">
        <v>45.988</v>
      </c>
      <c r="I291" s="269">
        <v>25.1</v>
      </c>
      <c r="J291" s="197">
        <f>ROUND(I291*H291,2)</f>
        <v>1154.3</v>
      </c>
      <c r="K291" s="193" t="s">
        <v>34</v>
      </c>
      <c r="L291" s="322"/>
    </row>
    <row r="292" spans="2:12" s="13" customFormat="1" ht="13.5" hidden="1" outlineLevel="3">
      <c r="B292" s="331"/>
      <c r="C292" s="204"/>
      <c r="D292" s="206" t="s">
        <v>348</v>
      </c>
      <c r="E292" s="287" t="s">
        <v>34</v>
      </c>
      <c r="F292" s="281" t="s">
        <v>251</v>
      </c>
      <c r="G292" s="204"/>
      <c r="H292" s="212">
        <v>45.988</v>
      </c>
      <c r="I292" s="332" t="s">
        <v>34</v>
      </c>
      <c r="J292" s="204"/>
      <c r="K292" s="204"/>
      <c r="L292" s="333"/>
    </row>
    <row r="293" spans="2:12" s="1" customFormat="1" ht="22.5" customHeight="1" outlineLevel="2" collapsed="1">
      <c r="B293" s="302"/>
      <c r="C293" s="191" t="s">
        <v>592</v>
      </c>
      <c r="D293" s="191" t="s">
        <v>342</v>
      </c>
      <c r="E293" s="285" t="s">
        <v>343</v>
      </c>
      <c r="F293" s="280" t="s">
        <v>344</v>
      </c>
      <c r="G293" s="194" t="s">
        <v>345</v>
      </c>
      <c r="H293" s="195">
        <v>9.197</v>
      </c>
      <c r="I293" s="269">
        <v>64.1</v>
      </c>
      <c r="J293" s="197">
        <f>ROUND(I293*H293,2)</f>
        <v>589.53</v>
      </c>
      <c r="K293" s="193" t="s">
        <v>346</v>
      </c>
      <c r="L293" s="322"/>
    </row>
    <row r="294" spans="2:12" s="12" customFormat="1" ht="13.5" hidden="1" outlineLevel="3">
      <c r="B294" s="342"/>
      <c r="C294" s="203"/>
      <c r="D294" s="206" t="s">
        <v>348</v>
      </c>
      <c r="E294" s="352" t="s">
        <v>34</v>
      </c>
      <c r="F294" s="350" t="s">
        <v>593</v>
      </c>
      <c r="G294" s="203"/>
      <c r="H294" s="345" t="s">
        <v>34</v>
      </c>
      <c r="I294" s="346" t="s">
        <v>34</v>
      </c>
      <c r="J294" s="203"/>
      <c r="K294" s="203"/>
      <c r="L294" s="347"/>
    </row>
    <row r="295" spans="2:12" s="12" customFormat="1" ht="13.5" hidden="1" outlineLevel="3">
      <c r="B295" s="342"/>
      <c r="C295" s="203"/>
      <c r="D295" s="206" t="s">
        <v>348</v>
      </c>
      <c r="E295" s="352" t="s">
        <v>34</v>
      </c>
      <c r="F295" s="350" t="s">
        <v>350</v>
      </c>
      <c r="G295" s="203"/>
      <c r="H295" s="345" t="s">
        <v>34</v>
      </c>
      <c r="I295" s="346" t="s">
        <v>34</v>
      </c>
      <c r="J295" s="203"/>
      <c r="K295" s="203"/>
      <c r="L295" s="347"/>
    </row>
    <row r="296" spans="2:12" s="13" customFormat="1" ht="13.5" hidden="1" outlineLevel="3">
      <c r="B296" s="331"/>
      <c r="C296" s="204"/>
      <c r="D296" s="206" t="s">
        <v>348</v>
      </c>
      <c r="E296" s="287" t="s">
        <v>34</v>
      </c>
      <c r="F296" s="281" t="s">
        <v>594</v>
      </c>
      <c r="G296" s="204"/>
      <c r="H296" s="212">
        <v>1.742</v>
      </c>
      <c r="I296" s="332" t="s">
        <v>34</v>
      </c>
      <c r="J296" s="204"/>
      <c r="K296" s="204"/>
      <c r="L296" s="333"/>
    </row>
    <row r="297" spans="2:12" s="13" customFormat="1" ht="13.5" hidden="1" outlineLevel="3">
      <c r="B297" s="331"/>
      <c r="C297" s="204"/>
      <c r="D297" s="206" t="s">
        <v>348</v>
      </c>
      <c r="E297" s="287" t="s">
        <v>34</v>
      </c>
      <c r="F297" s="281" t="s">
        <v>595</v>
      </c>
      <c r="G297" s="204"/>
      <c r="H297" s="212">
        <v>44.246</v>
      </c>
      <c r="I297" s="332" t="s">
        <v>34</v>
      </c>
      <c r="J297" s="204"/>
      <c r="K297" s="204"/>
      <c r="L297" s="333"/>
    </row>
    <row r="298" spans="2:12" s="14" customFormat="1" ht="13.5" hidden="1" outlineLevel="3">
      <c r="B298" s="335"/>
      <c r="C298" s="205"/>
      <c r="D298" s="206" t="s">
        <v>348</v>
      </c>
      <c r="E298" s="286" t="s">
        <v>251</v>
      </c>
      <c r="F298" s="282" t="s">
        <v>352</v>
      </c>
      <c r="G298" s="205"/>
      <c r="H298" s="209">
        <v>45.988</v>
      </c>
      <c r="I298" s="336" t="s">
        <v>34</v>
      </c>
      <c r="J298" s="205"/>
      <c r="K298" s="205"/>
      <c r="L298" s="337"/>
    </row>
    <row r="299" spans="2:12" s="12" customFormat="1" ht="13.5" hidden="1" outlineLevel="3">
      <c r="B299" s="342"/>
      <c r="C299" s="203"/>
      <c r="D299" s="206" t="s">
        <v>348</v>
      </c>
      <c r="E299" s="352" t="s">
        <v>34</v>
      </c>
      <c r="F299" s="350" t="s">
        <v>353</v>
      </c>
      <c r="G299" s="203"/>
      <c r="H299" s="345" t="s">
        <v>34</v>
      </c>
      <c r="I299" s="346" t="s">
        <v>34</v>
      </c>
      <c r="J299" s="203"/>
      <c r="K299" s="203"/>
      <c r="L299" s="347"/>
    </row>
    <row r="300" spans="2:12" s="13" customFormat="1" ht="13.5" hidden="1" outlineLevel="3">
      <c r="B300" s="331"/>
      <c r="C300" s="204"/>
      <c r="D300" s="206" t="s">
        <v>348</v>
      </c>
      <c r="E300" s="287" t="s">
        <v>34</v>
      </c>
      <c r="F300" s="281" t="s">
        <v>596</v>
      </c>
      <c r="G300" s="204"/>
      <c r="H300" s="212">
        <v>0.348</v>
      </c>
      <c r="I300" s="332" t="s">
        <v>34</v>
      </c>
      <c r="J300" s="204"/>
      <c r="K300" s="204"/>
      <c r="L300" s="333"/>
    </row>
    <row r="301" spans="2:12" s="13" customFormat="1" ht="13.5" hidden="1" outlineLevel="3">
      <c r="B301" s="331"/>
      <c r="C301" s="204"/>
      <c r="D301" s="206" t="s">
        <v>348</v>
      </c>
      <c r="E301" s="287" t="s">
        <v>34</v>
      </c>
      <c r="F301" s="281" t="s">
        <v>597</v>
      </c>
      <c r="G301" s="204"/>
      <c r="H301" s="212">
        <v>8.849</v>
      </c>
      <c r="I301" s="332" t="s">
        <v>34</v>
      </c>
      <c r="J301" s="204"/>
      <c r="K301" s="204"/>
      <c r="L301" s="333"/>
    </row>
    <row r="302" spans="2:12" s="14" customFormat="1" ht="13.5" hidden="1" outlineLevel="3">
      <c r="B302" s="335"/>
      <c r="C302" s="205"/>
      <c r="D302" s="206" t="s">
        <v>348</v>
      </c>
      <c r="E302" s="286" t="s">
        <v>252</v>
      </c>
      <c r="F302" s="282" t="s">
        <v>352</v>
      </c>
      <c r="G302" s="205"/>
      <c r="H302" s="209">
        <v>9.197</v>
      </c>
      <c r="I302" s="336" t="s">
        <v>34</v>
      </c>
      <c r="J302" s="205"/>
      <c r="K302" s="205"/>
      <c r="L302" s="337"/>
    </row>
    <row r="303" spans="2:12" s="1" customFormat="1" ht="22.5" customHeight="1" outlineLevel="2" collapsed="1">
      <c r="B303" s="302"/>
      <c r="C303" s="191" t="s">
        <v>598</v>
      </c>
      <c r="D303" s="191" t="s">
        <v>342</v>
      </c>
      <c r="E303" s="285" t="s">
        <v>355</v>
      </c>
      <c r="F303" s="280" t="s">
        <v>356</v>
      </c>
      <c r="G303" s="194" t="s">
        <v>345</v>
      </c>
      <c r="H303" s="195">
        <v>9.197</v>
      </c>
      <c r="I303" s="269">
        <v>68.1</v>
      </c>
      <c r="J303" s="197">
        <f>ROUND(I303*H303,2)</f>
        <v>626.32</v>
      </c>
      <c r="K303" s="193" t="s">
        <v>346</v>
      </c>
      <c r="L303" s="322"/>
    </row>
    <row r="304" spans="2:12" s="12" customFormat="1" ht="13.5" hidden="1" outlineLevel="3">
      <c r="B304" s="342"/>
      <c r="C304" s="203"/>
      <c r="D304" s="206" t="s">
        <v>348</v>
      </c>
      <c r="E304" s="352" t="s">
        <v>34</v>
      </c>
      <c r="F304" s="350" t="s">
        <v>599</v>
      </c>
      <c r="G304" s="203"/>
      <c r="H304" s="345" t="s">
        <v>34</v>
      </c>
      <c r="I304" s="346" t="s">
        <v>34</v>
      </c>
      <c r="J304" s="203"/>
      <c r="K304" s="203"/>
      <c r="L304" s="347"/>
    </row>
    <row r="305" spans="2:12" s="13" customFormat="1" ht="13.5" hidden="1" outlineLevel="3">
      <c r="B305" s="331"/>
      <c r="C305" s="204"/>
      <c r="D305" s="206" t="s">
        <v>348</v>
      </c>
      <c r="E305" s="287" t="s">
        <v>34</v>
      </c>
      <c r="F305" s="281" t="s">
        <v>252</v>
      </c>
      <c r="G305" s="204"/>
      <c r="H305" s="212">
        <v>9.197</v>
      </c>
      <c r="I305" s="332" t="s">
        <v>34</v>
      </c>
      <c r="J305" s="204"/>
      <c r="K305" s="204"/>
      <c r="L305" s="333"/>
    </row>
    <row r="306" spans="2:12" s="1" customFormat="1" ht="22.5" customHeight="1" outlineLevel="2" collapsed="1">
      <c r="B306" s="302"/>
      <c r="C306" s="191" t="s">
        <v>600</v>
      </c>
      <c r="D306" s="191" t="s">
        <v>342</v>
      </c>
      <c r="E306" s="285" t="s">
        <v>601</v>
      </c>
      <c r="F306" s="280" t="s">
        <v>602</v>
      </c>
      <c r="G306" s="194" t="s">
        <v>491</v>
      </c>
      <c r="H306" s="195">
        <v>2.62</v>
      </c>
      <c r="I306" s="269">
        <v>132.4</v>
      </c>
      <c r="J306" s="197">
        <f>ROUND(I306*H306,2)</f>
        <v>346.89</v>
      </c>
      <c r="K306" s="193" t="s">
        <v>346</v>
      </c>
      <c r="L306" s="322"/>
    </row>
    <row r="307" spans="2:12" s="13" customFormat="1" ht="13.5" hidden="1" outlineLevel="3">
      <c r="B307" s="331"/>
      <c r="C307" s="204"/>
      <c r="D307" s="206" t="s">
        <v>348</v>
      </c>
      <c r="E307" s="287" t="s">
        <v>34</v>
      </c>
      <c r="F307" s="281" t="s">
        <v>603</v>
      </c>
      <c r="G307" s="204"/>
      <c r="H307" s="212">
        <v>2.62</v>
      </c>
      <c r="I307" s="332" t="s">
        <v>34</v>
      </c>
      <c r="J307" s="204"/>
      <c r="K307" s="204"/>
      <c r="L307" s="333"/>
    </row>
    <row r="308" spans="2:12" s="15" customFormat="1" ht="13.5" hidden="1" outlineLevel="3">
      <c r="B308" s="339"/>
      <c r="C308" s="213"/>
      <c r="D308" s="206" t="s">
        <v>348</v>
      </c>
      <c r="E308" s="288" t="s">
        <v>257</v>
      </c>
      <c r="F308" s="284" t="s">
        <v>363</v>
      </c>
      <c r="G308" s="213"/>
      <c r="H308" s="216">
        <v>2.62</v>
      </c>
      <c r="I308" s="340" t="s">
        <v>34</v>
      </c>
      <c r="J308" s="213"/>
      <c r="K308" s="213"/>
      <c r="L308" s="341"/>
    </row>
    <row r="309" spans="2:12" s="1" customFormat="1" ht="22.5" customHeight="1" outlineLevel="2" collapsed="1">
      <c r="B309" s="302"/>
      <c r="C309" s="191" t="s">
        <v>604</v>
      </c>
      <c r="D309" s="191" t="s">
        <v>342</v>
      </c>
      <c r="E309" s="285" t="s">
        <v>605</v>
      </c>
      <c r="F309" s="280" t="s">
        <v>606</v>
      </c>
      <c r="G309" s="194" t="s">
        <v>491</v>
      </c>
      <c r="H309" s="195">
        <v>3.92</v>
      </c>
      <c r="I309" s="269">
        <v>278.6</v>
      </c>
      <c r="J309" s="197">
        <f>ROUND(I309*H309,2)</f>
        <v>1092.11</v>
      </c>
      <c r="K309" s="193" t="s">
        <v>346</v>
      </c>
      <c r="L309" s="322"/>
    </row>
    <row r="310" spans="2:12" s="13" customFormat="1" ht="13.5" hidden="1" outlineLevel="3">
      <c r="B310" s="331"/>
      <c r="C310" s="204"/>
      <c r="D310" s="206" t="s">
        <v>348</v>
      </c>
      <c r="E310" s="287" t="s">
        <v>34</v>
      </c>
      <c r="F310" s="281" t="s">
        <v>607</v>
      </c>
      <c r="G310" s="204"/>
      <c r="H310" s="212">
        <v>3.92</v>
      </c>
      <c r="I310" s="332" t="s">
        <v>34</v>
      </c>
      <c r="J310" s="204"/>
      <c r="K310" s="204"/>
      <c r="L310" s="333"/>
    </row>
    <row r="311" spans="2:12" s="15" customFormat="1" ht="13.5" hidden="1" outlineLevel="3">
      <c r="B311" s="339"/>
      <c r="C311" s="213"/>
      <c r="D311" s="206" t="s">
        <v>348</v>
      </c>
      <c r="E311" s="288" t="s">
        <v>258</v>
      </c>
      <c r="F311" s="284" t="s">
        <v>363</v>
      </c>
      <c r="G311" s="213"/>
      <c r="H311" s="216">
        <v>3.92</v>
      </c>
      <c r="I311" s="340" t="s">
        <v>34</v>
      </c>
      <c r="J311" s="213"/>
      <c r="K311" s="213"/>
      <c r="L311" s="341"/>
    </row>
    <row r="312" spans="2:12" s="1" customFormat="1" ht="22.5" customHeight="1" outlineLevel="2" collapsed="1">
      <c r="B312" s="302"/>
      <c r="C312" s="191" t="s">
        <v>608</v>
      </c>
      <c r="D312" s="191" t="s">
        <v>342</v>
      </c>
      <c r="E312" s="285" t="s">
        <v>609</v>
      </c>
      <c r="F312" s="280" t="s">
        <v>610</v>
      </c>
      <c r="G312" s="194" t="s">
        <v>491</v>
      </c>
      <c r="H312" s="195">
        <v>2.38</v>
      </c>
      <c r="I312" s="269">
        <v>69.7</v>
      </c>
      <c r="J312" s="197">
        <f>ROUND(I312*H312,2)</f>
        <v>165.89</v>
      </c>
      <c r="K312" s="193" t="s">
        <v>346</v>
      </c>
      <c r="L312" s="322"/>
    </row>
    <row r="313" spans="2:12" s="13" customFormat="1" ht="13.5" hidden="1" outlineLevel="3">
      <c r="B313" s="331"/>
      <c r="C313" s="204"/>
      <c r="D313" s="206" t="s">
        <v>348</v>
      </c>
      <c r="E313" s="287" t="s">
        <v>34</v>
      </c>
      <c r="F313" s="281" t="s">
        <v>611</v>
      </c>
      <c r="G313" s="204"/>
      <c r="H313" s="212">
        <v>2.38</v>
      </c>
      <c r="I313" s="332" t="s">
        <v>34</v>
      </c>
      <c r="J313" s="204"/>
      <c r="K313" s="204"/>
      <c r="L313" s="333"/>
    </row>
    <row r="314" spans="2:12" s="15" customFormat="1" ht="13.5" hidden="1" outlineLevel="3">
      <c r="B314" s="339"/>
      <c r="C314" s="213"/>
      <c r="D314" s="206" t="s">
        <v>348</v>
      </c>
      <c r="E314" s="288" t="s">
        <v>235</v>
      </c>
      <c r="F314" s="284" t="s">
        <v>363</v>
      </c>
      <c r="G314" s="213"/>
      <c r="H314" s="216">
        <v>2.38</v>
      </c>
      <c r="I314" s="340" t="s">
        <v>34</v>
      </c>
      <c r="J314" s="213"/>
      <c r="K314" s="213"/>
      <c r="L314" s="341"/>
    </row>
    <row r="315" spans="2:12" s="1" customFormat="1" ht="22.5" customHeight="1" outlineLevel="2" collapsed="1">
      <c r="B315" s="302"/>
      <c r="C315" s="191" t="s">
        <v>612</v>
      </c>
      <c r="D315" s="191" t="s">
        <v>342</v>
      </c>
      <c r="E315" s="285" t="s">
        <v>613</v>
      </c>
      <c r="F315" s="280" t="s">
        <v>614</v>
      </c>
      <c r="G315" s="194" t="s">
        <v>345</v>
      </c>
      <c r="H315" s="195">
        <v>17.598</v>
      </c>
      <c r="I315" s="269">
        <v>111.5</v>
      </c>
      <c r="J315" s="197">
        <f>ROUND(I315*H315,2)</f>
        <v>1962.18</v>
      </c>
      <c r="K315" s="193" t="s">
        <v>346</v>
      </c>
      <c r="L315" s="322"/>
    </row>
    <row r="316" spans="2:12" s="13" customFormat="1" ht="13.5" hidden="1" outlineLevel="3">
      <c r="B316" s="331"/>
      <c r="C316" s="204"/>
      <c r="D316" s="206" t="s">
        <v>348</v>
      </c>
      <c r="E316" s="287" t="s">
        <v>34</v>
      </c>
      <c r="F316" s="281" t="s">
        <v>615</v>
      </c>
      <c r="G316" s="204"/>
      <c r="H316" s="212">
        <v>4.611</v>
      </c>
      <c r="I316" s="332" t="s">
        <v>34</v>
      </c>
      <c r="J316" s="204"/>
      <c r="K316" s="204"/>
      <c r="L316" s="333"/>
    </row>
    <row r="317" spans="2:12" s="13" customFormat="1" ht="13.5" hidden="1" outlineLevel="3">
      <c r="B317" s="331"/>
      <c r="C317" s="204"/>
      <c r="D317" s="206" t="s">
        <v>348</v>
      </c>
      <c r="E317" s="287" t="s">
        <v>34</v>
      </c>
      <c r="F317" s="281" t="s">
        <v>616</v>
      </c>
      <c r="G317" s="204"/>
      <c r="H317" s="212">
        <v>9.417</v>
      </c>
      <c r="I317" s="332" t="s">
        <v>34</v>
      </c>
      <c r="J317" s="204"/>
      <c r="K317" s="204"/>
      <c r="L317" s="333"/>
    </row>
    <row r="318" spans="2:12" s="13" customFormat="1" ht="13.5" hidden="1" outlineLevel="3">
      <c r="B318" s="331"/>
      <c r="C318" s="204"/>
      <c r="D318" s="206" t="s">
        <v>348</v>
      </c>
      <c r="E318" s="287" t="s">
        <v>34</v>
      </c>
      <c r="F318" s="281" t="s">
        <v>617</v>
      </c>
      <c r="G318" s="204"/>
      <c r="H318" s="212">
        <v>3.57</v>
      </c>
      <c r="I318" s="332" t="s">
        <v>34</v>
      </c>
      <c r="J318" s="204"/>
      <c r="K318" s="204"/>
      <c r="L318" s="333"/>
    </row>
    <row r="319" spans="2:12" s="15" customFormat="1" ht="13.5" hidden="1" outlineLevel="3">
      <c r="B319" s="339"/>
      <c r="C319" s="213"/>
      <c r="D319" s="206" t="s">
        <v>348</v>
      </c>
      <c r="E319" s="288" t="s">
        <v>34</v>
      </c>
      <c r="F319" s="284" t="s">
        <v>363</v>
      </c>
      <c r="G319" s="213"/>
      <c r="H319" s="216">
        <v>17.598</v>
      </c>
      <c r="I319" s="340" t="s">
        <v>34</v>
      </c>
      <c r="J319" s="213"/>
      <c r="K319" s="213"/>
      <c r="L319" s="341"/>
    </row>
    <row r="320" spans="2:12" s="1" customFormat="1" ht="22.5" customHeight="1" outlineLevel="2" collapsed="1">
      <c r="B320" s="302"/>
      <c r="C320" s="191" t="s">
        <v>618</v>
      </c>
      <c r="D320" s="191" t="s">
        <v>342</v>
      </c>
      <c r="E320" s="285" t="s">
        <v>619</v>
      </c>
      <c r="F320" s="280" t="s">
        <v>620</v>
      </c>
      <c r="G320" s="194" t="s">
        <v>345</v>
      </c>
      <c r="H320" s="195">
        <v>36.609</v>
      </c>
      <c r="I320" s="269">
        <v>250.8</v>
      </c>
      <c r="J320" s="197">
        <f>ROUND(I320*H320,2)</f>
        <v>9181.54</v>
      </c>
      <c r="K320" s="193" t="s">
        <v>346</v>
      </c>
      <c r="L320" s="322"/>
    </row>
    <row r="321" spans="2:12" s="12" customFormat="1" ht="13.5" hidden="1" outlineLevel="3">
      <c r="B321" s="342"/>
      <c r="C321" s="203"/>
      <c r="D321" s="206" t="s">
        <v>348</v>
      </c>
      <c r="E321" s="352" t="s">
        <v>34</v>
      </c>
      <c r="F321" s="350" t="s">
        <v>548</v>
      </c>
      <c r="G321" s="203"/>
      <c r="H321" s="345" t="s">
        <v>34</v>
      </c>
      <c r="I321" s="346" t="s">
        <v>34</v>
      </c>
      <c r="J321" s="203"/>
      <c r="K321" s="203"/>
      <c r="L321" s="347"/>
    </row>
    <row r="322" spans="2:12" s="12" customFormat="1" ht="13.5" hidden="1" outlineLevel="3">
      <c r="B322" s="342"/>
      <c r="C322" s="203"/>
      <c r="D322" s="206" t="s">
        <v>348</v>
      </c>
      <c r="E322" s="352" t="s">
        <v>34</v>
      </c>
      <c r="F322" s="350" t="s">
        <v>621</v>
      </c>
      <c r="G322" s="203"/>
      <c r="H322" s="345" t="s">
        <v>34</v>
      </c>
      <c r="I322" s="346" t="s">
        <v>34</v>
      </c>
      <c r="J322" s="203"/>
      <c r="K322" s="203"/>
      <c r="L322" s="347"/>
    </row>
    <row r="323" spans="2:12" s="13" customFormat="1" ht="13.5" hidden="1" outlineLevel="3">
      <c r="B323" s="331"/>
      <c r="C323" s="204"/>
      <c r="D323" s="206" t="s">
        <v>348</v>
      </c>
      <c r="E323" s="287" t="s">
        <v>34</v>
      </c>
      <c r="F323" s="281" t="s">
        <v>622</v>
      </c>
      <c r="G323" s="204"/>
      <c r="H323" s="212">
        <v>55.802</v>
      </c>
      <c r="I323" s="332" t="s">
        <v>34</v>
      </c>
      <c r="J323" s="204"/>
      <c r="K323" s="204"/>
      <c r="L323" s="333"/>
    </row>
    <row r="324" spans="2:12" s="13" customFormat="1" ht="13.5" hidden="1" outlineLevel="3">
      <c r="B324" s="331"/>
      <c r="C324" s="204"/>
      <c r="D324" s="206" t="s">
        <v>348</v>
      </c>
      <c r="E324" s="287" t="s">
        <v>34</v>
      </c>
      <c r="F324" s="281" t="s">
        <v>623</v>
      </c>
      <c r="G324" s="204"/>
      <c r="H324" s="212">
        <v>9.996</v>
      </c>
      <c r="I324" s="332" t="s">
        <v>34</v>
      </c>
      <c r="J324" s="204"/>
      <c r="K324" s="204"/>
      <c r="L324" s="333"/>
    </row>
    <row r="325" spans="2:12" s="13" customFormat="1" ht="13.5" hidden="1" outlineLevel="3">
      <c r="B325" s="331"/>
      <c r="C325" s="204"/>
      <c r="D325" s="206" t="s">
        <v>348</v>
      </c>
      <c r="E325" s="287" t="s">
        <v>34</v>
      </c>
      <c r="F325" s="281" t="s">
        <v>624</v>
      </c>
      <c r="G325" s="204"/>
      <c r="H325" s="212">
        <v>0.44</v>
      </c>
      <c r="I325" s="332" t="s">
        <v>34</v>
      </c>
      <c r="J325" s="204"/>
      <c r="K325" s="204"/>
      <c r="L325" s="333"/>
    </row>
    <row r="326" spans="2:12" s="12" customFormat="1" ht="13.5" hidden="1" outlineLevel="3">
      <c r="B326" s="342"/>
      <c r="C326" s="203"/>
      <c r="D326" s="206" t="s">
        <v>348</v>
      </c>
      <c r="E326" s="352" t="s">
        <v>34</v>
      </c>
      <c r="F326" s="350" t="s">
        <v>625</v>
      </c>
      <c r="G326" s="203"/>
      <c r="H326" s="345" t="s">
        <v>34</v>
      </c>
      <c r="I326" s="346" t="s">
        <v>34</v>
      </c>
      <c r="J326" s="203"/>
      <c r="K326" s="203"/>
      <c r="L326" s="347"/>
    </row>
    <row r="327" spans="2:12" s="13" customFormat="1" ht="13.5" hidden="1" outlineLevel="3">
      <c r="B327" s="331"/>
      <c r="C327" s="204"/>
      <c r="D327" s="206" t="s">
        <v>348</v>
      </c>
      <c r="E327" s="287" t="s">
        <v>34</v>
      </c>
      <c r="F327" s="281" t="s">
        <v>626</v>
      </c>
      <c r="G327" s="204"/>
      <c r="H327" s="212">
        <v>7.258</v>
      </c>
      <c r="I327" s="332" t="s">
        <v>34</v>
      </c>
      <c r="J327" s="204"/>
      <c r="K327" s="204"/>
      <c r="L327" s="333"/>
    </row>
    <row r="328" spans="2:12" s="15" customFormat="1" ht="13.5" hidden="1" outlineLevel="3">
      <c r="B328" s="339"/>
      <c r="C328" s="213"/>
      <c r="D328" s="206" t="s">
        <v>348</v>
      </c>
      <c r="E328" s="288" t="s">
        <v>301</v>
      </c>
      <c r="F328" s="284" t="s">
        <v>363</v>
      </c>
      <c r="G328" s="213"/>
      <c r="H328" s="216">
        <v>73.496</v>
      </c>
      <c r="I328" s="340" t="s">
        <v>34</v>
      </c>
      <c r="J328" s="213"/>
      <c r="K328" s="213"/>
      <c r="L328" s="341"/>
    </row>
    <row r="329" spans="2:12" s="12" customFormat="1" ht="13.5" hidden="1" outlineLevel="3">
      <c r="B329" s="342"/>
      <c r="C329" s="203"/>
      <c r="D329" s="206" t="s">
        <v>348</v>
      </c>
      <c r="E329" s="352" t="s">
        <v>34</v>
      </c>
      <c r="F329" s="350" t="s">
        <v>627</v>
      </c>
      <c r="G329" s="203"/>
      <c r="H329" s="345" t="s">
        <v>34</v>
      </c>
      <c r="I329" s="346" t="s">
        <v>34</v>
      </c>
      <c r="J329" s="203"/>
      <c r="K329" s="203"/>
      <c r="L329" s="347"/>
    </row>
    <row r="330" spans="2:12" s="13" customFormat="1" ht="13.5" hidden="1" outlineLevel="3">
      <c r="B330" s="331"/>
      <c r="C330" s="204"/>
      <c r="D330" s="206" t="s">
        <v>348</v>
      </c>
      <c r="E330" s="287" t="s">
        <v>34</v>
      </c>
      <c r="F330" s="281" t="s">
        <v>628</v>
      </c>
      <c r="G330" s="204"/>
      <c r="H330" s="212">
        <v>-2.211</v>
      </c>
      <c r="I330" s="332" t="s">
        <v>34</v>
      </c>
      <c r="J330" s="204"/>
      <c r="K330" s="204"/>
      <c r="L330" s="333"/>
    </row>
    <row r="331" spans="2:12" s="13" customFormat="1" ht="13.5" hidden="1" outlineLevel="3">
      <c r="B331" s="331"/>
      <c r="C331" s="204"/>
      <c r="D331" s="206" t="s">
        <v>348</v>
      </c>
      <c r="E331" s="287" t="s">
        <v>34</v>
      </c>
      <c r="F331" s="281" t="s">
        <v>629</v>
      </c>
      <c r="G331" s="204"/>
      <c r="H331" s="212">
        <v>-2.862</v>
      </c>
      <c r="I331" s="332" t="s">
        <v>34</v>
      </c>
      <c r="J331" s="204"/>
      <c r="K331" s="204"/>
      <c r="L331" s="333"/>
    </row>
    <row r="332" spans="2:12" s="12" customFormat="1" ht="13.5" hidden="1" outlineLevel="3">
      <c r="B332" s="342"/>
      <c r="C332" s="203"/>
      <c r="D332" s="206" t="s">
        <v>348</v>
      </c>
      <c r="E332" s="352" t="s">
        <v>34</v>
      </c>
      <c r="F332" s="350" t="s">
        <v>630</v>
      </c>
      <c r="G332" s="203"/>
      <c r="H332" s="345" t="s">
        <v>34</v>
      </c>
      <c r="I332" s="346" t="s">
        <v>34</v>
      </c>
      <c r="J332" s="203"/>
      <c r="K332" s="203"/>
      <c r="L332" s="347"/>
    </row>
    <row r="333" spans="2:12" s="13" customFormat="1" ht="13.5" hidden="1" outlineLevel="3">
      <c r="B333" s="331"/>
      <c r="C333" s="204"/>
      <c r="D333" s="206" t="s">
        <v>348</v>
      </c>
      <c r="E333" s="287" t="s">
        <v>34</v>
      </c>
      <c r="F333" s="281" t="s">
        <v>631</v>
      </c>
      <c r="G333" s="204"/>
      <c r="H333" s="212">
        <v>-0.523</v>
      </c>
      <c r="I333" s="332" t="s">
        <v>34</v>
      </c>
      <c r="J333" s="204"/>
      <c r="K333" s="204"/>
      <c r="L333" s="333"/>
    </row>
    <row r="334" spans="2:12" s="12" customFormat="1" ht="13.5" hidden="1" outlineLevel="3">
      <c r="B334" s="342"/>
      <c r="C334" s="203"/>
      <c r="D334" s="206" t="s">
        <v>348</v>
      </c>
      <c r="E334" s="352" t="s">
        <v>34</v>
      </c>
      <c r="F334" s="350" t="s">
        <v>632</v>
      </c>
      <c r="G334" s="203"/>
      <c r="H334" s="345" t="s">
        <v>34</v>
      </c>
      <c r="I334" s="346" t="s">
        <v>34</v>
      </c>
      <c r="J334" s="203"/>
      <c r="K334" s="203"/>
      <c r="L334" s="347"/>
    </row>
    <row r="335" spans="2:12" s="13" customFormat="1" ht="13.5" hidden="1" outlineLevel="3">
      <c r="B335" s="331"/>
      <c r="C335" s="204"/>
      <c r="D335" s="206" t="s">
        <v>348</v>
      </c>
      <c r="E335" s="287" t="s">
        <v>34</v>
      </c>
      <c r="F335" s="281" t="s">
        <v>633</v>
      </c>
      <c r="G335" s="204"/>
      <c r="H335" s="212">
        <v>-6.672</v>
      </c>
      <c r="I335" s="332" t="s">
        <v>34</v>
      </c>
      <c r="J335" s="204"/>
      <c r="K335" s="204"/>
      <c r="L335" s="333"/>
    </row>
    <row r="336" spans="2:12" s="12" customFormat="1" ht="13.5" hidden="1" outlineLevel="3">
      <c r="B336" s="342"/>
      <c r="C336" s="203"/>
      <c r="D336" s="206" t="s">
        <v>348</v>
      </c>
      <c r="E336" s="352" t="s">
        <v>34</v>
      </c>
      <c r="F336" s="350" t="s">
        <v>364</v>
      </c>
      <c r="G336" s="203"/>
      <c r="H336" s="345" t="s">
        <v>34</v>
      </c>
      <c r="I336" s="346" t="s">
        <v>34</v>
      </c>
      <c r="J336" s="203"/>
      <c r="K336" s="203"/>
      <c r="L336" s="347"/>
    </row>
    <row r="337" spans="2:12" s="13" customFormat="1" ht="13.5" hidden="1" outlineLevel="3">
      <c r="B337" s="331"/>
      <c r="C337" s="204"/>
      <c r="D337" s="206" t="s">
        <v>348</v>
      </c>
      <c r="E337" s="287" t="s">
        <v>34</v>
      </c>
      <c r="F337" s="281" t="s">
        <v>634</v>
      </c>
      <c r="G337" s="204"/>
      <c r="H337" s="212">
        <v>-0.371</v>
      </c>
      <c r="I337" s="332" t="s">
        <v>34</v>
      </c>
      <c r="J337" s="204"/>
      <c r="K337" s="204"/>
      <c r="L337" s="333"/>
    </row>
    <row r="338" spans="2:12" s="13" customFormat="1" ht="13.5" hidden="1" outlineLevel="3">
      <c r="B338" s="331"/>
      <c r="C338" s="204"/>
      <c r="D338" s="206" t="s">
        <v>348</v>
      </c>
      <c r="E338" s="287" t="s">
        <v>34</v>
      </c>
      <c r="F338" s="281" t="s">
        <v>635</v>
      </c>
      <c r="G338" s="204"/>
      <c r="H338" s="212">
        <v>-1.811</v>
      </c>
      <c r="I338" s="332" t="s">
        <v>34</v>
      </c>
      <c r="J338" s="204"/>
      <c r="K338" s="204"/>
      <c r="L338" s="333"/>
    </row>
    <row r="339" spans="2:12" s="14" customFormat="1" ht="13.5" hidden="1" outlineLevel="3">
      <c r="B339" s="335"/>
      <c r="C339" s="205"/>
      <c r="D339" s="206" t="s">
        <v>348</v>
      </c>
      <c r="E339" s="286" t="s">
        <v>299</v>
      </c>
      <c r="F339" s="282" t="s">
        <v>352</v>
      </c>
      <c r="G339" s="205"/>
      <c r="H339" s="209">
        <v>59.046</v>
      </c>
      <c r="I339" s="336" t="s">
        <v>34</v>
      </c>
      <c r="J339" s="205"/>
      <c r="K339" s="205"/>
      <c r="L339" s="337"/>
    </row>
    <row r="340" spans="2:12" s="12" customFormat="1" ht="13.5" hidden="1" outlineLevel="3">
      <c r="B340" s="342"/>
      <c r="C340" s="203"/>
      <c r="D340" s="206" t="s">
        <v>348</v>
      </c>
      <c r="E340" s="352" t="s">
        <v>34</v>
      </c>
      <c r="F340" s="350" t="s">
        <v>366</v>
      </c>
      <c r="G340" s="203"/>
      <c r="H340" s="345" t="s">
        <v>34</v>
      </c>
      <c r="I340" s="346" t="s">
        <v>34</v>
      </c>
      <c r="J340" s="203"/>
      <c r="K340" s="203"/>
      <c r="L340" s="347"/>
    </row>
    <row r="341" spans="2:12" s="13" customFormat="1" ht="13.5" hidden="1" outlineLevel="3">
      <c r="B341" s="331"/>
      <c r="C341" s="204"/>
      <c r="D341" s="206" t="s">
        <v>348</v>
      </c>
      <c r="E341" s="287" t="s">
        <v>34</v>
      </c>
      <c r="F341" s="281" t="s">
        <v>636</v>
      </c>
      <c r="G341" s="204"/>
      <c r="H341" s="212">
        <v>36.609</v>
      </c>
      <c r="I341" s="332" t="s">
        <v>34</v>
      </c>
      <c r="J341" s="204"/>
      <c r="K341" s="204"/>
      <c r="L341" s="333"/>
    </row>
    <row r="342" spans="2:12" s="1" customFormat="1" ht="22.5" customHeight="1" outlineLevel="2" collapsed="1">
      <c r="B342" s="302"/>
      <c r="C342" s="191" t="s">
        <v>637</v>
      </c>
      <c r="D342" s="191" t="s">
        <v>342</v>
      </c>
      <c r="E342" s="285" t="s">
        <v>369</v>
      </c>
      <c r="F342" s="280" t="s">
        <v>370</v>
      </c>
      <c r="G342" s="194" t="s">
        <v>345</v>
      </c>
      <c r="H342" s="195">
        <v>18.304</v>
      </c>
      <c r="I342" s="269">
        <v>12.4</v>
      </c>
      <c r="J342" s="197">
        <f>ROUND(I342*H342,2)</f>
        <v>226.97</v>
      </c>
      <c r="K342" s="193" t="s">
        <v>346</v>
      </c>
      <c r="L342" s="322"/>
    </row>
    <row r="343" spans="2:12" s="12" customFormat="1" ht="13.5" hidden="1" outlineLevel="3">
      <c r="B343" s="342"/>
      <c r="C343" s="203"/>
      <c r="D343" s="206" t="s">
        <v>348</v>
      </c>
      <c r="E343" s="352" t="s">
        <v>34</v>
      </c>
      <c r="F343" s="350" t="s">
        <v>371</v>
      </c>
      <c r="G343" s="203"/>
      <c r="H343" s="345" t="s">
        <v>34</v>
      </c>
      <c r="I343" s="346" t="s">
        <v>34</v>
      </c>
      <c r="J343" s="203"/>
      <c r="K343" s="203"/>
      <c r="L343" s="347"/>
    </row>
    <row r="344" spans="2:12" s="13" customFormat="1" ht="13.5" hidden="1" outlineLevel="3">
      <c r="B344" s="331"/>
      <c r="C344" s="204"/>
      <c r="D344" s="206" t="s">
        <v>348</v>
      </c>
      <c r="E344" s="287" t="s">
        <v>34</v>
      </c>
      <c r="F344" s="281" t="s">
        <v>638</v>
      </c>
      <c r="G344" s="204"/>
      <c r="H344" s="212">
        <v>18.304</v>
      </c>
      <c r="I344" s="332" t="s">
        <v>34</v>
      </c>
      <c r="J344" s="204"/>
      <c r="K344" s="204"/>
      <c r="L344" s="333"/>
    </row>
    <row r="345" spans="2:12" s="1" customFormat="1" ht="22.5" customHeight="1" outlineLevel="2" collapsed="1">
      <c r="B345" s="302"/>
      <c r="C345" s="191" t="s">
        <v>639</v>
      </c>
      <c r="D345" s="191" t="s">
        <v>342</v>
      </c>
      <c r="E345" s="285" t="s">
        <v>374</v>
      </c>
      <c r="F345" s="280" t="s">
        <v>375</v>
      </c>
      <c r="G345" s="194" t="s">
        <v>345</v>
      </c>
      <c r="H345" s="195">
        <v>17.714</v>
      </c>
      <c r="I345" s="269">
        <v>250.8</v>
      </c>
      <c r="J345" s="197">
        <f>ROUND(I345*H345,2)</f>
        <v>4442.67</v>
      </c>
      <c r="K345" s="193" t="s">
        <v>346</v>
      </c>
      <c r="L345" s="322"/>
    </row>
    <row r="346" spans="2:12" s="12" customFormat="1" ht="13.5" hidden="1" outlineLevel="3">
      <c r="B346" s="342"/>
      <c r="C346" s="203"/>
      <c r="D346" s="206" t="s">
        <v>348</v>
      </c>
      <c r="E346" s="352" t="s">
        <v>34</v>
      </c>
      <c r="F346" s="350" t="s">
        <v>376</v>
      </c>
      <c r="G346" s="203"/>
      <c r="H346" s="345" t="s">
        <v>34</v>
      </c>
      <c r="I346" s="346" t="s">
        <v>34</v>
      </c>
      <c r="J346" s="203"/>
      <c r="K346" s="203"/>
      <c r="L346" s="347"/>
    </row>
    <row r="347" spans="2:12" s="13" customFormat="1" ht="13.5" hidden="1" outlineLevel="3">
      <c r="B347" s="331"/>
      <c r="C347" s="204"/>
      <c r="D347" s="206" t="s">
        <v>348</v>
      </c>
      <c r="E347" s="287" t="s">
        <v>34</v>
      </c>
      <c r="F347" s="281" t="s">
        <v>640</v>
      </c>
      <c r="G347" s="204"/>
      <c r="H347" s="212">
        <v>17.714</v>
      </c>
      <c r="I347" s="332" t="s">
        <v>34</v>
      </c>
      <c r="J347" s="204"/>
      <c r="K347" s="204"/>
      <c r="L347" s="333"/>
    </row>
    <row r="348" spans="2:12" s="1" customFormat="1" ht="22.5" customHeight="1" outlineLevel="2" collapsed="1">
      <c r="B348" s="302"/>
      <c r="C348" s="191" t="s">
        <v>641</v>
      </c>
      <c r="D348" s="191" t="s">
        <v>342</v>
      </c>
      <c r="E348" s="285" t="s">
        <v>379</v>
      </c>
      <c r="F348" s="280" t="s">
        <v>380</v>
      </c>
      <c r="G348" s="194" t="s">
        <v>345</v>
      </c>
      <c r="H348" s="195">
        <v>8.857</v>
      </c>
      <c r="I348" s="269">
        <v>12.4</v>
      </c>
      <c r="J348" s="197">
        <f>ROUND(I348*H348,2)</f>
        <v>109.83</v>
      </c>
      <c r="K348" s="193" t="s">
        <v>346</v>
      </c>
      <c r="L348" s="322"/>
    </row>
    <row r="349" spans="2:12" s="12" customFormat="1" ht="13.5" hidden="1" outlineLevel="3">
      <c r="B349" s="342"/>
      <c r="C349" s="203"/>
      <c r="D349" s="206" t="s">
        <v>348</v>
      </c>
      <c r="E349" s="352" t="s">
        <v>34</v>
      </c>
      <c r="F349" s="350" t="s">
        <v>371</v>
      </c>
      <c r="G349" s="203"/>
      <c r="H349" s="345" t="s">
        <v>34</v>
      </c>
      <c r="I349" s="346" t="s">
        <v>34</v>
      </c>
      <c r="J349" s="203"/>
      <c r="K349" s="203"/>
      <c r="L349" s="347"/>
    </row>
    <row r="350" spans="2:12" s="13" customFormat="1" ht="13.5" hidden="1" outlineLevel="3">
      <c r="B350" s="331"/>
      <c r="C350" s="204"/>
      <c r="D350" s="206" t="s">
        <v>348</v>
      </c>
      <c r="E350" s="287" t="s">
        <v>34</v>
      </c>
      <c r="F350" s="281" t="s">
        <v>642</v>
      </c>
      <c r="G350" s="204"/>
      <c r="H350" s="212">
        <v>8.857</v>
      </c>
      <c r="I350" s="332" t="s">
        <v>34</v>
      </c>
      <c r="J350" s="204"/>
      <c r="K350" s="204"/>
      <c r="L350" s="333"/>
    </row>
    <row r="351" spans="2:12" s="1" customFormat="1" ht="22.5" customHeight="1" outlineLevel="2" collapsed="1">
      <c r="B351" s="302"/>
      <c r="C351" s="191" t="s">
        <v>643</v>
      </c>
      <c r="D351" s="191" t="s">
        <v>342</v>
      </c>
      <c r="E351" s="285" t="s">
        <v>383</v>
      </c>
      <c r="F351" s="280" t="s">
        <v>384</v>
      </c>
      <c r="G351" s="194" t="s">
        <v>345</v>
      </c>
      <c r="H351" s="195">
        <v>4.724</v>
      </c>
      <c r="I351" s="269">
        <v>585.1</v>
      </c>
      <c r="J351" s="197">
        <f>ROUND(I351*H351,2)</f>
        <v>2764.01</v>
      </c>
      <c r="K351" s="193" t="s">
        <v>346</v>
      </c>
      <c r="L351" s="322"/>
    </row>
    <row r="352" spans="2:12" s="12" customFormat="1" ht="13.5" hidden="1" outlineLevel="3">
      <c r="B352" s="342"/>
      <c r="C352" s="203"/>
      <c r="D352" s="206" t="s">
        <v>348</v>
      </c>
      <c r="E352" s="352" t="s">
        <v>34</v>
      </c>
      <c r="F352" s="350" t="s">
        <v>385</v>
      </c>
      <c r="G352" s="203"/>
      <c r="H352" s="345" t="s">
        <v>34</v>
      </c>
      <c r="I352" s="346" t="s">
        <v>34</v>
      </c>
      <c r="J352" s="203"/>
      <c r="K352" s="203"/>
      <c r="L352" s="347"/>
    </row>
    <row r="353" spans="2:12" s="13" customFormat="1" ht="13.5" hidden="1" outlineLevel="3">
      <c r="B353" s="331"/>
      <c r="C353" s="204"/>
      <c r="D353" s="206" t="s">
        <v>348</v>
      </c>
      <c r="E353" s="287" t="s">
        <v>34</v>
      </c>
      <c r="F353" s="281" t="s">
        <v>644</v>
      </c>
      <c r="G353" s="204"/>
      <c r="H353" s="212">
        <v>4.724</v>
      </c>
      <c r="I353" s="332" t="s">
        <v>34</v>
      </c>
      <c r="J353" s="204"/>
      <c r="K353" s="204"/>
      <c r="L353" s="333"/>
    </row>
    <row r="354" spans="2:12" s="1" customFormat="1" ht="22.5" customHeight="1" outlineLevel="2" collapsed="1">
      <c r="B354" s="302"/>
      <c r="C354" s="191" t="s">
        <v>645</v>
      </c>
      <c r="D354" s="191" t="s">
        <v>342</v>
      </c>
      <c r="E354" s="285" t="s">
        <v>646</v>
      </c>
      <c r="F354" s="280" t="s">
        <v>647</v>
      </c>
      <c r="G354" s="194" t="s">
        <v>390</v>
      </c>
      <c r="H354" s="195">
        <v>107.092</v>
      </c>
      <c r="I354" s="269">
        <v>390.1</v>
      </c>
      <c r="J354" s="197">
        <f>ROUND(I354*H354,2)</f>
        <v>41776.59</v>
      </c>
      <c r="K354" s="193" t="s">
        <v>346</v>
      </c>
      <c r="L354" s="322"/>
    </row>
    <row r="355" spans="2:12" s="12" customFormat="1" ht="13.5" hidden="1" outlineLevel="3">
      <c r="B355" s="342"/>
      <c r="C355" s="203"/>
      <c r="D355" s="206" t="s">
        <v>348</v>
      </c>
      <c r="E355" s="352" t="s">
        <v>34</v>
      </c>
      <c r="F355" s="350" t="s">
        <v>548</v>
      </c>
      <c r="G355" s="203"/>
      <c r="H355" s="345" t="s">
        <v>34</v>
      </c>
      <c r="I355" s="346" t="s">
        <v>34</v>
      </c>
      <c r="J355" s="203"/>
      <c r="K355" s="203"/>
      <c r="L355" s="347"/>
    </row>
    <row r="356" spans="2:12" s="12" customFormat="1" ht="13.5" hidden="1" outlineLevel="3">
      <c r="B356" s="342"/>
      <c r="C356" s="203"/>
      <c r="D356" s="206" t="s">
        <v>348</v>
      </c>
      <c r="E356" s="352" t="s">
        <v>34</v>
      </c>
      <c r="F356" s="350" t="s">
        <v>621</v>
      </c>
      <c r="G356" s="203"/>
      <c r="H356" s="345" t="s">
        <v>34</v>
      </c>
      <c r="I356" s="346" t="s">
        <v>34</v>
      </c>
      <c r="J356" s="203"/>
      <c r="K356" s="203"/>
      <c r="L356" s="347"/>
    </row>
    <row r="357" spans="2:12" s="13" customFormat="1" ht="13.5" hidden="1" outlineLevel="3">
      <c r="B357" s="331"/>
      <c r="C357" s="204"/>
      <c r="D357" s="206" t="s">
        <v>348</v>
      </c>
      <c r="E357" s="287" t="s">
        <v>34</v>
      </c>
      <c r="F357" s="281" t="s">
        <v>648</v>
      </c>
      <c r="G357" s="204"/>
      <c r="H357" s="212">
        <v>85.85</v>
      </c>
      <c r="I357" s="332" t="s">
        <v>34</v>
      </c>
      <c r="J357" s="204"/>
      <c r="K357" s="204"/>
      <c r="L357" s="333"/>
    </row>
    <row r="358" spans="2:12" s="13" customFormat="1" ht="13.5" hidden="1" outlineLevel="3">
      <c r="B358" s="331"/>
      <c r="C358" s="204"/>
      <c r="D358" s="206" t="s">
        <v>348</v>
      </c>
      <c r="E358" s="287" t="s">
        <v>34</v>
      </c>
      <c r="F358" s="281" t="s">
        <v>649</v>
      </c>
      <c r="G358" s="204"/>
      <c r="H358" s="212">
        <v>15.378</v>
      </c>
      <c r="I358" s="332" t="s">
        <v>34</v>
      </c>
      <c r="J358" s="204"/>
      <c r="K358" s="204"/>
      <c r="L358" s="333"/>
    </row>
    <row r="359" spans="2:12" s="12" customFormat="1" ht="13.5" hidden="1" outlineLevel="3">
      <c r="B359" s="342"/>
      <c r="C359" s="203"/>
      <c r="D359" s="206" t="s">
        <v>348</v>
      </c>
      <c r="E359" s="352" t="s">
        <v>34</v>
      </c>
      <c r="F359" s="350" t="s">
        <v>625</v>
      </c>
      <c r="G359" s="203"/>
      <c r="H359" s="345" t="s">
        <v>34</v>
      </c>
      <c r="I359" s="346" t="s">
        <v>34</v>
      </c>
      <c r="J359" s="203"/>
      <c r="K359" s="203"/>
      <c r="L359" s="347"/>
    </row>
    <row r="360" spans="2:12" s="13" customFormat="1" ht="13.5" hidden="1" outlineLevel="3">
      <c r="B360" s="331"/>
      <c r="C360" s="204"/>
      <c r="D360" s="206" t="s">
        <v>348</v>
      </c>
      <c r="E360" s="287" t="s">
        <v>34</v>
      </c>
      <c r="F360" s="281" t="s">
        <v>650</v>
      </c>
      <c r="G360" s="204"/>
      <c r="H360" s="212">
        <v>16.128</v>
      </c>
      <c r="I360" s="332" t="s">
        <v>34</v>
      </c>
      <c r="J360" s="204"/>
      <c r="K360" s="204"/>
      <c r="L360" s="333"/>
    </row>
    <row r="361" spans="2:12" s="12" customFormat="1" ht="13.5" hidden="1" outlineLevel="3">
      <c r="B361" s="342"/>
      <c r="C361" s="203"/>
      <c r="D361" s="206" t="s">
        <v>348</v>
      </c>
      <c r="E361" s="352" t="s">
        <v>34</v>
      </c>
      <c r="F361" s="350" t="s">
        <v>632</v>
      </c>
      <c r="G361" s="203"/>
      <c r="H361" s="345" t="s">
        <v>34</v>
      </c>
      <c r="I361" s="346" t="s">
        <v>34</v>
      </c>
      <c r="J361" s="203"/>
      <c r="K361" s="203"/>
      <c r="L361" s="347"/>
    </row>
    <row r="362" spans="2:12" s="13" customFormat="1" ht="13.5" hidden="1" outlineLevel="3">
      <c r="B362" s="331"/>
      <c r="C362" s="204"/>
      <c r="D362" s="206" t="s">
        <v>348</v>
      </c>
      <c r="E362" s="287" t="s">
        <v>34</v>
      </c>
      <c r="F362" s="281" t="s">
        <v>651</v>
      </c>
      <c r="G362" s="204"/>
      <c r="H362" s="212">
        <v>-10.264</v>
      </c>
      <c r="I362" s="332" t="s">
        <v>34</v>
      </c>
      <c r="J362" s="204"/>
      <c r="K362" s="204"/>
      <c r="L362" s="333"/>
    </row>
    <row r="363" spans="2:12" s="14" customFormat="1" ht="13.5" hidden="1" outlineLevel="3">
      <c r="B363" s="335"/>
      <c r="C363" s="205"/>
      <c r="D363" s="206" t="s">
        <v>348</v>
      </c>
      <c r="E363" s="286" t="s">
        <v>34</v>
      </c>
      <c r="F363" s="282" t="s">
        <v>352</v>
      </c>
      <c r="G363" s="205"/>
      <c r="H363" s="209">
        <v>107.092</v>
      </c>
      <c r="I363" s="336" t="s">
        <v>34</v>
      </c>
      <c r="J363" s="205"/>
      <c r="K363" s="205"/>
      <c r="L363" s="337"/>
    </row>
    <row r="364" spans="2:12" s="1" customFormat="1" ht="22.5" customHeight="1" outlineLevel="2">
      <c r="B364" s="302"/>
      <c r="C364" s="191" t="s">
        <v>652</v>
      </c>
      <c r="D364" s="191" t="s">
        <v>342</v>
      </c>
      <c r="E364" s="285" t="s">
        <v>653</v>
      </c>
      <c r="F364" s="280" t="s">
        <v>654</v>
      </c>
      <c r="G364" s="194" t="s">
        <v>390</v>
      </c>
      <c r="H364" s="195">
        <v>107.092</v>
      </c>
      <c r="I364" s="269">
        <v>83.6</v>
      </c>
      <c r="J364" s="197">
        <f>ROUND(I364*H364,2)</f>
        <v>8952.89</v>
      </c>
      <c r="K364" s="193" t="s">
        <v>346</v>
      </c>
      <c r="L364" s="322"/>
    </row>
    <row r="365" spans="2:12" s="1" customFormat="1" ht="22.5" customHeight="1" outlineLevel="2" collapsed="1">
      <c r="B365" s="302"/>
      <c r="C365" s="191" t="s">
        <v>655</v>
      </c>
      <c r="D365" s="191" t="s">
        <v>342</v>
      </c>
      <c r="E365" s="285" t="s">
        <v>656</v>
      </c>
      <c r="F365" s="280" t="s">
        <v>657</v>
      </c>
      <c r="G365" s="194" t="s">
        <v>345</v>
      </c>
      <c r="H365" s="195">
        <v>29.877</v>
      </c>
      <c r="I365" s="269">
        <v>25.8</v>
      </c>
      <c r="J365" s="197">
        <f>ROUND(I365*H365,2)</f>
        <v>770.83</v>
      </c>
      <c r="K365" s="193" t="s">
        <v>346</v>
      </c>
      <c r="L365" s="322"/>
    </row>
    <row r="366" spans="2:12" s="13" customFormat="1" ht="13.5" hidden="1" outlineLevel="3">
      <c r="B366" s="331"/>
      <c r="C366" s="204"/>
      <c r="D366" s="206" t="s">
        <v>348</v>
      </c>
      <c r="E366" s="287" t="s">
        <v>34</v>
      </c>
      <c r="F366" s="281" t="s">
        <v>658</v>
      </c>
      <c r="G366" s="204"/>
      <c r="H366" s="212">
        <v>29.877</v>
      </c>
      <c r="I366" s="332" t="s">
        <v>34</v>
      </c>
      <c r="J366" s="204"/>
      <c r="K366" s="204"/>
      <c r="L366" s="333"/>
    </row>
    <row r="367" spans="2:12" s="1" customFormat="1" ht="22.5" customHeight="1" outlineLevel="2" collapsed="1">
      <c r="B367" s="302"/>
      <c r="C367" s="191" t="s">
        <v>659</v>
      </c>
      <c r="D367" s="191" t="s">
        <v>342</v>
      </c>
      <c r="E367" s="285" t="s">
        <v>660</v>
      </c>
      <c r="F367" s="280" t="s">
        <v>661</v>
      </c>
      <c r="G367" s="194" t="s">
        <v>345</v>
      </c>
      <c r="H367" s="195">
        <v>2.598</v>
      </c>
      <c r="I367" s="269">
        <v>51.6</v>
      </c>
      <c r="J367" s="197">
        <f>ROUND(I367*H367,2)</f>
        <v>134.06</v>
      </c>
      <c r="K367" s="193" t="s">
        <v>346</v>
      </c>
      <c r="L367" s="322"/>
    </row>
    <row r="368" spans="2:12" s="13" customFormat="1" ht="13.5" hidden="1" outlineLevel="3">
      <c r="B368" s="331"/>
      <c r="C368" s="204"/>
      <c r="D368" s="206" t="s">
        <v>348</v>
      </c>
      <c r="E368" s="287" t="s">
        <v>34</v>
      </c>
      <c r="F368" s="281" t="s">
        <v>662</v>
      </c>
      <c r="G368" s="204"/>
      <c r="H368" s="212">
        <v>2.598</v>
      </c>
      <c r="I368" s="332" t="s">
        <v>34</v>
      </c>
      <c r="J368" s="204"/>
      <c r="K368" s="204"/>
      <c r="L368" s="333"/>
    </row>
    <row r="369" spans="2:12" s="1" customFormat="1" ht="22.5" customHeight="1" outlineLevel="2" collapsed="1">
      <c r="B369" s="302"/>
      <c r="C369" s="191" t="s">
        <v>663</v>
      </c>
      <c r="D369" s="191" t="s">
        <v>342</v>
      </c>
      <c r="E369" s="285" t="s">
        <v>664</v>
      </c>
      <c r="F369" s="280" t="s">
        <v>665</v>
      </c>
      <c r="G369" s="194" t="s">
        <v>345</v>
      </c>
      <c r="H369" s="195">
        <v>826.962</v>
      </c>
      <c r="I369" s="269">
        <v>292.6</v>
      </c>
      <c r="J369" s="197">
        <f>ROUND(I369*H369,2)</f>
        <v>241969.08</v>
      </c>
      <c r="K369" s="193" t="s">
        <v>346</v>
      </c>
      <c r="L369" s="322"/>
    </row>
    <row r="370" spans="2:12" s="12" customFormat="1" ht="13.5" hidden="1" outlineLevel="3">
      <c r="B370" s="342"/>
      <c r="C370" s="203"/>
      <c r="D370" s="206" t="s">
        <v>348</v>
      </c>
      <c r="E370" s="352" t="s">
        <v>34</v>
      </c>
      <c r="F370" s="350" t="s">
        <v>666</v>
      </c>
      <c r="G370" s="203"/>
      <c r="H370" s="345" t="s">
        <v>34</v>
      </c>
      <c r="I370" s="346" t="s">
        <v>34</v>
      </c>
      <c r="J370" s="203"/>
      <c r="K370" s="203"/>
      <c r="L370" s="347"/>
    </row>
    <row r="371" spans="2:12" s="12" customFormat="1" ht="13.5" hidden="1" outlineLevel="3">
      <c r="B371" s="342"/>
      <c r="C371" s="203"/>
      <c r="D371" s="206" t="s">
        <v>348</v>
      </c>
      <c r="E371" s="352" t="s">
        <v>34</v>
      </c>
      <c r="F371" s="350" t="s">
        <v>667</v>
      </c>
      <c r="G371" s="203"/>
      <c r="H371" s="345" t="s">
        <v>34</v>
      </c>
      <c r="I371" s="346" t="s">
        <v>34</v>
      </c>
      <c r="J371" s="203"/>
      <c r="K371" s="203"/>
      <c r="L371" s="347"/>
    </row>
    <row r="372" spans="2:12" s="12" customFormat="1" ht="13.5" hidden="1" outlineLevel="3">
      <c r="B372" s="342"/>
      <c r="C372" s="203"/>
      <c r="D372" s="206" t="s">
        <v>348</v>
      </c>
      <c r="E372" s="352" t="s">
        <v>34</v>
      </c>
      <c r="F372" s="350" t="s">
        <v>668</v>
      </c>
      <c r="G372" s="203"/>
      <c r="H372" s="345" t="s">
        <v>34</v>
      </c>
      <c r="I372" s="346" t="s">
        <v>34</v>
      </c>
      <c r="J372" s="203"/>
      <c r="K372" s="203"/>
      <c r="L372" s="347"/>
    </row>
    <row r="373" spans="2:12" s="13" customFormat="1" ht="13.5" hidden="1" outlineLevel="3">
      <c r="B373" s="331"/>
      <c r="C373" s="204"/>
      <c r="D373" s="206" t="s">
        <v>348</v>
      </c>
      <c r="E373" s="287" t="s">
        <v>34</v>
      </c>
      <c r="F373" s="281" t="s">
        <v>669</v>
      </c>
      <c r="G373" s="204"/>
      <c r="H373" s="212">
        <v>152.337</v>
      </c>
      <c r="I373" s="332" t="s">
        <v>34</v>
      </c>
      <c r="J373" s="204"/>
      <c r="K373" s="204"/>
      <c r="L373" s="333"/>
    </row>
    <row r="374" spans="2:12" s="13" customFormat="1" ht="13.5" hidden="1" outlineLevel="3">
      <c r="B374" s="331"/>
      <c r="C374" s="204"/>
      <c r="D374" s="206" t="s">
        <v>348</v>
      </c>
      <c r="E374" s="287" t="s">
        <v>34</v>
      </c>
      <c r="F374" s="281" t="s">
        <v>670</v>
      </c>
      <c r="G374" s="204"/>
      <c r="H374" s="212">
        <v>78.008</v>
      </c>
      <c r="I374" s="332" t="s">
        <v>34</v>
      </c>
      <c r="J374" s="204"/>
      <c r="K374" s="204"/>
      <c r="L374" s="333"/>
    </row>
    <row r="375" spans="2:12" s="12" customFormat="1" ht="13.5" hidden="1" outlineLevel="3">
      <c r="B375" s="342"/>
      <c r="C375" s="203"/>
      <c r="D375" s="206" t="s">
        <v>348</v>
      </c>
      <c r="E375" s="352" t="s">
        <v>34</v>
      </c>
      <c r="F375" s="350" t="s">
        <v>671</v>
      </c>
      <c r="G375" s="203"/>
      <c r="H375" s="345" t="s">
        <v>34</v>
      </c>
      <c r="I375" s="346" t="s">
        <v>34</v>
      </c>
      <c r="J375" s="203"/>
      <c r="K375" s="203"/>
      <c r="L375" s="347"/>
    </row>
    <row r="376" spans="2:12" s="13" customFormat="1" ht="13.5" hidden="1" outlineLevel="3">
      <c r="B376" s="331"/>
      <c r="C376" s="204"/>
      <c r="D376" s="206" t="s">
        <v>348</v>
      </c>
      <c r="E376" s="287" t="s">
        <v>34</v>
      </c>
      <c r="F376" s="281" t="s">
        <v>672</v>
      </c>
      <c r="G376" s="204"/>
      <c r="H376" s="212">
        <v>153.04</v>
      </c>
      <c r="I376" s="332" t="s">
        <v>34</v>
      </c>
      <c r="J376" s="204"/>
      <c r="K376" s="204"/>
      <c r="L376" s="333"/>
    </row>
    <row r="377" spans="2:12" s="12" customFormat="1" ht="13.5" hidden="1" outlineLevel="3">
      <c r="B377" s="342"/>
      <c r="C377" s="203"/>
      <c r="D377" s="206" t="s">
        <v>348</v>
      </c>
      <c r="E377" s="352" t="s">
        <v>34</v>
      </c>
      <c r="F377" s="350" t="s">
        <v>625</v>
      </c>
      <c r="G377" s="203"/>
      <c r="H377" s="345" t="s">
        <v>34</v>
      </c>
      <c r="I377" s="346" t="s">
        <v>34</v>
      </c>
      <c r="J377" s="203"/>
      <c r="K377" s="203"/>
      <c r="L377" s="347"/>
    </row>
    <row r="378" spans="2:12" s="12" customFormat="1" ht="13.5" hidden="1" outlineLevel="3">
      <c r="B378" s="342"/>
      <c r="C378" s="203"/>
      <c r="D378" s="206" t="s">
        <v>348</v>
      </c>
      <c r="E378" s="352" t="s">
        <v>34</v>
      </c>
      <c r="F378" s="350" t="s">
        <v>673</v>
      </c>
      <c r="G378" s="203"/>
      <c r="H378" s="345" t="s">
        <v>34</v>
      </c>
      <c r="I378" s="346" t="s">
        <v>34</v>
      </c>
      <c r="J378" s="203"/>
      <c r="K378" s="203"/>
      <c r="L378" s="347"/>
    </row>
    <row r="379" spans="2:12" s="13" customFormat="1" ht="13.5" hidden="1" outlineLevel="3">
      <c r="B379" s="331"/>
      <c r="C379" s="204"/>
      <c r="D379" s="206" t="s">
        <v>348</v>
      </c>
      <c r="E379" s="287" t="s">
        <v>34</v>
      </c>
      <c r="F379" s="281" t="s">
        <v>674</v>
      </c>
      <c r="G379" s="204"/>
      <c r="H379" s="212">
        <v>159.842</v>
      </c>
      <c r="I379" s="332" t="s">
        <v>34</v>
      </c>
      <c r="J379" s="204"/>
      <c r="K379" s="204"/>
      <c r="L379" s="333"/>
    </row>
    <row r="380" spans="2:12" s="12" customFormat="1" ht="13.5" hidden="1" outlineLevel="3">
      <c r="B380" s="342"/>
      <c r="C380" s="203"/>
      <c r="D380" s="206" t="s">
        <v>348</v>
      </c>
      <c r="E380" s="352" t="s">
        <v>34</v>
      </c>
      <c r="F380" s="350" t="s">
        <v>675</v>
      </c>
      <c r="G380" s="203"/>
      <c r="H380" s="345" t="s">
        <v>34</v>
      </c>
      <c r="I380" s="346" t="s">
        <v>34</v>
      </c>
      <c r="J380" s="203"/>
      <c r="K380" s="203"/>
      <c r="L380" s="347"/>
    </row>
    <row r="381" spans="2:12" s="13" customFormat="1" ht="13.5" hidden="1" outlineLevel="3">
      <c r="B381" s="331"/>
      <c r="C381" s="204"/>
      <c r="D381" s="206" t="s">
        <v>348</v>
      </c>
      <c r="E381" s="287" t="s">
        <v>34</v>
      </c>
      <c r="F381" s="281" t="s">
        <v>676</v>
      </c>
      <c r="G381" s="204"/>
      <c r="H381" s="212">
        <v>61.68</v>
      </c>
      <c r="I381" s="332" t="s">
        <v>34</v>
      </c>
      <c r="J381" s="204"/>
      <c r="K381" s="204"/>
      <c r="L381" s="333"/>
    </row>
    <row r="382" spans="2:12" s="13" customFormat="1" ht="13.5" hidden="1" outlineLevel="3">
      <c r="B382" s="331"/>
      <c r="C382" s="204"/>
      <c r="D382" s="206" t="s">
        <v>348</v>
      </c>
      <c r="E382" s="287" t="s">
        <v>34</v>
      </c>
      <c r="F382" s="281" t="s">
        <v>677</v>
      </c>
      <c r="G382" s="204"/>
      <c r="H382" s="212">
        <v>0.7</v>
      </c>
      <c r="I382" s="332" t="s">
        <v>34</v>
      </c>
      <c r="J382" s="204"/>
      <c r="K382" s="204"/>
      <c r="L382" s="333"/>
    </row>
    <row r="383" spans="2:12" s="12" customFormat="1" ht="13.5" hidden="1" outlineLevel="3">
      <c r="B383" s="342"/>
      <c r="C383" s="203"/>
      <c r="D383" s="206" t="s">
        <v>348</v>
      </c>
      <c r="E383" s="352" t="s">
        <v>34</v>
      </c>
      <c r="F383" s="350" t="s">
        <v>552</v>
      </c>
      <c r="G383" s="203"/>
      <c r="H383" s="345" t="s">
        <v>34</v>
      </c>
      <c r="I383" s="346" t="s">
        <v>34</v>
      </c>
      <c r="J383" s="203"/>
      <c r="K383" s="203"/>
      <c r="L383" s="347"/>
    </row>
    <row r="384" spans="2:12" s="12" customFormat="1" ht="13.5" hidden="1" outlineLevel="3">
      <c r="B384" s="342"/>
      <c r="C384" s="203"/>
      <c r="D384" s="206" t="s">
        <v>348</v>
      </c>
      <c r="E384" s="352" t="s">
        <v>34</v>
      </c>
      <c r="F384" s="350" t="s">
        <v>678</v>
      </c>
      <c r="G384" s="203"/>
      <c r="H384" s="345" t="s">
        <v>34</v>
      </c>
      <c r="I384" s="346" t="s">
        <v>34</v>
      </c>
      <c r="J384" s="203"/>
      <c r="K384" s="203"/>
      <c r="L384" s="347"/>
    </row>
    <row r="385" spans="2:12" s="13" customFormat="1" ht="13.5" hidden="1" outlineLevel="3">
      <c r="B385" s="331"/>
      <c r="C385" s="204"/>
      <c r="D385" s="206" t="s">
        <v>348</v>
      </c>
      <c r="E385" s="287" t="s">
        <v>34</v>
      </c>
      <c r="F385" s="281" t="s">
        <v>679</v>
      </c>
      <c r="G385" s="204"/>
      <c r="H385" s="212">
        <v>27.429</v>
      </c>
      <c r="I385" s="332" t="s">
        <v>34</v>
      </c>
      <c r="J385" s="204"/>
      <c r="K385" s="204"/>
      <c r="L385" s="333"/>
    </row>
    <row r="386" spans="2:12" s="13" customFormat="1" ht="13.5" hidden="1" outlineLevel="3">
      <c r="B386" s="331"/>
      <c r="C386" s="204"/>
      <c r="D386" s="206" t="s">
        <v>348</v>
      </c>
      <c r="E386" s="287" t="s">
        <v>34</v>
      </c>
      <c r="F386" s="281" t="s">
        <v>680</v>
      </c>
      <c r="G386" s="204"/>
      <c r="H386" s="212">
        <v>14.662</v>
      </c>
      <c r="I386" s="332" t="s">
        <v>34</v>
      </c>
      <c r="J386" s="204"/>
      <c r="K386" s="204"/>
      <c r="L386" s="333"/>
    </row>
    <row r="387" spans="2:12" s="13" customFormat="1" ht="13.5" hidden="1" outlineLevel="3">
      <c r="B387" s="331"/>
      <c r="C387" s="204"/>
      <c r="D387" s="206" t="s">
        <v>348</v>
      </c>
      <c r="E387" s="287" t="s">
        <v>34</v>
      </c>
      <c r="F387" s="281" t="s">
        <v>681</v>
      </c>
      <c r="G387" s="204"/>
      <c r="H387" s="212">
        <v>71.077</v>
      </c>
      <c r="I387" s="332" t="s">
        <v>34</v>
      </c>
      <c r="J387" s="204"/>
      <c r="K387" s="204"/>
      <c r="L387" s="333"/>
    </row>
    <row r="388" spans="2:12" s="13" customFormat="1" ht="13.5" hidden="1" outlineLevel="3">
      <c r="B388" s="331"/>
      <c r="C388" s="204"/>
      <c r="D388" s="206" t="s">
        <v>348</v>
      </c>
      <c r="E388" s="287" t="s">
        <v>34</v>
      </c>
      <c r="F388" s="281" t="s">
        <v>682</v>
      </c>
      <c r="G388" s="204"/>
      <c r="H388" s="212">
        <v>250.058</v>
      </c>
      <c r="I388" s="332" t="s">
        <v>34</v>
      </c>
      <c r="J388" s="204"/>
      <c r="K388" s="204"/>
      <c r="L388" s="333"/>
    </row>
    <row r="389" spans="2:12" s="13" customFormat="1" ht="13.5" hidden="1" outlineLevel="3">
      <c r="B389" s="331"/>
      <c r="C389" s="204"/>
      <c r="D389" s="206" t="s">
        <v>348</v>
      </c>
      <c r="E389" s="287" t="s">
        <v>34</v>
      </c>
      <c r="F389" s="281" t="s">
        <v>683</v>
      </c>
      <c r="G389" s="204"/>
      <c r="H389" s="212">
        <v>365.545</v>
      </c>
      <c r="I389" s="332" t="s">
        <v>34</v>
      </c>
      <c r="J389" s="204"/>
      <c r="K389" s="204"/>
      <c r="L389" s="333"/>
    </row>
    <row r="390" spans="2:12" s="13" customFormat="1" ht="13.5" hidden="1" outlineLevel="3">
      <c r="B390" s="331"/>
      <c r="C390" s="204"/>
      <c r="D390" s="206" t="s">
        <v>348</v>
      </c>
      <c r="E390" s="287" t="s">
        <v>34</v>
      </c>
      <c r="F390" s="281" t="s">
        <v>684</v>
      </c>
      <c r="G390" s="204"/>
      <c r="H390" s="212">
        <v>62.072</v>
      </c>
      <c r="I390" s="332" t="s">
        <v>34</v>
      </c>
      <c r="J390" s="204"/>
      <c r="K390" s="204"/>
      <c r="L390" s="333"/>
    </row>
    <row r="391" spans="2:12" s="12" customFormat="1" ht="13.5" hidden="1" outlineLevel="3">
      <c r="B391" s="342"/>
      <c r="C391" s="203"/>
      <c r="D391" s="206" t="s">
        <v>348</v>
      </c>
      <c r="E391" s="352" t="s">
        <v>34</v>
      </c>
      <c r="F391" s="350" t="s">
        <v>625</v>
      </c>
      <c r="G391" s="203"/>
      <c r="H391" s="345" t="s">
        <v>34</v>
      </c>
      <c r="I391" s="346" t="s">
        <v>34</v>
      </c>
      <c r="J391" s="203"/>
      <c r="K391" s="203"/>
      <c r="L391" s="347"/>
    </row>
    <row r="392" spans="2:12" s="12" customFormat="1" ht="13.5" hidden="1" outlineLevel="3">
      <c r="B392" s="342"/>
      <c r="C392" s="203"/>
      <c r="D392" s="206" t="s">
        <v>348</v>
      </c>
      <c r="E392" s="352" t="s">
        <v>34</v>
      </c>
      <c r="F392" s="350" t="s">
        <v>685</v>
      </c>
      <c r="G392" s="203"/>
      <c r="H392" s="345" t="s">
        <v>34</v>
      </c>
      <c r="I392" s="346" t="s">
        <v>34</v>
      </c>
      <c r="J392" s="203"/>
      <c r="K392" s="203"/>
      <c r="L392" s="347"/>
    </row>
    <row r="393" spans="2:12" s="13" customFormat="1" ht="13.5" hidden="1" outlineLevel="3">
      <c r="B393" s="331"/>
      <c r="C393" s="204"/>
      <c r="D393" s="206" t="s">
        <v>348</v>
      </c>
      <c r="E393" s="287" t="s">
        <v>34</v>
      </c>
      <c r="F393" s="281" t="s">
        <v>686</v>
      </c>
      <c r="G393" s="204"/>
      <c r="H393" s="212">
        <v>48.752</v>
      </c>
      <c r="I393" s="332" t="s">
        <v>34</v>
      </c>
      <c r="J393" s="204"/>
      <c r="K393" s="204"/>
      <c r="L393" s="333"/>
    </row>
    <row r="394" spans="2:12" s="12" customFormat="1" ht="13.5" hidden="1" outlineLevel="3">
      <c r="B394" s="342"/>
      <c r="C394" s="203"/>
      <c r="D394" s="206" t="s">
        <v>348</v>
      </c>
      <c r="E394" s="352" t="s">
        <v>34</v>
      </c>
      <c r="F394" s="350" t="s">
        <v>687</v>
      </c>
      <c r="G394" s="203"/>
      <c r="H394" s="345" t="s">
        <v>34</v>
      </c>
      <c r="I394" s="346" t="s">
        <v>34</v>
      </c>
      <c r="J394" s="203"/>
      <c r="K394" s="203"/>
      <c r="L394" s="347"/>
    </row>
    <row r="395" spans="2:12" s="13" customFormat="1" ht="13.5" hidden="1" outlineLevel="3">
      <c r="B395" s="331"/>
      <c r="C395" s="204"/>
      <c r="D395" s="206" t="s">
        <v>348</v>
      </c>
      <c r="E395" s="287" t="s">
        <v>34</v>
      </c>
      <c r="F395" s="281" t="s">
        <v>688</v>
      </c>
      <c r="G395" s="204"/>
      <c r="H395" s="212">
        <v>65.302</v>
      </c>
      <c r="I395" s="332" t="s">
        <v>34</v>
      </c>
      <c r="J395" s="204"/>
      <c r="K395" s="204"/>
      <c r="L395" s="333"/>
    </row>
    <row r="396" spans="2:12" s="12" customFormat="1" ht="13.5" hidden="1" outlineLevel="3">
      <c r="B396" s="342"/>
      <c r="C396" s="203"/>
      <c r="D396" s="206" t="s">
        <v>348</v>
      </c>
      <c r="E396" s="352" t="s">
        <v>34</v>
      </c>
      <c r="F396" s="350" t="s">
        <v>689</v>
      </c>
      <c r="G396" s="203"/>
      <c r="H396" s="345" t="s">
        <v>34</v>
      </c>
      <c r="I396" s="346" t="s">
        <v>34</v>
      </c>
      <c r="J396" s="203"/>
      <c r="K396" s="203"/>
      <c r="L396" s="347"/>
    </row>
    <row r="397" spans="2:12" s="13" customFormat="1" ht="13.5" hidden="1" outlineLevel="3">
      <c r="B397" s="331"/>
      <c r="C397" s="204"/>
      <c r="D397" s="206" t="s">
        <v>348</v>
      </c>
      <c r="E397" s="287" t="s">
        <v>34</v>
      </c>
      <c r="F397" s="281" t="s">
        <v>690</v>
      </c>
      <c r="G397" s="204"/>
      <c r="H397" s="212">
        <v>64.928</v>
      </c>
      <c r="I397" s="332" t="s">
        <v>34</v>
      </c>
      <c r="J397" s="204"/>
      <c r="K397" s="204"/>
      <c r="L397" s="333"/>
    </row>
    <row r="398" spans="2:12" s="13" customFormat="1" ht="13.5" hidden="1" outlineLevel="3">
      <c r="B398" s="331"/>
      <c r="C398" s="204"/>
      <c r="D398" s="206" t="s">
        <v>348</v>
      </c>
      <c r="E398" s="287" t="s">
        <v>34</v>
      </c>
      <c r="F398" s="281" t="s">
        <v>691</v>
      </c>
      <c r="G398" s="204"/>
      <c r="H398" s="212">
        <v>1.354</v>
      </c>
      <c r="I398" s="332" t="s">
        <v>34</v>
      </c>
      <c r="J398" s="204"/>
      <c r="K398" s="204"/>
      <c r="L398" s="333"/>
    </row>
    <row r="399" spans="2:12" s="15" customFormat="1" ht="13.5" hidden="1" outlineLevel="3">
      <c r="B399" s="339"/>
      <c r="C399" s="213"/>
      <c r="D399" s="206" t="s">
        <v>348</v>
      </c>
      <c r="E399" s="288" t="s">
        <v>295</v>
      </c>
      <c r="F399" s="284" t="s">
        <v>363</v>
      </c>
      <c r="G399" s="213"/>
      <c r="H399" s="216">
        <v>1576.786</v>
      </c>
      <c r="I399" s="340" t="s">
        <v>34</v>
      </c>
      <c r="J399" s="213"/>
      <c r="K399" s="213"/>
      <c r="L399" s="341"/>
    </row>
    <row r="400" spans="2:12" s="12" customFormat="1" ht="13.5" hidden="1" outlineLevel="3">
      <c r="B400" s="342"/>
      <c r="C400" s="203"/>
      <c r="D400" s="206" t="s">
        <v>348</v>
      </c>
      <c r="E400" s="352" t="s">
        <v>34</v>
      </c>
      <c r="F400" s="350" t="s">
        <v>627</v>
      </c>
      <c r="G400" s="203"/>
      <c r="H400" s="345" t="s">
        <v>34</v>
      </c>
      <c r="I400" s="346" t="s">
        <v>34</v>
      </c>
      <c r="J400" s="203"/>
      <c r="K400" s="203"/>
      <c r="L400" s="347"/>
    </row>
    <row r="401" spans="2:12" s="13" customFormat="1" ht="13.5" hidden="1" outlineLevel="3">
      <c r="B401" s="331"/>
      <c r="C401" s="204"/>
      <c r="D401" s="206" t="s">
        <v>348</v>
      </c>
      <c r="E401" s="287" t="s">
        <v>34</v>
      </c>
      <c r="F401" s="281" t="s">
        <v>692</v>
      </c>
      <c r="G401" s="204"/>
      <c r="H401" s="212">
        <v>-8.591</v>
      </c>
      <c r="I401" s="332" t="s">
        <v>34</v>
      </c>
      <c r="J401" s="204"/>
      <c r="K401" s="204"/>
      <c r="L401" s="333"/>
    </row>
    <row r="402" spans="2:12" s="12" customFormat="1" ht="13.5" hidden="1" outlineLevel="3">
      <c r="B402" s="342"/>
      <c r="C402" s="203"/>
      <c r="D402" s="206" t="s">
        <v>348</v>
      </c>
      <c r="E402" s="352" t="s">
        <v>34</v>
      </c>
      <c r="F402" s="350" t="s">
        <v>693</v>
      </c>
      <c r="G402" s="203"/>
      <c r="H402" s="345" t="s">
        <v>34</v>
      </c>
      <c r="I402" s="346" t="s">
        <v>34</v>
      </c>
      <c r="J402" s="203"/>
      <c r="K402" s="203"/>
      <c r="L402" s="347"/>
    </row>
    <row r="403" spans="2:12" s="13" customFormat="1" ht="13.5" hidden="1" outlineLevel="3">
      <c r="B403" s="331"/>
      <c r="C403" s="204"/>
      <c r="D403" s="206" t="s">
        <v>348</v>
      </c>
      <c r="E403" s="287" t="s">
        <v>34</v>
      </c>
      <c r="F403" s="281" t="s">
        <v>694</v>
      </c>
      <c r="G403" s="204"/>
      <c r="H403" s="212">
        <v>-5.795</v>
      </c>
      <c r="I403" s="332" t="s">
        <v>34</v>
      </c>
      <c r="J403" s="204"/>
      <c r="K403" s="204"/>
      <c r="L403" s="333"/>
    </row>
    <row r="404" spans="2:12" s="12" customFormat="1" ht="13.5" hidden="1" outlineLevel="3">
      <c r="B404" s="342"/>
      <c r="C404" s="203"/>
      <c r="D404" s="206" t="s">
        <v>348</v>
      </c>
      <c r="E404" s="352" t="s">
        <v>34</v>
      </c>
      <c r="F404" s="350" t="s">
        <v>695</v>
      </c>
      <c r="G404" s="203"/>
      <c r="H404" s="345" t="s">
        <v>34</v>
      </c>
      <c r="I404" s="346" t="s">
        <v>34</v>
      </c>
      <c r="J404" s="203"/>
      <c r="K404" s="203"/>
      <c r="L404" s="347"/>
    </row>
    <row r="405" spans="2:12" s="13" customFormat="1" ht="13.5" hidden="1" outlineLevel="3">
      <c r="B405" s="331"/>
      <c r="C405" s="204"/>
      <c r="D405" s="206" t="s">
        <v>348</v>
      </c>
      <c r="E405" s="287" t="s">
        <v>34</v>
      </c>
      <c r="F405" s="281" t="s">
        <v>696</v>
      </c>
      <c r="G405" s="204"/>
      <c r="H405" s="212">
        <v>-13.274</v>
      </c>
      <c r="I405" s="332" t="s">
        <v>34</v>
      </c>
      <c r="J405" s="204"/>
      <c r="K405" s="204"/>
      <c r="L405" s="333"/>
    </row>
    <row r="406" spans="2:12" s="12" customFormat="1" ht="13.5" hidden="1" outlineLevel="3">
      <c r="B406" s="342"/>
      <c r="C406" s="203"/>
      <c r="D406" s="206" t="s">
        <v>348</v>
      </c>
      <c r="E406" s="352" t="s">
        <v>34</v>
      </c>
      <c r="F406" s="350" t="s">
        <v>697</v>
      </c>
      <c r="G406" s="203"/>
      <c r="H406" s="345" t="s">
        <v>34</v>
      </c>
      <c r="I406" s="346" t="s">
        <v>34</v>
      </c>
      <c r="J406" s="203"/>
      <c r="K406" s="203"/>
      <c r="L406" s="347"/>
    </row>
    <row r="407" spans="2:12" s="12" customFormat="1" ht="13.5" hidden="1" outlineLevel="3">
      <c r="B407" s="342"/>
      <c r="C407" s="203"/>
      <c r="D407" s="206" t="s">
        <v>348</v>
      </c>
      <c r="E407" s="352" t="s">
        <v>34</v>
      </c>
      <c r="F407" s="350" t="s">
        <v>667</v>
      </c>
      <c r="G407" s="203"/>
      <c r="H407" s="345" t="s">
        <v>34</v>
      </c>
      <c r="I407" s="346" t="s">
        <v>34</v>
      </c>
      <c r="J407" s="203"/>
      <c r="K407" s="203"/>
      <c r="L407" s="347"/>
    </row>
    <row r="408" spans="2:12" s="13" customFormat="1" ht="13.5" hidden="1" outlineLevel="3">
      <c r="B408" s="331"/>
      <c r="C408" s="204"/>
      <c r="D408" s="206" t="s">
        <v>348</v>
      </c>
      <c r="E408" s="287" t="s">
        <v>34</v>
      </c>
      <c r="F408" s="281" t="s">
        <v>698</v>
      </c>
      <c r="G408" s="204"/>
      <c r="H408" s="212">
        <v>-20.355</v>
      </c>
      <c r="I408" s="332" t="s">
        <v>34</v>
      </c>
      <c r="J408" s="204"/>
      <c r="K408" s="204"/>
      <c r="L408" s="333"/>
    </row>
    <row r="409" spans="2:12" s="13" customFormat="1" ht="13.5" hidden="1" outlineLevel="3">
      <c r="B409" s="331"/>
      <c r="C409" s="204"/>
      <c r="D409" s="206" t="s">
        <v>348</v>
      </c>
      <c r="E409" s="287" t="s">
        <v>34</v>
      </c>
      <c r="F409" s="281" t="s">
        <v>699</v>
      </c>
      <c r="G409" s="204"/>
      <c r="H409" s="212">
        <v>-7.152</v>
      </c>
      <c r="I409" s="332" t="s">
        <v>34</v>
      </c>
      <c r="J409" s="204"/>
      <c r="K409" s="204"/>
      <c r="L409" s="333"/>
    </row>
    <row r="410" spans="2:12" s="13" customFormat="1" ht="13.5" hidden="1" outlineLevel="3">
      <c r="B410" s="331"/>
      <c r="C410" s="204"/>
      <c r="D410" s="206" t="s">
        <v>348</v>
      </c>
      <c r="E410" s="287" t="s">
        <v>34</v>
      </c>
      <c r="F410" s="281" t="s">
        <v>700</v>
      </c>
      <c r="G410" s="204"/>
      <c r="H410" s="212">
        <v>-13.075</v>
      </c>
      <c r="I410" s="332" t="s">
        <v>34</v>
      </c>
      <c r="J410" s="204"/>
      <c r="K410" s="204"/>
      <c r="L410" s="333"/>
    </row>
    <row r="411" spans="2:12" s="13" customFormat="1" ht="13.5" hidden="1" outlineLevel="3">
      <c r="B411" s="331"/>
      <c r="C411" s="204"/>
      <c r="D411" s="206" t="s">
        <v>348</v>
      </c>
      <c r="E411" s="287" t="s">
        <v>34</v>
      </c>
      <c r="F411" s="281" t="s">
        <v>701</v>
      </c>
      <c r="G411" s="204"/>
      <c r="H411" s="212">
        <v>-4.828</v>
      </c>
      <c r="I411" s="332" t="s">
        <v>34</v>
      </c>
      <c r="J411" s="204"/>
      <c r="K411" s="204"/>
      <c r="L411" s="333"/>
    </row>
    <row r="412" spans="2:12" s="12" customFormat="1" ht="13.5" hidden="1" outlineLevel="3">
      <c r="B412" s="342"/>
      <c r="C412" s="203"/>
      <c r="D412" s="206" t="s">
        <v>348</v>
      </c>
      <c r="E412" s="352" t="s">
        <v>34</v>
      </c>
      <c r="F412" s="350" t="s">
        <v>552</v>
      </c>
      <c r="G412" s="203"/>
      <c r="H412" s="345" t="s">
        <v>34</v>
      </c>
      <c r="I412" s="346" t="s">
        <v>34</v>
      </c>
      <c r="J412" s="203"/>
      <c r="K412" s="203"/>
      <c r="L412" s="347"/>
    </row>
    <row r="413" spans="2:12" s="13" customFormat="1" ht="13.5" hidden="1" outlineLevel="3">
      <c r="B413" s="331"/>
      <c r="C413" s="204"/>
      <c r="D413" s="206" t="s">
        <v>348</v>
      </c>
      <c r="E413" s="287" t="s">
        <v>34</v>
      </c>
      <c r="F413" s="281" t="s">
        <v>702</v>
      </c>
      <c r="G413" s="204"/>
      <c r="H413" s="212">
        <v>-39.136</v>
      </c>
      <c r="I413" s="332" t="s">
        <v>34</v>
      </c>
      <c r="J413" s="204"/>
      <c r="K413" s="204"/>
      <c r="L413" s="333"/>
    </row>
    <row r="414" spans="2:12" s="13" customFormat="1" ht="13.5" hidden="1" outlineLevel="3">
      <c r="B414" s="331"/>
      <c r="C414" s="204"/>
      <c r="D414" s="206" t="s">
        <v>348</v>
      </c>
      <c r="E414" s="287" t="s">
        <v>34</v>
      </c>
      <c r="F414" s="281" t="s">
        <v>703</v>
      </c>
      <c r="G414" s="204"/>
      <c r="H414" s="212">
        <v>-9.951</v>
      </c>
      <c r="I414" s="332" t="s">
        <v>34</v>
      </c>
      <c r="J414" s="204"/>
      <c r="K414" s="204"/>
      <c r="L414" s="333"/>
    </row>
    <row r="415" spans="2:12" s="12" customFormat="1" ht="13.5" hidden="1" outlineLevel="3">
      <c r="B415" s="342"/>
      <c r="C415" s="203"/>
      <c r="D415" s="206" t="s">
        <v>348</v>
      </c>
      <c r="E415" s="352" t="s">
        <v>34</v>
      </c>
      <c r="F415" s="350" t="s">
        <v>364</v>
      </c>
      <c r="G415" s="203"/>
      <c r="H415" s="345" t="s">
        <v>34</v>
      </c>
      <c r="I415" s="346" t="s">
        <v>34</v>
      </c>
      <c r="J415" s="203"/>
      <c r="K415" s="203"/>
      <c r="L415" s="347"/>
    </row>
    <row r="416" spans="2:12" s="13" customFormat="1" ht="13.5" hidden="1" outlineLevel="3">
      <c r="B416" s="331"/>
      <c r="C416" s="204"/>
      <c r="D416" s="206" t="s">
        <v>348</v>
      </c>
      <c r="E416" s="287" t="s">
        <v>34</v>
      </c>
      <c r="F416" s="281" t="s">
        <v>704</v>
      </c>
      <c r="G416" s="204"/>
      <c r="H416" s="212">
        <v>-18.819</v>
      </c>
      <c r="I416" s="332" t="s">
        <v>34</v>
      </c>
      <c r="J416" s="204"/>
      <c r="K416" s="204"/>
      <c r="L416" s="333"/>
    </row>
    <row r="417" spans="2:12" s="13" customFormat="1" ht="13.5" hidden="1" outlineLevel="3">
      <c r="B417" s="331"/>
      <c r="C417" s="204"/>
      <c r="D417" s="206" t="s">
        <v>348</v>
      </c>
      <c r="E417" s="287" t="s">
        <v>34</v>
      </c>
      <c r="F417" s="281" t="s">
        <v>705</v>
      </c>
      <c r="G417" s="204"/>
      <c r="H417" s="212">
        <v>-80.999</v>
      </c>
      <c r="I417" s="332" t="s">
        <v>34</v>
      </c>
      <c r="J417" s="204"/>
      <c r="K417" s="204"/>
      <c r="L417" s="333"/>
    </row>
    <row r="418" spans="2:12" s="12" customFormat="1" ht="13.5" hidden="1" outlineLevel="3">
      <c r="B418" s="342"/>
      <c r="C418" s="203"/>
      <c r="D418" s="206" t="s">
        <v>348</v>
      </c>
      <c r="E418" s="352" t="s">
        <v>34</v>
      </c>
      <c r="F418" s="350" t="s">
        <v>625</v>
      </c>
      <c r="G418" s="203"/>
      <c r="H418" s="345" t="s">
        <v>34</v>
      </c>
      <c r="I418" s="346" t="s">
        <v>34</v>
      </c>
      <c r="J418" s="203"/>
      <c r="K418" s="203"/>
      <c r="L418" s="347"/>
    </row>
    <row r="419" spans="2:12" s="13" customFormat="1" ht="13.5" hidden="1" outlineLevel="3">
      <c r="B419" s="331"/>
      <c r="C419" s="204"/>
      <c r="D419" s="206" t="s">
        <v>348</v>
      </c>
      <c r="E419" s="287" t="s">
        <v>34</v>
      </c>
      <c r="F419" s="281" t="s">
        <v>706</v>
      </c>
      <c r="G419" s="204"/>
      <c r="H419" s="212">
        <v>-5.376</v>
      </c>
      <c r="I419" s="332" t="s">
        <v>34</v>
      </c>
      <c r="J419" s="204"/>
      <c r="K419" s="204"/>
      <c r="L419" s="333"/>
    </row>
    <row r="420" spans="2:12" s="13" customFormat="1" ht="13.5" hidden="1" outlineLevel="3">
      <c r="B420" s="331"/>
      <c r="C420" s="204"/>
      <c r="D420" s="206" t="s">
        <v>348</v>
      </c>
      <c r="E420" s="287" t="s">
        <v>34</v>
      </c>
      <c r="F420" s="281" t="s">
        <v>707</v>
      </c>
      <c r="G420" s="204"/>
      <c r="H420" s="212">
        <v>-8.379</v>
      </c>
      <c r="I420" s="332" t="s">
        <v>34</v>
      </c>
      <c r="J420" s="204"/>
      <c r="K420" s="204"/>
      <c r="L420" s="333"/>
    </row>
    <row r="421" spans="2:12" s="13" customFormat="1" ht="13.5" hidden="1" outlineLevel="3">
      <c r="B421" s="331"/>
      <c r="C421" s="204"/>
      <c r="D421" s="206" t="s">
        <v>348</v>
      </c>
      <c r="E421" s="287" t="s">
        <v>34</v>
      </c>
      <c r="F421" s="281" t="s">
        <v>708</v>
      </c>
      <c r="G421" s="204"/>
      <c r="H421" s="212">
        <v>-7.246</v>
      </c>
      <c r="I421" s="332" t="s">
        <v>34</v>
      </c>
      <c r="J421" s="204"/>
      <c r="K421" s="204"/>
      <c r="L421" s="333"/>
    </row>
    <row r="422" spans="2:12" s="14" customFormat="1" ht="13.5" hidden="1" outlineLevel="3">
      <c r="B422" s="335"/>
      <c r="C422" s="205"/>
      <c r="D422" s="206" t="s">
        <v>348</v>
      </c>
      <c r="E422" s="286" t="s">
        <v>293</v>
      </c>
      <c r="F422" s="282" t="s">
        <v>352</v>
      </c>
      <c r="G422" s="205"/>
      <c r="H422" s="209">
        <v>1333.81</v>
      </c>
      <c r="I422" s="336" t="s">
        <v>34</v>
      </c>
      <c r="J422" s="205"/>
      <c r="K422" s="205"/>
      <c r="L422" s="337"/>
    </row>
    <row r="423" spans="2:12" s="12" customFormat="1" ht="13.5" hidden="1" outlineLevel="3">
      <c r="B423" s="342"/>
      <c r="C423" s="203"/>
      <c r="D423" s="206" t="s">
        <v>348</v>
      </c>
      <c r="E423" s="352" t="s">
        <v>34</v>
      </c>
      <c r="F423" s="350" t="s">
        <v>366</v>
      </c>
      <c r="G423" s="203"/>
      <c r="H423" s="345" t="s">
        <v>34</v>
      </c>
      <c r="I423" s="346" t="s">
        <v>34</v>
      </c>
      <c r="J423" s="203"/>
      <c r="K423" s="203"/>
      <c r="L423" s="347"/>
    </row>
    <row r="424" spans="2:12" s="13" customFormat="1" ht="13.5" hidden="1" outlineLevel="3">
      <c r="B424" s="331"/>
      <c r="C424" s="204"/>
      <c r="D424" s="206" t="s">
        <v>348</v>
      </c>
      <c r="E424" s="287" t="s">
        <v>34</v>
      </c>
      <c r="F424" s="281" t="s">
        <v>709</v>
      </c>
      <c r="G424" s="204"/>
      <c r="H424" s="212">
        <v>826.962</v>
      </c>
      <c r="I424" s="332" t="s">
        <v>34</v>
      </c>
      <c r="J424" s="204"/>
      <c r="K424" s="204"/>
      <c r="L424" s="333"/>
    </row>
    <row r="425" spans="2:12" s="1" customFormat="1" ht="22.5" customHeight="1" outlineLevel="2" collapsed="1">
      <c r="B425" s="302"/>
      <c r="C425" s="191" t="s">
        <v>710</v>
      </c>
      <c r="D425" s="191" t="s">
        <v>342</v>
      </c>
      <c r="E425" s="285" t="s">
        <v>711</v>
      </c>
      <c r="F425" s="280" t="s">
        <v>712</v>
      </c>
      <c r="G425" s="194" t="s">
        <v>345</v>
      </c>
      <c r="H425" s="195">
        <v>413.481</v>
      </c>
      <c r="I425" s="269">
        <v>12.4</v>
      </c>
      <c r="J425" s="197">
        <f>ROUND(I425*H425,2)</f>
        <v>5127.16</v>
      </c>
      <c r="K425" s="193" t="s">
        <v>346</v>
      </c>
      <c r="L425" s="322"/>
    </row>
    <row r="426" spans="2:12" s="13" customFormat="1" ht="13.5" hidden="1" outlineLevel="3">
      <c r="B426" s="331"/>
      <c r="C426" s="204"/>
      <c r="D426" s="206" t="s">
        <v>348</v>
      </c>
      <c r="E426" s="287" t="s">
        <v>34</v>
      </c>
      <c r="F426" s="281" t="s">
        <v>713</v>
      </c>
      <c r="G426" s="204"/>
      <c r="H426" s="212">
        <v>413.481</v>
      </c>
      <c r="I426" s="332" t="s">
        <v>34</v>
      </c>
      <c r="J426" s="204"/>
      <c r="K426" s="204"/>
      <c r="L426" s="333"/>
    </row>
    <row r="427" spans="2:12" s="1" customFormat="1" ht="22.5" customHeight="1" outlineLevel="2" collapsed="1">
      <c r="B427" s="302"/>
      <c r="C427" s="191" t="s">
        <v>714</v>
      </c>
      <c r="D427" s="191" t="s">
        <v>342</v>
      </c>
      <c r="E427" s="285" t="s">
        <v>715</v>
      </c>
      <c r="F427" s="280" t="s">
        <v>716</v>
      </c>
      <c r="G427" s="194" t="s">
        <v>345</v>
      </c>
      <c r="H427" s="195">
        <v>400.143</v>
      </c>
      <c r="I427" s="269">
        <v>390.1</v>
      </c>
      <c r="J427" s="197">
        <f>ROUND(I427*H427,2)</f>
        <v>156095.78</v>
      </c>
      <c r="K427" s="193" t="s">
        <v>346</v>
      </c>
      <c r="L427" s="322"/>
    </row>
    <row r="428" spans="2:12" s="13" customFormat="1" ht="13.5" hidden="1" outlineLevel="3">
      <c r="B428" s="331"/>
      <c r="C428" s="204"/>
      <c r="D428" s="206" t="s">
        <v>348</v>
      </c>
      <c r="E428" s="287" t="s">
        <v>34</v>
      </c>
      <c r="F428" s="281" t="s">
        <v>717</v>
      </c>
      <c r="G428" s="204"/>
      <c r="H428" s="212">
        <v>400.143</v>
      </c>
      <c r="I428" s="332" t="s">
        <v>34</v>
      </c>
      <c r="J428" s="204"/>
      <c r="K428" s="204"/>
      <c r="L428" s="333"/>
    </row>
    <row r="429" spans="2:12" s="1" customFormat="1" ht="22.5" customHeight="1" outlineLevel="2" collapsed="1">
      <c r="B429" s="302"/>
      <c r="C429" s="191" t="s">
        <v>718</v>
      </c>
      <c r="D429" s="191" t="s">
        <v>342</v>
      </c>
      <c r="E429" s="285" t="s">
        <v>719</v>
      </c>
      <c r="F429" s="280" t="s">
        <v>720</v>
      </c>
      <c r="G429" s="194" t="s">
        <v>345</v>
      </c>
      <c r="H429" s="195">
        <v>200.072</v>
      </c>
      <c r="I429" s="269">
        <v>12.4</v>
      </c>
      <c r="J429" s="197">
        <f>ROUND(I429*H429,2)</f>
        <v>2480.89</v>
      </c>
      <c r="K429" s="193" t="s">
        <v>346</v>
      </c>
      <c r="L429" s="322"/>
    </row>
    <row r="430" spans="2:12" s="13" customFormat="1" ht="13.5" hidden="1" outlineLevel="3">
      <c r="B430" s="331"/>
      <c r="C430" s="204"/>
      <c r="D430" s="206" t="s">
        <v>348</v>
      </c>
      <c r="E430" s="287" t="s">
        <v>34</v>
      </c>
      <c r="F430" s="281" t="s">
        <v>721</v>
      </c>
      <c r="G430" s="204"/>
      <c r="H430" s="212">
        <v>200.072</v>
      </c>
      <c r="I430" s="332" t="s">
        <v>34</v>
      </c>
      <c r="J430" s="204"/>
      <c r="K430" s="204"/>
      <c r="L430" s="333"/>
    </row>
    <row r="431" spans="2:12" s="1" customFormat="1" ht="22.5" customHeight="1" outlineLevel="2" collapsed="1">
      <c r="B431" s="302"/>
      <c r="C431" s="191" t="s">
        <v>722</v>
      </c>
      <c r="D431" s="191" t="s">
        <v>342</v>
      </c>
      <c r="E431" s="285" t="s">
        <v>723</v>
      </c>
      <c r="F431" s="280" t="s">
        <v>724</v>
      </c>
      <c r="G431" s="194" t="s">
        <v>345</v>
      </c>
      <c r="H431" s="195">
        <v>106.705</v>
      </c>
      <c r="I431" s="269">
        <v>696.6</v>
      </c>
      <c r="J431" s="197">
        <f>ROUND(I431*H431,2)</f>
        <v>74330.7</v>
      </c>
      <c r="K431" s="193" t="s">
        <v>346</v>
      </c>
      <c r="L431" s="322"/>
    </row>
    <row r="432" spans="2:12" s="13" customFormat="1" ht="13.5" hidden="1" outlineLevel="3">
      <c r="B432" s="331"/>
      <c r="C432" s="204"/>
      <c r="D432" s="206" t="s">
        <v>348</v>
      </c>
      <c r="E432" s="287" t="s">
        <v>34</v>
      </c>
      <c r="F432" s="281" t="s">
        <v>725</v>
      </c>
      <c r="G432" s="204"/>
      <c r="H432" s="212">
        <v>106.705</v>
      </c>
      <c r="I432" s="332" t="s">
        <v>34</v>
      </c>
      <c r="J432" s="204"/>
      <c r="K432" s="204"/>
      <c r="L432" s="333"/>
    </row>
    <row r="433" spans="2:12" s="1" customFormat="1" ht="22.5" customHeight="1" outlineLevel="2" collapsed="1">
      <c r="B433" s="302"/>
      <c r="C433" s="191" t="s">
        <v>726</v>
      </c>
      <c r="D433" s="191" t="s">
        <v>342</v>
      </c>
      <c r="E433" s="285" t="s">
        <v>727</v>
      </c>
      <c r="F433" s="280" t="s">
        <v>728</v>
      </c>
      <c r="G433" s="194" t="s">
        <v>491</v>
      </c>
      <c r="H433" s="195">
        <v>64</v>
      </c>
      <c r="I433" s="269">
        <v>118.5</v>
      </c>
      <c r="J433" s="197">
        <f>ROUND(I433*H433,2)</f>
        <v>7584</v>
      </c>
      <c r="K433" s="193" t="s">
        <v>34</v>
      </c>
      <c r="L433" s="322"/>
    </row>
    <row r="434" spans="2:12" s="12" customFormat="1" ht="13.5" hidden="1" outlineLevel="3">
      <c r="B434" s="342"/>
      <c r="C434" s="203"/>
      <c r="D434" s="206" t="s">
        <v>348</v>
      </c>
      <c r="E434" s="352" t="s">
        <v>34</v>
      </c>
      <c r="F434" s="350" t="s">
        <v>729</v>
      </c>
      <c r="G434" s="203"/>
      <c r="H434" s="345" t="s">
        <v>34</v>
      </c>
      <c r="I434" s="346" t="s">
        <v>34</v>
      </c>
      <c r="J434" s="203"/>
      <c r="K434" s="203"/>
      <c r="L434" s="347"/>
    </row>
    <row r="435" spans="2:12" s="13" customFormat="1" ht="13.5" hidden="1" outlineLevel="3">
      <c r="B435" s="331"/>
      <c r="C435" s="204"/>
      <c r="D435" s="206" t="s">
        <v>348</v>
      </c>
      <c r="E435" s="287" t="s">
        <v>34</v>
      </c>
      <c r="F435" s="281" t="s">
        <v>730</v>
      </c>
      <c r="G435" s="204"/>
      <c r="H435" s="212">
        <v>64</v>
      </c>
      <c r="I435" s="332" t="s">
        <v>34</v>
      </c>
      <c r="J435" s="204"/>
      <c r="K435" s="204"/>
      <c r="L435" s="333"/>
    </row>
    <row r="436" spans="2:12" s="1" customFormat="1" ht="31.5" customHeight="1" outlineLevel="2">
      <c r="B436" s="302"/>
      <c r="C436" s="191" t="s">
        <v>731</v>
      </c>
      <c r="D436" s="191" t="s">
        <v>342</v>
      </c>
      <c r="E436" s="285" t="s">
        <v>732</v>
      </c>
      <c r="F436" s="280" t="s">
        <v>733</v>
      </c>
      <c r="G436" s="194" t="s">
        <v>417</v>
      </c>
      <c r="H436" s="195">
        <v>1.28</v>
      </c>
      <c r="I436" s="269">
        <v>62.7</v>
      </c>
      <c r="J436" s="197">
        <f>ROUND(I436*H436,2)</f>
        <v>80.26</v>
      </c>
      <c r="K436" s="193" t="s">
        <v>346</v>
      </c>
      <c r="L436" s="322"/>
    </row>
    <row r="437" spans="2:12" s="1" customFormat="1" ht="22.5" customHeight="1" outlineLevel="2">
      <c r="B437" s="302"/>
      <c r="C437" s="191" t="s">
        <v>734</v>
      </c>
      <c r="D437" s="191" t="s">
        <v>342</v>
      </c>
      <c r="E437" s="285" t="s">
        <v>735</v>
      </c>
      <c r="F437" s="280" t="s">
        <v>736</v>
      </c>
      <c r="G437" s="194" t="s">
        <v>417</v>
      </c>
      <c r="H437" s="195">
        <v>1.28</v>
      </c>
      <c r="I437" s="269">
        <v>20.9</v>
      </c>
      <c r="J437" s="197">
        <f>ROUND(I437*H437,2)</f>
        <v>26.75</v>
      </c>
      <c r="K437" s="193" t="s">
        <v>346</v>
      </c>
      <c r="L437" s="322"/>
    </row>
    <row r="438" spans="2:12" s="1" customFormat="1" ht="22.5" customHeight="1" outlineLevel="2" collapsed="1">
      <c r="B438" s="302"/>
      <c r="C438" s="191" t="s">
        <v>737</v>
      </c>
      <c r="D438" s="191" t="s">
        <v>342</v>
      </c>
      <c r="E438" s="285" t="s">
        <v>738</v>
      </c>
      <c r="F438" s="280" t="s">
        <v>739</v>
      </c>
      <c r="G438" s="194" t="s">
        <v>417</v>
      </c>
      <c r="H438" s="195">
        <v>28.16</v>
      </c>
      <c r="I438" s="269">
        <v>6.2</v>
      </c>
      <c r="J438" s="197">
        <f>ROUND(I438*H438,2)</f>
        <v>174.59</v>
      </c>
      <c r="K438" s="193" t="s">
        <v>346</v>
      </c>
      <c r="L438" s="322"/>
    </row>
    <row r="439" spans="2:12" s="13" customFormat="1" ht="13.5" hidden="1" outlineLevel="3">
      <c r="B439" s="331"/>
      <c r="C439" s="204"/>
      <c r="D439" s="206" t="s">
        <v>348</v>
      </c>
      <c r="E439" s="287"/>
      <c r="F439" s="281" t="s">
        <v>740</v>
      </c>
      <c r="G439" s="204"/>
      <c r="H439" s="212">
        <v>28.16</v>
      </c>
      <c r="I439" s="332" t="s">
        <v>34</v>
      </c>
      <c r="J439" s="204"/>
      <c r="K439" s="204"/>
      <c r="L439" s="333"/>
    </row>
    <row r="440" spans="2:12" s="1" customFormat="1" ht="22.5" customHeight="1" outlineLevel="2">
      <c r="B440" s="302"/>
      <c r="C440" s="191" t="s">
        <v>741</v>
      </c>
      <c r="D440" s="191" t="s">
        <v>342</v>
      </c>
      <c r="E440" s="285" t="s">
        <v>742</v>
      </c>
      <c r="F440" s="280" t="s">
        <v>424</v>
      </c>
      <c r="G440" s="194" t="s">
        <v>417</v>
      </c>
      <c r="H440" s="195">
        <v>1.28</v>
      </c>
      <c r="I440" s="269">
        <v>348.3</v>
      </c>
      <c r="J440" s="197">
        <f>ROUND(I440*H440,2)</f>
        <v>445.82</v>
      </c>
      <c r="K440" s="193" t="s">
        <v>34</v>
      </c>
      <c r="L440" s="322"/>
    </row>
    <row r="441" spans="2:12" s="1" customFormat="1" ht="22.5" customHeight="1" outlineLevel="2" collapsed="1">
      <c r="B441" s="302"/>
      <c r="C441" s="191" t="s">
        <v>743</v>
      </c>
      <c r="D441" s="191" t="s">
        <v>342</v>
      </c>
      <c r="E441" s="285" t="s">
        <v>744</v>
      </c>
      <c r="F441" s="280" t="s">
        <v>745</v>
      </c>
      <c r="G441" s="194" t="s">
        <v>390</v>
      </c>
      <c r="H441" s="195">
        <v>772.427</v>
      </c>
      <c r="I441" s="269">
        <v>585.1</v>
      </c>
      <c r="J441" s="197">
        <f>ROUND(I441*H441,2)</f>
        <v>451947.04</v>
      </c>
      <c r="K441" s="193" t="s">
        <v>346</v>
      </c>
      <c r="L441" s="322"/>
    </row>
    <row r="442" spans="2:12" s="12" customFormat="1" ht="13.5" hidden="1" outlineLevel="3">
      <c r="B442" s="342"/>
      <c r="C442" s="203"/>
      <c r="D442" s="206" t="s">
        <v>348</v>
      </c>
      <c r="E442" s="352" t="s">
        <v>34</v>
      </c>
      <c r="F442" s="350" t="s">
        <v>746</v>
      </c>
      <c r="G442" s="203"/>
      <c r="H442" s="345" t="s">
        <v>34</v>
      </c>
      <c r="I442" s="346" t="s">
        <v>34</v>
      </c>
      <c r="J442" s="203"/>
      <c r="K442" s="203"/>
      <c r="L442" s="347"/>
    </row>
    <row r="443" spans="2:12" s="12" customFormat="1" ht="13.5" hidden="1" outlineLevel="3">
      <c r="B443" s="342"/>
      <c r="C443" s="203"/>
      <c r="D443" s="206" t="s">
        <v>348</v>
      </c>
      <c r="E443" s="352" t="s">
        <v>34</v>
      </c>
      <c r="F443" s="350" t="s">
        <v>667</v>
      </c>
      <c r="G443" s="203"/>
      <c r="H443" s="345" t="s">
        <v>34</v>
      </c>
      <c r="I443" s="346" t="s">
        <v>34</v>
      </c>
      <c r="J443" s="203"/>
      <c r="K443" s="203"/>
      <c r="L443" s="347"/>
    </row>
    <row r="444" spans="2:12" s="12" customFormat="1" ht="13.5" hidden="1" outlineLevel="3">
      <c r="B444" s="342"/>
      <c r="C444" s="203"/>
      <c r="D444" s="206" t="s">
        <v>348</v>
      </c>
      <c r="E444" s="352" t="s">
        <v>34</v>
      </c>
      <c r="F444" s="350" t="s">
        <v>668</v>
      </c>
      <c r="G444" s="203"/>
      <c r="H444" s="345" t="s">
        <v>34</v>
      </c>
      <c r="I444" s="346" t="s">
        <v>34</v>
      </c>
      <c r="J444" s="203"/>
      <c r="K444" s="203"/>
      <c r="L444" s="347"/>
    </row>
    <row r="445" spans="2:12" s="13" customFormat="1" ht="13.5" hidden="1" outlineLevel="3">
      <c r="B445" s="331"/>
      <c r="C445" s="204"/>
      <c r="D445" s="206" t="s">
        <v>348</v>
      </c>
      <c r="E445" s="287" t="s">
        <v>34</v>
      </c>
      <c r="F445" s="281" t="s">
        <v>747</v>
      </c>
      <c r="G445" s="204"/>
      <c r="H445" s="212">
        <v>108.041</v>
      </c>
      <c r="I445" s="332" t="s">
        <v>34</v>
      </c>
      <c r="J445" s="204"/>
      <c r="K445" s="204"/>
      <c r="L445" s="333"/>
    </row>
    <row r="446" spans="2:12" s="13" customFormat="1" ht="13.5" hidden="1" outlineLevel="3">
      <c r="B446" s="331"/>
      <c r="C446" s="204"/>
      <c r="D446" s="206" t="s">
        <v>348</v>
      </c>
      <c r="E446" s="287" t="s">
        <v>34</v>
      </c>
      <c r="F446" s="281" t="s">
        <v>748</v>
      </c>
      <c r="G446" s="204"/>
      <c r="H446" s="212">
        <v>55.325</v>
      </c>
      <c r="I446" s="332" t="s">
        <v>34</v>
      </c>
      <c r="J446" s="204"/>
      <c r="K446" s="204"/>
      <c r="L446" s="333"/>
    </row>
    <row r="447" spans="2:12" s="12" customFormat="1" ht="13.5" hidden="1" outlineLevel="3">
      <c r="B447" s="342"/>
      <c r="C447" s="203"/>
      <c r="D447" s="206" t="s">
        <v>348</v>
      </c>
      <c r="E447" s="352" t="s">
        <v>34</v>
      </c>
      <c r="F447" s="350" t="s">
        <v>671</v>
      </c>
      <c r="G447" s="203"/>
      <c r="H447" s="345" t="s">
        <v>34</v>
      </c>
      <c r="I447" s="346" t="s">
        <v>34</v>
      </c>
      <c r="J447" s="203"/>
      <c r="K447" s="203"/>
      <c r="L447" s="347"/>
    </row>
    <row r="448" spans="2:12" s="13" customFormat="1" ht="13.5" hidden="1" outlineLevel="3">
      <c r="B448" s="331"/>
      <c r="C448" s="204"/>
      <c r="D448" s="206" t="s">
        <v>348</v>
      </c>
      <c r="E448" s="287" t="s">
        <v>34</v>
      </c>
      <c r="F448" s="281" t="s">
        <v>749</v>
      </c>
      <c r="G448" s="204"/>
      <c r="H448" s="212">
        <v>118.635</v>
      </c>
      <c r="I448" s="332" t="s">
        <v>34</v>
      </c>
      <c r="J448" s="204"/>
      <c r="K448" s="204"/>
      <c r="L448" s="333"/>
    </row>
    <row r="449" spans="2:12" s="12" customFormat="1" ht="13.5" hidden="1" outlineLevel="3">
      <c r="B449" s="342"/>
      <c r="C449" s="203"/>
      <c r="D449" s="206" t="s">
        <v>348</v>
      </c>
      <c r="E449" s="352" t="s">
        <v>34</v>
      </c>
      <c r="F449" s="350" t="s">
        <v>552</v>
      </c>
      <c r="G449" s="203"/>
      <c r="H449" s="345" t="s">
        <v>34</v>
      </c>
      <c r="I449" s="346" t="s">
        <v>34</v>
      </c>
      <c r="J449" s="203"/>
      <c r="K449" s="203"/>
      <c r="L449" s="347"/>
    </row>
    <row r="450" spans="2:12" s="12" customFormat="1" ht="13.5" hidden="1" outlineLevel="3">
      <c r="B450" s="342"/>
      <c r="C450" s="203"/>
      <c r="D450" s="206" t="s">
        <v>348</v>
      </c>
      <c r="E450" s="352" t="s">
        <v>34</v>
      </c>
      <c r="F450" s="350" t="s">
        <v>678</v>
      </c>
      <c r="G450" s="203"/>
      <c r="H450" s="345" t="s">
        <v>34</v>
      </c>
      <c r="I450" s="346" t="s">
        <v>34</v>
      </c>
      <c r="J450" s="203"/>
      <c r="K450" s="203"/>
      <c r="L450" s="347"/>
    </row>
    <row r="451" spans="2:12" s="13" customFormat="1" ht="13.5" hidden="1" outlineLevel="3">
      <c r="B451" s="331"/>
      <c r="C451" s="204"/>
      <c r="D451" s="206" t="s">
        <v>348</v>
      </c>
      <c r="E451" s="287" t="s">
        <v>34</v>
      </c>
      <c r="F451" s="281" t="s">
        <v>750</v>
      </c>
      <c r="G451" s="204"/>
      <c r="H451" s="212">
        <v>19.453</v>
      </c>
      <c r="I451" s="332" t="s">
        <v>34</v>
      </c>
      <c r="J451" s="204"/>
      <c r="K451" s="204"/>
      <c r="L451" s="333"/>
    </row>
    <row r="452" spans="2:12" s="13" customFormat="1" ht="13.5" hidden="1" outlineLevel="3">
      <c r="B452" s="331"/>
      <c r="C452" s="204"/>
      <c r="D452" s="206" t="s">
        <v>348</v>
      </c>
      <c r="E452" s="287" t="s">
        <v>34</v>
      </c>
      <c r="F452" s="281" t="s">
        <v>751</v>
      </c>
      <c r="G452" s="204"/>
      <c r="H452" s="212">
        <v>10.399</v>
      </c>
      <c r="I452" s="332" t="s">
        <v>34</v>
      </c>
      <c r="J452" s="204"/>
      <c r="K452" s="204"/>
      <c r="L452" s="333"/>
    </row>
    <row r="453" spans="2:12" s="13" customFormat="1" ht="13.5" hidden="1" outlineLevel="3">
      <c r="B453" s="331"/>
      <c r="C453" s="204"/>
      <c r="D453" s="206" t="s">
        <v>348</v>
      </c>
      <c r="E453" s="287" t="s">
        <v>34</v>
      </c>
      <c r="F453" s="281" t="s">
        <v>752</v>
      </c>
      <c r="G453" s="204"/>
      <c r="H453" s="212">
        <v>50.409</v>
      </c>
      <c r="I453" s="332" t="s">
        <v>34</v>
      </c>
      <c r="J453" s="204"/>
      <c r="K453" s="204"/>
      <c r="L453" s="333"/>
    </row>
    <row r="454" spans="2:12" s="13" customFormat="1" ht="13.5" hidden="1" outlineLevel="3">
      <c r="B454" s="331"/>
      <c r="C454" s="204"/>
      <c r="D454" s="206" t="s">
        <v>348</v>
      </c>
      <c r="E454" s="287" t="s">
        <v>34</v>
      </c>
      <c r="F454" s="281" t="s">
        <v>753</v>
      </c>
      <c r="G454" s="204"/>
      <c r="H454" s="212">
        <v>177.346</v>
      </c>
      <c r="I454" s="332" t="s">
        <v>34</v>
      </c>
      <c r="J454" s="204"/>
      <c r="K454" s="204"/>
      <c r="L454" s="333"/>
    </row>
    <row r="455" spans="2:12" s="13" customFormat="1" ht="13.5" hidden="1" outlineLevel="3">
      <c r="B455" s="331"/>
      <c r="C455" s="204"/>
      <c r="D455" s="206" t="s">
        <v>348</v>
      </c>
      <c r="E455" s="287" t="s">
        <v>34</v>
      </c>
      <c r="F455" s="281" t="s">
        <v>754</v>
      </c>
      <c r="G455" s="204"/>
      <c r="H455" s="212">
        <v>259.252</v>
      </c>
      <c r="I455" s="332" t="s">
        <v>34</v>
      </c>
      <c r="J455" s="204"/>
      <c r="K455" s="204"/>
      <c r="L455" s="333"/>
    </row>
    <row r="456" spans="2:12" s="13" customFormat="1" ht="13.5" hidden="1" outlineLevel="3">
      <c r="B456" s="331"/>
      <c r="C456" s="204"/>
      <c r="D456" s="206" t="s">
        <v>348</v>
      </c>
      <c r="E456" s="287" t="s">
        <v>34</v>
      </c>
      <c r="F456" s="281" t="s">
        <v>755</v>
      </c>
      <c r="G456" s="204"/>
      <c r="H456" s="212">
        <v>47.383</v>
      </c>
      <c r="I456" s="332" t="s">
        <v>34</v>
      </c>
      <c r="J456" s="204"/>
      <c r="K456" s="204"/>
      <c r="L456" s="333"/>
    </row>
    <row r="457" spans="2:12" s="15" customFormat="1" ht="13.5" hidden="1" outlineLevel="3">
      <c r="B457" s="339"/>
      <c r="C457" s="213"/>
      <c r="D457" s="206" t="s">
        <v>348</v>
      </c>
      <c r="E457" s="288" t="s">
        <v>34</v>
      </c>
      <c r="F457" s="284" t="s">
        <v>363</v>
      </c>
      <c r="G457" s="213"/>
      <c r="H457" s="216">
        <v>846.243</v>
      </c>
      <c r="I457" s="340" t="s">
        <v>34</v>
      </c>
      <c r="J457" s="213"/>
      <c r="K457" s="213"/>
      <c r="L457" s="341"/>
    </row>
    <row r="458" spans="2:12" s="12" customFormat="1" ht="13.5" hidden="1" outlineLevel="3">
      <c r="B458" s="342"/>
      <c r="C458" s="203"/>
      <c r="D458" s="206" t="s">
        <v>348</v>
      </c>
      <c r="E458" s="352" t="s">
        <v>34</v>
      </c>
      <c r="F458" s="350" t="s">
        <v>756</v>
      </c>
      <c r="G458" s="203"/>
      <c r="H458" s="345" t="s">
        <v>34</v>
      </c>
      <c r="I458" s="346" t="s">
        <v>34</v>
      </c>
      <c r="J458" s="203"/>
      <c r="K458" s="203"/>
      <c r="L458" s="347"/>
    </row>
    <row r="459" spans="2:12" s="12" customFormat="1" ht="13.5" hidden="1" outlineLevel="3">
      <c r="B459" s="342"/>
      <c r="C459" s="203"/>
      <c r="D459" s="206" t="s">
        <v>348</v>
      </c>
      <c r="E459" s="352" t="s">
        <v>34</v>
      </c>
      <c r="F459" s="350" t="s">
        <v>667</v>
      </c>
      <c r="G459" s="203"/>
      <c r="H459" s="345" t="s">
        <v>34</v>
      </c>
      <c r="I459" s="346" t="s">
        <v>34</v>
      </c>
      <c r="J459" s="203"/>
      <c r="K459" s="203"/>
      <c r="L459" s="347"/>
    </row>
    <row r="460" spans="2:12" s="13" customFormat="1" ht="13.5" hidden="1" outlineLevel="3">
      <c r="B460" s="331"/>
      <c r="C460" s="204"/>
      <c r="D460" s="206" t="s">
        <v>348</v>
      </c>
      <c r="E460" s="287" t="s">
        <v>34</v>
      </c>
      <c r="F460" s="281" t="s">
        <v>757</v>
      </c>
      <c r="G460" s="204"/>
      <c r="H460" s="212">
        <v>-14.436</v>
      </c>
      <c r="I460" s="332" t="s">
        <v>34</v>
      </c>
      <c r="J460" s="204"/>
      <c r="K460" s="204"/>
      <c r="L460" s="333"/>
    </row>
    <row r="461" spans="2:12" s="13" customFormat="1" ht="13.5" hidden="1" outlineLevel="3">
      <c r="B461" s="331"/>
      <c r="C461" s="204"/>
      <c r="D461" s="206" t="s">
        <v>348</v>
      </c>
      <c r="E461" s="287" t="s">
        <v>34</v>
      </c>
      <c r="F461" s="281" t="s">
        <v>758</v>
      </c>
      <c r="G461" s="204"/>
      <c r="H461" s="212">
        <v>-5.544</v>
      </c>
      <c r="I461" s="332" t="s">
        <v>34</v>
      </c>
      <c r="J461" s="204"/>
      <c r="K461" s="204"/>
      <c r="L461" s="333"/>
    </row>
    <row r="462" spans="2:12" s="13" customFormat="1" ht="13.5" hidden="1" outlineLevel="3">
      <c r="B462" s="331"/>
      <c r="C462" s="204"/>
      <c r="D462" s="206" t="s">
        <v>348</v>
      </c>
      <c r="E462" s="287" t="s">
        <v>34</v>
      </c>
      <c r="F462" s="281" t="s">
        <v>759</v>
      </c>
      <c r="G462" s="204"/>
      <c r="H462" s="212">
        <v>-9.216</v>
      </c>
      <c r="I462" s="332" t="s">
        <v>34</v>
      </c>
      <c r="J462" s="204"/>
      <c r="K462" s="204"/>
      <c r="L462" s="333"/>
    </row>
    <row r="463" spans="2:12" s="13" customFormat="1" ht="13.5" hidden="1" outlineLevel="3">
      <c r="B463" s="331"/>
      <c r="C463" s="204"/>
      <c r="D463" s="206" t="s">
        <v>348</v>
      </c>
      <c r="E463" s="287" t="s">
        <v>34</v>
      </c>
      <c r="F463" s="281" t="s">
        <v>760</v>
      </c>
      <c r="G463" s="204"/>
      <c r="H463" s="212">
        <v>-5.568</v>
      </c>
      <c r="I463" s="332" t="s">
        <v>34</v>
      </c>
      <c r="J463" s="204"/>
      <c r="K463" s="204"/>
      <c r="L463" s="333"/>
    </row>
    <row r="464" spans="2:12" s="12" customFormat="1" ht="13.5" hidden="1" outlineLevel="3">
      <c r="B464" s="342"/>
      <c r="C464" s="203"/>
      <c r="D464" s="206" t="s">
        <v>348</v>
      </c>
      <c r="E464" s="352" t="s">
        <v>34</v>
      </c>
      <c r="F464" s="350" t="s">
        <v>552</v>
      </c>
      <c r="G464" s="203"/>
      <c r="H464" s="345" t="s">
        <v>34</v>
      </c>
      <c r="I464" s="346" t="s">
        <v>34</v>
      </c>
      <c r="J464" s="203"/>
      <c r="K464" s="203"/>
      <c r="L464" s="347"/>
    </row>
    <row r="465" spans="2:12" s="13" customFormat="1" ht="13.5" hidden="1" outlineLevel="3">
      <c r="B465" s="331"/>
      <c r="C465" s="204"/>
      <c r="D465" s="206" t="s">
        <v>348</v>
      </c>
      <c r="E465" s="287" t="s">
        <v>34</v>
      </c>
      <c r="F465" s="281" t="s">
        <v>761</v>
      </c>
      <c r="G465" s="204"/>
      <c r="H465" s="212">
        <v>-27.756</v>
      </c>
      <c r="I465" s="332" t="s">
        <v>34</v>
      </c>
      <c r="J465" s="204"/>
      <c r="K465" s="204"/>
      <c r="L465" s="333"/>
    </row>
    <row r="466" spans="2:12" s="13" customFormat="1" ht="13.5" hidden="1" outlineLevel="3">
      <c r="B466" s="331"/>
      <c r="C466" s="204"/>
      <c r="D466" s="206" t="s">
        <v>348</v>
      </c>
      <c r="E466" s="287" t="s">
        <v>34</v>
      </c>
      <c r="F466" s="281" t="s">
        <v>762</v>
      </c>
      <c r="G466" s="204"/>
      <c r="H466" s="212">
        <v>-11.296</v>
      </c>
      <c r="I466" s="332" t="s">
        <v>34</v>
      </c>
      <c r="J466" s="204"/>
      <c r="K466" s="204"/>
      <c r="L466" s="333"/>
    </row>
    <row r="467" spans="2:12" s="14" customFormat="1" ht="13.5" hidden="1" outlineLevel="3">
      <c r="B467" s="335"/>
      <c r="C467" s="205"/>
      <c r="D467" s="206" t="s">
        <v>348</v>
      </c>
      <c r="E467" s="286" t="s">
        <v>34</v>
      </c>
      <c r="F467" s="282" t="s">
        <v>352</v>
      </c>
      <c r="G467" s="205"/>
      <c r="H467" s="209">
        <v>772.427</v>
      </c>
      <c r="I467" s="336" t="s">
        <v>34</v>
      </c>
      <c r="J467" s="205"/>
      <c r="K467" s="205"/>
      <c r="L467" s="337"/>
    </row>
    <row r="468" spans="2:12" s="1" customFormat="1" ht="22.5" customHeight="1" outlineLevel="2">
      <c r="B468" s="302"/>
      <c r="C468" s="191" t="s">
        <v>763</v>
      </c>
      <c r="D468" s="191" t="s">
        <v>342</v>
      </c>
      <c r="E468" s="285" t="s">
        <v>764</v>
      </c>
      <c r="F468" s="280" t="s">
        <v>765</v>
      </c>
      <c r="G468" s="194" t="s">
        <v>390</v>
      </c>
      <c r="H468" s="195">
        <v>772.427</v>
      </c>
      <c r="I468" s="269">
        <v>111.5</v>
      </c>
      <c r="J468" s="197">
        <f>ROUND(I468*H468,2)</f>
        <v>86125.61</v>
      </c>
      <c r="K468" s="193" t="s">
        <v>346</v>
      </c>
      <c r="L468" s="322"/>
    </row>
    <row r="469" spans="2:12" s="1" customFormat="1" ht="22.5" customHeight="1" outlineLevel="2" collapsed="1">
      <c r="B469" s="302"/>
      <c r="C469" s="191" t="s">
        <v>766</v>
      </c>
      <c r="D469" s="191" t="s">
        <v>342</v>
      </c>
      <c r="E469" s="285" t="s">
        <v>767</v>
      </c>
      <c r="F469" s="280" t="s">
        <v>768</v>
      </c>
      <c r="G469" s="194" t="s">
        <v>345</v>
      </c>
      <c r="H469" s="195">
        <v>1079.731</v>
      </c>
      <c r="I469" s="269">
        <v>209</v>
      </c>
      <c r="J469" s="197">
        <f>ROUND(I469*H469,2)</f>
        <v>225663.78</v>
      </c>
      <c r="K469" s="193" t="s">
        <v>346</v>
      </c>
      <c r="L469" s="322"/>
    </row>
    <row r="470" spans="2:12" s="12" customFormat="1" ht="13.5" hidden="1" outlineLevel="3">
      <c r="B470" s="342"/>
      <c r="C470" s="203"/>
      <c r="D470" s="206" t="s">
        <v>348</v>
      </c>
      <c r="E470" s="352" t="s">
        <v>34</v>
      </c>
      <c r="F470" s="350" t="s">
        <v>666</v>
      </c>
      <c r="G470" s="203"/>
      <c r="H470" s="345" t="s">
        <v>34</v>
      </c>
      <c r="I470" s="346" t="s">
        <v>34</v>
      </c>
      <c r="J470" s="203"/>
      <c r="K470" s="203"/>
      <c r="L470" s="347"/>
    </row>
    <row r="471" spans="2:12" s="12" customFormat="1" ht="13.5" hidden="1" outlineLevel="3">
      <c r="B471" s="342"/>
      <c r="C471" s="203"/>
      <c r="D471" s="206" t="s">
        <v>348</v>
      </c>
      <c r="E471" s="352" t="s">
        <v>34</v>
      </c>
      <c r="F471" s="350" t="s">
        <v>667</v>
      </c>
      <c r="G471" s="203"/>
      <c r="H471" s="345" t="s">
        <v>34</v>
      </c>
      <c r="I471" s="346" t="s">
        <v>34</v>
      </c>
      <c r="J471" s="203"/>
      <c r="K471" s="203"/>
      <c r="L471" s="347"/>
    </row>
    <row r="472" spans="2:12" s="12" customFormat="1" ht="13.5" hidden="1" outlineLevel="3">
      <c r="B472" s="342"/>
      <c r="C472" s="203"/>
      <c r="D472" s="206" t="s">
        <v>348</v>
      </c>
      <c r="E472" s="352" t="s">
        <v>34</v>
      </c>
      <c r="F472" s="350" t="s">
        <v>668</v>
      </c>
      <c r="G472" s="203"/>
      <c r="H472" s="345" t="s">
        <v>34</v>
      </c>
      <c r="I472" s="346" t="s">
        <v>34</v>
      </c>
      <c r="J472" s="203"/>
      <c r="K472" s="203"/>
      <c r="L472" s="347"/>
    </row>
    <row r="473" spans="2:12" s="13" customFormat="1" ht="13.5" hidden="1" outlineLevel="3">
      <c r="B473" s="331"/>
      <c r="C473" s="204"/>
      <c r="D473" s="206" t="s">
        <v>348</v>
      </c>
      <c r="E473" s="287" t="s">
        <v>34</v>
      </c>
      <c r="F473" s="281" t="s">
        <v>669</v>
      </c>
      <c r="G473" s="204"/>
      <c r="H473" s="212">
        <v>152.337</v>
      </c>
      <c r="I473" s="332" t="s">
        <v>34</v>
      </c>
      <c r="J473" s="204"/>
      <c r="K473" s="204"/>
      <c r="L473" s="333"/>
    </row>
    <row r="474" spans="2:12" s="13" customFormat="1" ht="13.5" hidden="1" outlineLevel="3">
      <c r="B474" s="331"/>
      <c r="C474" s="204"/>
      <c r="D474" s="206" t="s">
        <v>348</v>
      </c>
      <c r="E474" s="287" t="s">
        <v>34</v>
      </c>
      <c r="F474" s="281" t="s">
        <v>670</v>
      </c>
      <c r="G474" s="204"/>
      <c r="H474" s="212">
        <v>78.008</v>
      </c>
      <c r="I474" s="332" t="s">
        <v>34</v>
      </c>
      <c r="J474" s="204"/>
      <c r="K474" s="204"/>
      <c r="L474" s="333"/>
    </row>
    <row r="475" spans="2:12" s="12" customFormat="1" ht="13.5" hidden="1" outlineLevel="3">
      <c r="B475" s="342"/>
      <c r="C475" s="203"/>
      <c r="D475" s="206" t="s">
        <v>348</v>
      </c>
      <c r="E475" s="352" t="s">
        <v>34</v>
      </c>
      <c r="F475" s="350" t="s">
        <v>671</v>
      </c>
      <c r="G475" s="203"/>
      <c r="H475" s="345" t="s">
        <v>34</v>
      </c>
      <c r="I475" s="346" t="s">
        <v>34</v>
      </c>
      <c r="J475" s="203"/>
      <c r="K475" s="203"/>
      <c r="L475" s="347"/>
    </row>
    <row r="476" spans="2:12" s="13" customFormat="1" ht="13.5" hidden="1" outlineLevel="3">
      <c r="B476" s="331"/>
      <c r="C476" s="204"/>
      <c r="D476" s="206" t="s">
        <v>348</v>
      </c>
      <c r="E476" s="287" t="s">
        <v>34</v>
      </c>
      <c r="F476" s="281" t="s">
        <v>672</v>
      </c>
      <c r="G476" s="204"/>
      <c r="H476" s="212">
        <v>153.04</v>
      </c>
      <c r="I476" s="332" t="s">
        <v>34</v>
      </c>
      <c r="J476" s="204"/>
      <c r="K476" s="204"/>
      <c r="L476" s="333"/>
    </row>
    <row r="477" spans="2:12" s="12" customFormat="1" ht="13.5" hidden="1" outlineLevel="3">
      <c r="B477" s="342"/>
      <c r="C477" s="203"/>
      <c r="D477" s="206" t="s">
        <v>348</v>
      </c>
      <c r="E477" s="352" t="s">
        <v>34</v>
      </c>
      <c r="F477" s="350" t="s">
        <v>552</v>
      </c>
      <c r="G477" s="203"/>
      <c r="H477" s="345" t="s">
        <v>34</v>
      </c>
      <c r="I477" s="346" t="s">
        <v>34</v>
      </c>
      <c r="J477" s="203"/>
      <c r="K477" s="203"/>
      <c r="L477" s="347"/>
    </row>
    <row r="478" spans="2:12" s="12" customFormat="1" ht="13.5" hidden="1" outlineLevel="3">
      <c r="B478" s="342"/>
      <c r="C478" s="203"/>
      <c r="D478" s="206" t="s">
        <v>348</v>
      </c>
      <c r="E478" s="352" t="s">
        <v>34</v>
      </c>
      <c r="F478" s="350" t="s">
        <v>678</v>
      </c>
      <c r="G478" s="203"/>
      <c r="H478" s="345" t="s">
        <v>34</v>
      </c>
      <c r="I478" s="346" t="s">
        <v>34</v>
      </c>
      <c r="J478" s="203"/>
      <c r="K478" s="203"/>
      <c r="L478" s="347"/>
    </row>
    <row r="479" spans="2:12" s="13" customFormat="1" ht="13.5" hidden="1" outlineLevel="3">
      <c r="B479" s="331"/>
      <c r="C479" s="204"/>
      <c r="D479" s="206" t="s">
        <v>348</v>
      </c>
      <c r="E479" s="287" t="s">
        <v>34</v>
      </c>
      <c r="F479" s="281" t="s">
        <v>679</v>
      </c>
      <c r="G479" s="204"/>
      <c r="H479" s="212">
        <v>27.429</v>
      </c>
      <c r="I479" s="332" t="s">
        <v>34</v>
      </c>
      <c r="J479" s="204"/>
      <c r="K479" s="204"/>
      <c r="L479" s="333"/>
    </row>
    <row r="480" spans="2:12" s="13" customFormat="1" ht="13.5" hidden="1" outlineLevel="3">
      <c r="B480" s="331"/>
      <c r="C480" s="204"/>
      <c r="D480" s="206" t="s">
        <v>348</v>
      </c>
      <c r="E480" s="287" t="s">
        <v>34</v>
      </c>
      <c r="F480" s="281" t="s">
        <v>680</v>
      </c>
      <c r="G480" s="204"/>
      <c r="H480" s="212">
        <v>14.662</v>
      </c>
      <c r="I480" s="332" t="s">
        <v>34</v>
      </c>
      <c r="J480" s="204"/>
      <c r="K480" s="204"/>
      <c r="L480" s="333"/>
    </row>
    <row r="481" spans="2:12" s="13" customFormat="1" ht="13.5" hidden="1" outlineLevel="3">
      <c r="B481" s="331"/>
      <c r="C481" s="204"/>
      <c r="D481" s="206" t="s">
        <v>348</v>
      </c>
      <c r="E481" s="287" t="s">
        <v>34</v>
      </c>
      <c r="F481" s="281" t="s">
        <v>681</v>
      </c>
      <c r="G481" s="204"/>
      <c r="H481" s="212">
        <v>71.077</v>
      </c>
      <c r="I481" s="332" t="s">
        <v>34</v>
      </c>
      <c r="J481" s="204"/>
      <c r="K481" s="204"/>
      <c r="L481" s="333"/>
    </row>
    <row r="482" spans="2:12" s="13" customFormat="1" ht="13.5" hidden="1" outlineLevel="3">
      <c r="B482" s="331"/>
      <c r="C482" s="204"/>
      <c r="D482" s="206" t="s">
        <v>348</v>
      </c>
      <c r="E482" s="287" t="s">
        <v>34</v>
      </c>
      <c r="F482" s="281" t="s">
        <v>682</v>
      </c>
      <c r="G482" s="204"/>
      <c r="H482" s="212">
        <v>250.058</v>
      </c>
      <c r="I482" s="332" t="s">
        <v>34</v>
      </c>
      <c r="J482" s="204"/>
      <c r="K482" s="204"/>
      <c r="L482" s="333"/>
    </row>
    <row r="483" spans="2:12" s="13" customFormat="1" ht="13.5" hidden="1" outlineLevel="3">
      <c r="B483" s="331"/>
      <c r="C483" s="204"/>
      <c r="D483" s="206" t="s">
        <v>348</v>
      </c>
      <c r="E483" s="287" t="s">
        <v>34</v>
      </c>
      <c r="F483" s="281" t="s">
        <v>683</v>
      </c>
      <c r="G483" s="204"/>
      <c r="H483" s="212">
        <v>365.545</v>
      </c>
      <c r="I483" s="332" t="s">
        <v>34</v>
      </c>
      <c r="J483" s="204"/>
      <c r="K483" s="204"/>
      <c r="L483" s="333"/>
    </row>
    <row r="484" spans="2:12" s="13" customFormat="1" ht="13.5" hidden="1" outlineLevel="3">
      <c r="B484" s="331"/>
      <c r="C484" s="204"/>
      <c r="D484" s="206" t="s">
        <v>348</v>
      </c>
      <c r="E484" s="287" t="s">
        <v>34</v>
      </c>
      <c r="F484" s="281" t="s">
        <v>684</v>
      </c>
      <c r="G484" s="204"/>
      <c r="H484" s="212">
        <v>62.072</v>
      </c>
      <c r="I484" s="332" t="s">
        <v>34</v>
      </c>
      <c r="J484" s="204"/>
      <c r="K484" s="204"/>
      <c r="L484" s="333"/>
    </row>
    <row r="485" spans="2:12" s="15" customFormat="1" ht="13.5" hidden="1" outlineLevel="3">
      <c r="B485" s="339"/>
      <c r="C485" s="213"/>
      <c r="D485" s="206" t="s">
        <v>348</v>
      </c>
      <c r="E485" s="288" t="s">
        <v>34</v>
      </c>
      <c r="F485" s="284" t="s">
        <v>363</v>
      </c>
      <c r="G485" s="213"/>
      <c r="H485" s="216">
        <v>1174.228</v>
      </c>
      <c r="I485" s="340" t="s">
        <v>34</v>
      </c>
      <c r="J485" s="213"/>
      <c r="K485" s="213"/>
      <c r="L485" s="341"/>
    </row>
    <row r="486" spans="2:12" s="12" customFormat="1" ht="13.5" hidden="1" outlineLevel="3">
      <c r="B486" s="342"/>
      <c r="C486" s="203"/>
      <c r="D486" s="206" t="s">
        <v>348</v>
      </c>
      <c r="E486" s="352" t="s">
        <v>34</v>
      </c>
      <c r="F486" s="350" t="s">
        <v>756</v>
      </c>
      <c r="G486" s="203"/>
      <c r="H486" s="345" t="s">
        <v>34</v>
      </c>
      <c r="I486" s="346" t="s">
        <v>34</v>
      </c>
      <c r="J486" s="203"/>
      <c r="K486" s="203"/>
      <c r="L486" s="347"/>
    </row>
    <row r="487" spans="2:12" s="12" customFormat="1" ht="13.5" hidden="1" outlineLevel="3">
      <c r="B487" s="342"/>
      <c r="C487" s="203"/>
      <c r="D487" s="206" t="s">
        <v>348</v>
      </c>
      <c r="E487" s="352" t="s">
        <v>34</v>
      </c>
      <c r="F487" s="350" t="s">
        <v>667</v>
      </c>
      <c r="G487" s="203"/>
      <c r="H487" s="345" t="s">
        <v>34</v>
      </c>
      <c r="I487" s="346" t="s">
        <v>34</v>
      </c>
      <c r="J487" s="203"/>
      <c r="K487" s="203"/>
      <c r="L487" s="347"/>
    </row>
    <row r="488" spans="2:12" s="13" customFormat="1" ht="13.5" hidden="1" outlineLevel="3">
      <c r="B488" s="331"/>
      <c r="C488" s="204"/>
      <c r="D488" s="206" t="s">
        <v>348</v>
      </c>
      <c r="E488" s="287" t="s">
        <v>34</v>
      </c>
      <c r="F488" s="281" t="s">
        <v>698</v>
      </c>
      <c r="G488" s="204"/>
      <c r="H488" s="212">
        <v>-20.355</v>
      </c>
      <c r="I488" s="332" t="s">
        <v>34</v>
      </c>
      <c r="J488" s="204"/>
      <c r="K488" s="204"/>
      <c r="L488" s="333"/>
    </row>
    <row r="489" spans="2:12" s="13" customFormat="1" ht="13.5" hidden="1" outlineLevel="3">
      <c r="B489" s="331"/>
      <c r="C489" s="204"/>
      <c r="D489" s="206" t="s">
        <v>348</v>
      </c>
      <c r="E489" s="287" t="s">
        <v>34</v>
      </c>
      <c r="F489" s="281" t="s">
        <v>699</v>
      </c>
      <c r="G489" s="204"/>
      <c r="H489" s="212">
        <v>-7.152</v>
      </c>
      <c r="I489" s="332" t="s">
        <v>34</v>
      </c>
      <c r="J489" s="204"/>
      <c r="K489" s="204"/>
      <c r="L489" s="333"/>
    </row>
    <row r="490" spans="2:12" s="13" customFormat="1" ht="13.5" hidden="1" outlineLevel="3">
      <c r="B490" s="331"/>
      <c r="C490" s="204"/>
      <c r="D490" s="206" t="s">
        <v>348</v>
      </c>
      <c r="E490" s="287" t="s">
        <v>34</v>
      </c>
      <c r="F490" s="281" t="s">
        <v>700</v>
      </c>
      <c r="G490" s="204"/>
      <c r="H490" s="212">
        <v>-13.075</v>
      </c>
      <c r="I490" s="332" t="s">
        <v>34</v>
      </c>
      <c r="J490" s="204"/>
      <c r="K490" s="204"/>
      <c r="L490" s="333"/>
    </row>
    <row r="491" spans="2:12" s="13" customFormat="1" ht="13.5" hidden="1" outlineLevel="3">
      <c r="B491" s="331"/>
      <c r="C491" s="204"/>
      <c r="D491" s="206" t="s">
        <v>348</v>
      </c>
      <c r="E491" s="287" t="s">
        <v>34</v>
      </c>
      <c r="F491" s="281" t="s">
        <v>701</v>
      </c>
      <c r="G491" s="204"/>
      <c r="H491" s="212">
        <v>-4.828</v>
      </c>
      <c r="I491" s="332" t="s">
        <v>34</v>
      </c>
      <c r="J491" s="204"/>
      <c r="K491" s="204"/>
      <c r="L491" s="333"/>
    </row>
    <row r="492" spans="2:12" s="12" customFormat="1" ht="13.5" hidden="1" outlineLevel="3">
      <c r="B492" s="342"/>
      <c r="C492" s="203"/>
      <c r="D492" s="206" t="s">
        <v>348</v>
      </c>
      <c r="E492" s="352" t="s">
        <v>34</v>
      </c>
      <c r="F492" s="350" t="s">
        <v>552</v>
      </c>
      <c r="G492" s="203"/>
      <c r="H492" s="345" t="s">
        <v>34</v>
      </c>
      <c r="I492" s="346" t="s">
        <v>34</v>
      </c>
      <c r="J492" s="203"/>
      <c r="K492" s="203"/>
      <c r="L492" s="347"/>
    </row>
    <row r="493" spans="2:12" s="13" customFormat="1" ht="13.5" hidden="1" outlineLevel="3">
      <c r="B493" s="331"/>
      <c r="C493" s="204"/>
      <c r="D493" s="206" t="s">
        <v>348</v>
      </c>
      <c r="E493" s="287" t="s">
        <v>34</v>
      </c>
      <c r="F493" s="281" t="s">
        <v>702</v>
      </c>
      <c r="G493" s="204"/>
      <c r="H493" s="212">
        <v>-39.136</v>
      </c>
      <c r="I493" s="332" t="s">
        <v>34</v>
      </c>
      <c r="J493" s="204"/>
      <c r="K493" s="204"/>
      <c r="L493" s="333"/>
    </row>
    <row r="494" spans="2:12" s="13" customFormat="1" ht="13.5" hidden="1" outlineLevel="3">
      <c r="B494" s="331"/>
      <c r="C494" s="204"/>
      <c r="D494" s="206" t="s">
        <v>348</v>
      </c>
      <c r="E494" s="287" t="s">
        <v>34</v>
      </c>
      <c r="F494" s="281" t="s">
        <v>703</v>
      </c>
      <c r="G494" s="204"/>
      <c r="H494" s="212">
        <v>-9.951</v>
      </c>
      <c r="I494" s="332" t="s">
        <v>34</v>
      </c>
      <c r="J494" s="204"/>
      <c r="K494" s="204"/>
      <c r="L494" s="333"/>
    </row>
    <row r="495" spans="2:12" s="14" customFormat="1" ht="13.5" hidden="1" outlineLevel="3">
      <c r="B495" s="335"/>
      <c r="C495" s="205"/>
      <c r="D495" s="206" t="s">
        <v>348</v>
      </c>
      <c r="E495" s="286" t="s">
        <v>34</v>
      </c>
      <c r="F495" s="282" t="s">
        <v>352</v>
      </c>
      <c r="G495" s="205"/>
      <c r="H495" s="209">
        <v>1079.731</v>
      </c>
      <c r="I495" s="336" t="s">
        <v>34</v>
      </c>
      <c r="J495" s="205"/>
      <c r="K495" s="205"/>
      <c r="L495" s="337"/>
    </row>
    <row r="496" spans="2:12" s="1" customFormat="1" ht="22.5" customHeight="1" outlineLevel="2">
      <c r="B496" s="302"/>
      <c r="C496" s="191" t="s">
        <v>769</v>
      </c>
      <c r="D496" s="191" t="s">
        <v>342</v>
      </c>
      <c r="E496" s="285" t="s">
        <v>770</v>
      </c>
      <c r="F496" s="280" t="s">
        <v>771</v>
      </c>
      <c r="G496" s="194" t="s">
        <v>345</v>
      </c>
      <c r="H496" s="195">
        <v>1079.731</v>
      </c>
      <c r="I496" s="269">
        <v>111.5</v>
      </c>
      <c r="J496" s="197">
        <f>ROUND(I496*H496,2)</f>
        <v>120390.01</v>
      </c>
      <c r="K496" s="193" t="s">
        <v>346</v>
      </c>
      <c r="L496" s="322"/>
    </row>
    <row r="497" spans="2:12" s="1" customFormat="1" ht="22.5" customHeight="1" outlineLevel="2" collapsed="1">
      <c r="B497" s="302"/>
      <c r="C497" s="191" t="s">
        <v>772</v>
      </c>
      <c r="D497" s="191" t="s">
        <v>342</v>
      </c>
      <c r="E497" s="285" t="s">
        <v>773</v>
      </c>
      <c r="F497" s="280" t="s">
        <v>774</v>
      </c>
      <c r="G497" s="194" t="s">
        <v>390</v>
      </c>
      <c r="H497" s="195">
        <v>100.737</v>
      </c>
      <c r="I497" s="269">
        <v>1003.1</v>
      </c>
      <c r="J497" s="197">
        <f>ROUND(I497*H497,2)</f>
        <v>101049.28</v>
      </c>
      <c r="K497" s="193" t="s">
        <v>346</v>
      </c>
      <c r="L497" s="322"/>
    </row>
    <row r="498" spans="2:12" s="12" customFormat="1" ht="13.5" hidden="1" outlineLevel="3">
      <c r="B498" s="342"/>
      <c r="C498" s="203"/>
      <c r="D498" s="206" t="s">
        <v>348</v>
      </c>
      <c r="E498" s="352" t="s">
        <v>34</v>
      </c>
      <c r="F498" s="350" t="s">
        <v>625</v>
      </c>
      <c r="G498" s="203"/>
      <c r="H498" s="345" t="s">
        <v>34</v>
      </c>
      <c r="I498" s="346" t="s">
        <v>34</v>
      </c>
      <c r="J498" s="203"/>
      <c r="K498" s="203"/>
      <c r="L498" s="347"/>
    </row>
    <row r="499" spans="2:12" s="13" customFormat="1" ht="13.5" hidden="1" outlineLevel="3">
      <c r="B499" s="331"/>
      <c r="C499" s="204"/>
      <c r="D499" s="206" t="s">
        <v>348</v>
      </c>
      <c r="E499" s="287" t="s">
        <v>34</v>
      </c>
      <c r="F499" s="281" t="s">
        <v>775</v>
      </c>
      <c r="G499" s="204"/>
      <c r="H499" s="212">
        <v>25.114</v>
      </c>
      <c r="I499" s="332" t="s">
        <v>34</v>
      </c>
      <c r="J499" s="204"/>
      <c r="K499" s="204"/>
      <c r="L499" s="333"/>
    </row>
    <row r="500" spans="2:12" s="13" customFormat="1" ht="13.5" hidden="1" outlineLevel="3">
      <c r="B500" s="331"/>
      <c r="C500" s="204"/>
      <c r="D500" s="206" t="s">
        <v>348</v>
      </c>
      <c r="E500" s="287" t="s">
        <v>34</v>
      </c>
      <c r="F500" s="281" t="s">
        <v>776</v>
      </c>
      <c r="G500" s="204"/>
      <c r="H500" s="212">
        <v>23.803</v>
      </c>
      <c r="I500" s="332" t="s">
        <v>34</v>
      </c>
      <c r="J500" s="204"/>
      <c r="K500" s="204"/>
      <c r="L500" s="333"/>
    </row>
    <row r="501" spans="2:12" s="13" customFormat="1" ht="13.5" hidden="1" outlineLevel="3">
      <c r="B501" s="331"/>
      <c r="C501" s="204"/>
      <c r="D501" s="206" t="s">
        <v>348</v>
      </c>
      <c r="E501" s="287" t="s">
        <v>34</v>
      </c>
      <c r="F501" s="281" t="s">
        <v>777</v>
      </c>
      <c r="G501" s="204"/>
      <c r="H501" s="212">
        <v>25.698</v>
      </c>
      <c r="I501" s="332" t="s">
        <v>34</v>
      </c>
      <c r="J501" s="204"/>
      <c r="K501" s="204"/>
      <c r="L501" s="333"/>
    </row>
    <row r="502" spans="2:12" s="13" customFormat="1" ht="13.5" hidden="1" outlineLevel="3">
      <c r="B502" s="331"/>
      <c r="C502" s="204"/>
      <c r="D502" s="206" t="s">
        <v>348</v>
      </c>
      <c r="E502" s="287" t="s">
        <v>34</v>
      </c>
      <c r="F502" s="281" t="s">
        <v>778</v>
      </c>
      <c r="G502" s="204"/>
      <c r="H502" s="212">
        <v>26.122</v>
      </c>
      <c r="I502" s="332" t="s">
        <v>34</v>
      </c>
      <c r="J502" s="204"/>
      <c r="K502" s="204"/>
      <c r="L502" s="333"/>
    </row>
    <row r="503" spans="2:12" s="14" customFormat="1" ht="13.5" hidden="1" outlineLevel="3">
      <c r="B503" s="335"/>
      <c r="C503" s="205"/>
      <c r="D503" s="206" t="s">
        <v>348</v>
      </c>
      <c r="E503" s="286" t="s">
        <v>34</v>
      </c>
      <c r="F503" s="282" t="s">
        <v>352</v>
      </c>
      <c r="G503" s="205"/>
      <c r="H503" s="209">
        <v>100.737</v>
      </c>
      <c r="I503" s="336" t="s">
        <v>34</v>
      </c>
      <c r="J503" s="205"/>
      <c r="K503" s="205"/>
      <c r="L503" s="337"/>
    </row>
    <row r="504" spans="2:12" s="1" customFormat="1" ht="22.5" customHeight="1" outlineLevel="2">
      <c r="B504" s="302"/>
      <c r="C504" s="191" t="s">
        <v>779</v>
      </c>
      <c r="D504" s="191" t="s">
        <v>342</v>
      </c>
      <c r="E504" s="285" t="s">
        <v>780</v>
      </c>
      <c r="F504" s="280" t="s">
        <v>781</v>
      </c>
      <c r="G504" s="194" t="s">
        <v>390</v>
      </c>
      <c r="H504" s="195">
        <v>100.737</v>
      </c>
      <c r="I504" s="269">
        <v>501.6</v>
      </c>
      <c r="J504" s="197">
        <f>ROUND(I504*H504,2)</f>
        <v>50529.68</v>
      </c>
      <c r="K504" s="193" t="s">
        <v>346</v>
      </c>
      <c r="L504" s="322"/>
    </row>
    <row r="505" spans="2:12" s="1" customFormat="1" ht="22.5" customHeight="1" outlineLevel="2" collapsed="1">
      <c r="B505" s="302"/>
      <c r="C505" s="191" t="s">
        <v>782</v>
      </c>
      <c r="D505" s="191" t="s">
        <v>342</v>
      </c>
      <c r="E505" s="285" t="s">
        <v>783</v>
      </c>
      <c r="F505" s="280" t="s">
        <v>784</v>
      </c>
      <c r="G505" s="194" t="s">
        <v>390</v>
      </c>
      <c r="H505" s="195">
        <v>230.896</v>
      </c>
      <c r="I505" s="269">
        <v>1003.1</v>
      </c>
      <c r="J505" s="197">
        <f>ROUND(I505*H505,2)</f>
        <v>231611.78</v>
      </c>
      <c r="K505" s="193" t="s">
        <v>346</v>
      </c>
      <c r="L505" s="322"/>
    </row>
    <row r="506" spans="2:12" s="12" customFormat="1" ht="13.5" hidden="1" outlineLevel="3">
      <c r="B506" s="342"/>
      <c r="C506" s="203"/>
      <c r="D506" s="206" t="s">
        <v>348</v>
      </c>
      <c r="E506" s="352" t="s">
        <v>34</v>
      </c>
      <c r="F506" s="350" t="s">
        <v>625</v>
      </c>
      <c r="G506" s="203"/>
      <c r="H506" s="345" t="s">
        <v>34</v>
      </c>
      <c r="I506" s="346" t="s">
        <v>34</v>
      </c>
      <c r="J506" s="203"/>
      <c r="K506" s="203"/>
      <c r="L506" s="347"/>
    </row>
    <row r="507" spans="2:12" s="13" customFormat="1" ht="13.5" hidden="1" outlineLevel="3">
      <c r="B507" s="331"/>
      <c r="C507" s="204"/>
      <c r="D507" s="206" t="s">
        <v>348</v>
      </c>
      <c r="E507" s="287" t="s">
        <v>34</v>
      </c>
      <c r="F507" s="281" t="s">
        <v>785</v>
      </c>
      <c r="G507" s="204"/>
      <c r="H507" s="212">
        <v>87.552</v>
      </c>
      <c r="I507" s="332" t="s">
        <v>34</v>
      </c>
      <c r="J507" s="204"/>
      <c r="K507" s="204"/>
      <c r="L507" s="333"/>
    </row>
    <row r="508" spans="2:12" s="13" customFormat="1" ht="13.5" hidden="1" outlineLevel="3">
      <c r="B508" s="331"/>
      <c r="C508" s="204"/>
      <c r="D508" s="206" t="s">
        <v>348</v>
      </c>
      <c r="E508" s="287" t="s">
        <v>34</v>
      </c>
      <c r="F508" s="281" t="s">
        <v>786</v>
      </c>
      <c r="G508" s="204"/>
      <c r="H508" s="212">
        <v>47.328</v>
      </c>
      <c r="I508" s="332" t="s">
        <v>34</v>
      </c>
      <c r="J508" s="204"/>
      <c r="K508" s="204"/>
      <c r="L508" s="333"/>
    </row>
    <row r="509" spans="2:12" s="13" customFormat="1" ht="13.5" hidden="1" outlineLevel="3">
      <c r="B509" s="331"/>
      <c r="C509" s="204"/>
      <c r="D509" s="206" t="s">
        <v>348</v>
      </c>
      <c r="E509" s="287" t="s">
        <v>34</v>
      </c>
      <c r="F509" s="281" t="s">
        <v>787</v>
      </c>
      <c r="G509" s="204"/>
      <c r="H509" s="212">
        <v>48.008</v>
      </c>
      <c r="I509" s="332" t="s">
        <v>34</v>
      </c>
      <c r="J509" s="204"/>
      <c r="K509" s="204"/>
      <c r="L509" s="333"/>
    </row>
    <row r="510" spans="2:12" s="13" customFormat="1" ht="13.5" hidden="1" outlineLevel="3">
      <c r="B510" s="331"/>
      <c r="C510" s="204"/>
      <c r="D510" s="206" t="s">
        <v>348</v>
      </c>
      <c r="E510" s="287" t="s">
        <v>34</v>
      </c>
      <c r="F510" s="281" t="s">
        <v>788</v>
      </c>
      <c r="G510" s="204"/>
      <c r="H510" s="212">
        <v>48.008</v>
      </c>
      <c r="I510" s="332" t="s">
        <v>34</v>
      </c>
      <c r="J510" s="204"/>
      <c r="K510" s="204"/>
      <c r="L510" s="333"/>
    </row>
    <row r="511" spans="2:12" s="14" customFormat="1" ht="13.5" hidden="1" outlineLevel="3">
      <c r="B511" s="335"/>
      <c r="C511" s="205"/>
      <c r="D511" s="206" t="s">
        <v>348</v>
      </c>
      <c r="E511" s="286" t="s">
        <v>34</v>
      </c>
      <c r="F511" s="282" t="s">
        <v>352</v>
      </c>
      <c r="G511" s="205"/>
      <c r="H511" s="209">
        <v>230.896</v>
      </c>
      <c r="I511" s="336" t="s">
        <v>34</v>
      </c>
      <c r="J511" s="205"/>
      <c r="K511" s="205"/>
      <c r="L511" s="337"/>
    </row>
    <row r="512" spans="2:12" s="1" customFormat="1" ht="22.5" customHeight="1" outlineLevel="2" collapsed="1">
      <c r="B512" s="302"/>
      <c r="C512" s="191" t="s">
        <v>789</v>
      </c>
      <c r="D512" s="191" t="s">
        <v>342</v>
      </c>
      <c r="E512" s="285" t="s">
        <v>790</v>
      </c>
      <c r="F512" s="280" t="s">
        <v>791</v>
      </c>
      <c r="G512" s="194" t="s">
        <v>444</v>
      </c>
      <c r="H512" s="195">
        <v>16420.26</v>
      </c>
      <c r="I512" s="269">
        <v>20.9</v>
      </c>
      <c r="J512" s="197">
        <f>ROUND(I512*H512,2)</f>
        <v>343183.43</v>
      </c>
      <c r="K512" s="193" t="s">
        <v>346</v>
      </c>
      <c r="L512" s="322"/>
    </row>
    <row r="513" spans="2:12" s="13" customFormat="1" ht="13.5" hidden="1" outlineLevel="3">
      <c r="B513" s="331"/>
      <c r="C513" s="204"/>
      <c r="D513" s="206" t="s">
        <v>348</v>
      </c>
      <c r="E513" s="287" t="s">
        <v>281</v>
      </c>
      <c r="F513" s="281" t="s">
        <v>792</v>
      </c>
      <c r="G513" s="204"/>
      <c r="H513" s="212">
        <v>6197.76</v>
      </c>
      <c r="I513" s="332" t="s">
        <v>34</v>
      </c>
      <c r="J513" s="204"/>
      <c r="K513" s="204"/>
      <c r="L513" s="333"/>
    </row>
    <row r="514" spans="2:12" s="13" customFormat="1" ht="13.5" hidden="1" outlineLevel="3">
      <c r="B514" s="331"/>
      <c r="C514" s="204"/>
      <c r="D514" s="206" t="s">
        <v>348</v>
      </c>
      <c r="E514" s="287" t="s">
        <v>278</v>
      </c>
      <c r="F514" s="281" t="s">
        <v>793</v>
      </c>
      <c r="G514" s="204"/>
      <c r="H514" s="212">
        <v>3182.7</v>
      </c>
      <c r="I514" s="332" t="s">
        <v>34</v>
      </c>
      <c r="J514" s="204"/>
      <c r="K514" s="204"/>
      <c r="L514" s="333"/>
    </row>
    <row r="515" spans="2:12" s="13" customFormat="1" ht="13.5" hidden="1" outlineLevel="3">
      <c r="B515" s="331"/>
      <c r="C515" s="204"/>
      <c r="D515" s="206" t="s">
        <v>348</v>
      </c>
      <c r="E515" s="287" t="s">
        <v>279</v>
      </c>
      <c r="F515" s="281" t="s">
        <v>794</v>
      </c>
      <c r="G515" s="204"/>
      <c r="H515" s="212">
        <v>3233.38</v>
      </c>
      <c r="I515" s="332" t="s">
        <v>34</v>
      </c>
      <c r="J515" s="204"/>
      <c r="K515" s="204"/>
      <c r="L515" s="333"/>
    </row>
    <row r="516" spans="2:12" s="13" customFormat="1" ht="13.5" hidden="1" outlineLevel="3">
      <c r="B516" s="331"/>
      <c r="C516" s="204"/>
      <c r="D516" s="206" t="s">
        <v>348</v>
      </c>
      <c r="E516" s="287" t="s">
        <v>280</v>
      </c>
      <c r="F516" s="281" t="s">
        <v>795</v>
      </c>
      <c r="G516" s="204"/>
      <c r="H516" s="212">
        <v>3233.38</v>
      </c>
      <c r="I516" s="332" t="s">
        <v>34</v>
      </c>
      <c r="J516" s="204"/>
      <c r="K516" s="204"/>
      <c r="L516" s="333"/>
    </row>
    <row r="517" spans="2:12" s="13" customFormat="1" ht="13.5" hidden="1" outlineLevel="3">
      <c r="B517" s="331"/>
      <c r="C517" s="204"/>
      <c r="D517" s="206" t="s">
        <v>348</v>
      </c>
      <c r="E517" s="287" t="s">
        <v>796</v>
      </c>
      <c r="F517" s="281" t="s">
        <v>797</v>
      </c>
      <c r="G517" s="204"/>
      <c r="H517" s="212">
        <v>573.04</v>
      </c>
      <c r="I517" s="332" t="s">
        <v>34</v>
      </c>
      <c r="J517" s="204"/>
      <c r="K517" s="204"/>
      <c r="L517" s="333"/>
    </row>
    <row r="518" spans="2:12" s="14" customFormat="1" ht="13.5" hidden="1" outlineLevel="3">
      <c r="B518" s="335"/>
      <c r="C518" s="205"/>
      <c r="D518" s="206" t="s">
        <v>348</v>
      </c>
      <c r="E518" s="286" t="s">
        <v>798</v>
      </c>
      <c r="F518" s="282" t="s">
        <v>352</v>
      </c>
      <c r="G518" s="205"/>
      <c r="H518" s="209">
        <v>16420.26</v>
      </c>
      <c r="I518" s="336" t="s">
        <v>34</v>
      </c>
      <c r="J518" s="205"/>
      <c r="K518" s="205"/>
      <c r="L518" s="337"/>
    </row>
    <row r="519" spans="2:12" s="1" customFormat="1" ht="22.5" customHeight="1" outlineLevel="2" collapsed="1">
      <c r="B519" s="302"/>
      <c r="C519" s="217" t="s">
        <v>799</v>
      </c>
      <c r="D519" s="217" t="s">
        <v>441</v>
      </c>
      <c r="E519" s="289" t="s">
        <v>800</v>
      </c>
      <c r="F519" s="283" t="s">
        <v>801</v>
      </c>
      <c r="G519" s="220" t="s">
        <v>417</v>
      </c>
      <c r="H519" s="221">
        <v>4.256</v>
      </c>
      <c r="I519" s="270">
        <v>24000</v>
      </c>
      <c r="J519" s="222">
        <f>ROUND(I519*H519,2)</f>
        <v>102144</v>
      </c>
      <c r="K519" s="219" t="s">
        <v>346</v>
      </c>
      <c r="L519" s="334"/>
    </row>
    <row r="520" spans="2:12" s="12" customFormat="1" ht="13.5" hidden="1" outlineLevel="3">
      <c r="B520" s="342"/>
      <c r="C520" s="203"/>
      <c r="D520" s="206" t="s">
        <v>348</v>
      </c>
      <c r="E520" s="352" t="s">
        <v>34</v>
      </c>
      <c r="F520" s="350" t="s">
        <v>802</v>
      </c>
      <c r="G520" s="203"/>
      <c r="H520" s="345" t="s">
        <v>34</v>
      </c>
      <c r="I520" s="346" t="s">
        <v>34</v>
      </c>
      <c r="J520" s="203"/>
      <c r="K520" s="203"/>
      <c r="L520" s="347"/>
    </row>
    <row r="521" spans="2:12" s="13" customFormat="1" ht="13.5" hidden="1" outlineLevel="3">
      <c r="B521" s="331"/>
      <c r="C521" s="204"/>
      <c r="D521" s="206" t="s">
        <v>348</v>
      </c>
      <c r="E521" s="287" t="s">
        <v>34</v>
      </c>
      <c r="F521" s="281" t="s">
        <v>803</v>
      </c>
      <c r="G521" s="204"/>
      <c r="H521" s="212">
        <v>4.256</v>
      </c>
      <c r="I521" s="332" t="s">
        <v>34</v>
      </c>
      <c r="J521" s="204"/>
      <c r="K521" s="204"/>
      <c r="L521" s="333"/>
    </row>
    <row r="522" spans="2:12" s="1" customFormat="1" ht="22.5" customHeight="1" outlineLevel="2" collapsed="1">
      <c r="B522" s="302"/>
      <c r="C522" s="217" t="s">
        <v>804</v>
      </c>
      <c r="D522" s="217" t="s">
        <v>441</v>
      </c>
      <c r="E522" s="289" t="s">
        <v>805</v>
      </c>
      <c r="F522" s="283" t="s">
        <v>806</v>
      </c>
      <c r="G522" s="220" t="s">
        <v>417</v>
      </c>
      <c r="H522" s="221">
        <v>2.128</v>
      </c>
      <c r="I522" s="270">
        <v>8000</v>
      </c>
      <c r="J522" s="222">
        <f>ROUND(I522*H522,2)</f>
        <v>17024</v>
      </c>
      <c r="K522" s="219" t="s">
        <v>34</v>
      </c>
      <c r="L522" s="334"/>
    </row>
    <row r="523" spans="2:12" s="12" customFormat="1" ht="13.5" hidden="1" outlineLevel="3">
      <c r="B523" s="342"/>
      <c r="C523" s="203"/>
      <c r="D523" s="206" t="s">
        <v>348</v>
      </c>
      <c r="E523" s="352" t="s">
        <v>34</v>
      </c>
      <c r="F523" s="350" t="s">
        <v>802</v>
      </c>
      <c r="G523" s="203"/>
      <c r="H523" s="345" t="s">
        <v>34</v>
      </c>
      <c r="I523" s="346" t="s">
        <v>34</v>
      </c>
      <c r="J523" s="203"/>
      <c r="K523" s="203"/>
      <c r="L523" s="347"/>
    </row>
    <row r="524" spans="2:12" s="13" customFormat="1" ht="13.5" hidden="1" outlineLevel="3">
      <c r="B524" s="331"/>
      <c r="C524" s="204"/>
      <c r="D524" s="206" t="s">
        <v>348</v>
      </c>
      <c r="E524" s="287" t="s">
        <v>34</v>
      </c>
      <c r="F524" s="281" t="s">
        <v>807</v>
      </c>
      <c r="G524" s="204"/>
      <c r="H524" s="212">
        <v>2.128</v>
      </c>
      <c r="I524" s="332" t="s">
        <v>34</v>
      </c>
      <c r="J524" s="204"/>
      <c r="K524" s="204"/>
      <c r="L524" s="333"/>
    </row>
    <row r="525" spans="2:12" s="14" customFormat="1" ht="13.5" hidden="1" outlineLevel="3">
      <c r="B525" s="335"/>
      <c r="C525" s="205"/>
      <c r="D525" s="206" t="s">
        <v>348</v>
      </c>
      <c r="E525" s="286" t="s">
        <v>241</v>
      </c>
      <c r="F525" s="282" t="s">
        <v>352</v>
      </c>
      <c r="G525" s="205"/>
      <c r="H525" s="209">
        <v>2.128</v>
      </c>
      <c r="I525" s="336" t="s">
        <v>34</v>
      </c>
      <c r="J525" s="205"/>
      <c r="K525" s="205"/>
      <c r="L525" s="337"/>
    </row>
    <row r="526" spans="2:12" s="1" customFormat="1" ht="22.5" customHeight="1" outlineLevel="2" collapsed="1">
      <c r="B526" s="302"/>
      <c r="C526" s="217" t="s">
        <v>808</v>
      </c>
      <c r="D526" s="217" t="s">
        <v>441</v>
      </c>
      <c r="E526" s="289" t="s">
        <v>809</v>
      </c>
      <c r="F526" s="283" t="s">
        <v>810</v>
      </c>
      <c r="G526" s="220" t="s">
        <v>417</v>
      </c>
      <c r="H526" s="221">
        <v>7.1</v>
      </c>
      <c r="I526" s="270">
        <v>24000</v>
      </c>
      <c r="J526" s="222">
        <f>ROUND(I526*H526,2)</f>
        <v>170400</v>
      </c>
      <c r="K526" s="219" t="s">
        <v>346</v>
      </c>
      <c r="L526" s="334"/>
    </row>
    <row r="527" spans="2:12" s="12" customFormat="1" ht="13.5" hidden="1" outlineLevel="3">
      <c r="B527" s="342"/>
      <c r="C527" s="203"/>
      <c r="D527" s="206" t="s">
        <v>348</v>
      </c>
      <c r="E527" s="352" t="s">
        <v>34</v>
      </c>
      <c r="F527" s="350" t="s">
        <v>811</v>
      </c>
      <c r="G527" s="203"/>
      <c r="H527" s="345" t="s">
        <v>34</v>
      </c>
      <c r="I527" s="346" t="s">
        <v>34</v>
      </c>
      <c r="J527" s="203"/>
      <c r="K527" s="203"/>
      <c r="L527" s="347"/>
    </row>
    <row r="528" spans="2:12" s="13" customFormat="1" ht="13.5" hidden="1" outlineLevel="3">
      <c r="B528" s="331"/>
      <c r="C528" s="204"/>
      <c r="D528" s="206" t="s">
        <v>348</v>
      </c>
      <c r="E528" s="287" t="s">
        <v>34</v>
      </c>
      <c r="F528" s="281" t="s">
        <v>812</v>
      </c>
      <c r="G528" s="204"/>
      <c r="H528" s="212">
        <v>2.342</v>
      </c>
      <c r="I528" s="332" t="s">
        <v>34</v>
      </c>
      <c r="J528" s="204"/>
      <c r="K528" s="204"/>
      <c r="L528" s="333"/>
    </row>
    <row r="529" spans="2:12" s="13" customFormat="1" ht="13.5" hidden="1" outlineLevel="3">
      <c r="B529" s="331"/>
      <c r="C529" s="204"/>
      <c r="D529" s="206" t="s">
        <v>348</v>
      </c>
      <c r="E529" s="287" t="s">
        <v>34</v>
      </c>
      <c r="F529" s="281" t="s">
        <v>813</v>
      </c>
      <c r="G529" s="204"/>
      <c r="H529" s="212">
        <v>2.379</v>
      </c>
      <c r="I529" s="332" t="s">
        <v>34</v>
      </c>
      <c r="J529" s="204"/>
      <c r="K529" s="204"/>
      <c r="L529" s="333"/>
    </row>
    <row r="530" spans="2:12" s="13" customFormat="1" ht="13.5" hidden="1" outlineLevel="3">
      <c r="B530" s="331"/>
      <c r="C530" s="204"/>
      <c r="D530" s="206" t="s">
        <v>348</v>
      </c>
      <c r="E530" s="287" t="s">
        <v>34</v>
      </c>
      <c r="F530" s="281" t="s">
        <v>814</v>
      </c>
      <c r="G530" s="204"/>
      <c r="H530" s="212">
        <v>2.379</v>
      </c>
      <c r="I530" s="332" t="s">
        <v>34</v>
      </c>
      <c r="J530" s="204"/>
      <c r="K530" s="204"/>
      <c r="L530" s="333"/>
    </row>
    <row r="531" spans="2:12" s="14" customFormat="1" ht="13.5" hidden="1" outlineLevel="3">
      <c r="B531" s="335"/>
      <c r="C531" s="205"/>
      <c r="D531" s="206" t="s">
        <v>348</v>
      </c>
      <c r="E531" s="286" t="s">
        <v>34</v>
      </c>
      <c r="F531" s="282" t="s">
        <v>352</v>
      </c>
      <c r="G531" s="205"/>
      <c r="H531" s="209">
        <v>7.1</v>
      </c>
      <c r="I531" s="336" t="s">
        <v>34</v>
      </c>
      <c r="J531" s="205"/>
      <c r="K531" s="205"/>
      <c r="L531" s="337"/>
    </row>
    <row r="532" spans="2:12" s="1" customFormat="1" ht="22.5" customHeight="1" outlineLevel="2" collapsed="1">
      <c r="B532" s="302"/>
      <c r="C532" s="217" t="s">
        <v>31</v>
      </c>
      <c r="D532" s="217" t="s">
        <v>441</v>
      </c>
      <c r="E532" s="289" t="s">
        <v>815</v>
      </c>
      <c r="F532" s="283" t="s">
        <v>816</v>
      </c>
      <c r="G532" s="220" t="s">
        <v>417</v>
      </c>
      <c r="H532" s="221">
        <v>2.841</v>
      </c>
      <c r="I532" s="270">
        <v>8000</v>
      </c>
      <c r="J532" s="222">
        <f>ROUND(I532*H532,2)</f>
        <v>22728</v>
      </c>
      <c r="K532" s="219" t="s">
        <v>34</v>
      </c>
      <c r="L532" s="334"/>
    </row>
    <row r="533" spans="2:12" s="12" customFormat="1" ht="13.5" hidden="1" outlineLevel="3">
      <c r="B533" s="342"/>
      <c r="C533" s="203"/>
      <c r="D533" s="206" t="s">
        <v>348</v>
      </c>
      <c r="E533" s="352" t="s">
        <v>34</v>
      </c>
      <c r="F533" s="350" t="s">
        <v>811</v>
      </c>
      <c r="G533" s="203"/>
      <c r="H533" s="345" t="s">
        <v>34</v>
      </c>
      <c r="I533" s="346" t="s">
        <v>34</v>
      </c>
      <c r="J533" s="203"/>
      <c r="K533" s="203"/>
      <c r="L533" s="347"/>
    </row>
    <row r="534" spans="2:12" s="13" customFormat="1" ht="13.5" hidden="1" outlineLevel="3">
      <c r="B534" s="331"/>
      <c r="C534" s="204"/>
      <c r="D534" s="206" t="s">
        <v>348</v>
      </c>
      <c r="E534" s="287" t="s">
        <v>34</v>
      </c>
      <c r="F534" s="281" t="s">
        <v>817</v>
      </c>
      <c r="G534" s="204"/>
      <c r="H534" s="212">
        <v>0.937</v>
      </c>
      <c r="I534" s="332" t="s">
        <v>34</v>
      </c>
      <c r="J534" s="204"/>
      <c r="K534" s="204"/>
      <c r="L534" s="333"/>
    </row>
    <row r="535" spans="2:12" s="13" customFormat="1" ht="13.5" hidden="1" outlineLevel="3">
      <c r="B535" s="331"/>
      <c r="C535" s="204"/>
      <c r="D535" s="206" t="s">
        <v>348</v>
      </c>
      <c r="E535" s="287" t="s">
        <v>34</v>
      </c>
      <c r="F535" s="281" t="s">
        <v>818</v>
      </c>
      <c r="G535" s="204"/>
      <c r="H535" s="212">
        <v>0.952</v>
      </c>
      <c r="I535" s="332" t="s">
        <v>34</v>
      </c>
      <c r="J535" s="204"/>
      <c r="K535" s="204"/>
      <c r="L535" s="333"/>
    </row>
    <row r="536" spans="2:12" s="13" customFormat="1" ht="13.5" hidden="1" outlineLevel="3">
      <c r="B536" s="331"/>
      <c r="C536" s="204"/>
      <c r="D536" s="206" t="s">
        <v>348</v>
      </c>
      <c r="E536" s="287" t="s">
        <v>34</v>
      </c>
      <c r="F536" s="281" t="s">
        <v>819</v>
      </c>
      <c r="G536" s="204"/>
      <c r="H536" s="212">
        <v>0.952</v>
      </c>
      <c r="I536" s="332" t="s">
        <v>34</v>
      </c>
      <c r="J536" s="204"/>
      <c r="K536" s="204"/>
      <c r="L536" s="333"/>
    </row>
    <row r="537" spans="2:12" s="14" customFormat="1" ht="13.5" hidden="1" outlineLevel="3">
      <c r="B537" s="335"/>
      <c r="C537" s="205"/>
      <c r="D537" s="206" t="s">
        <v>348</v>
      </c>
      <c r="E537" s="286" t="s">
        <v>242</v>
      </c>
      <c r="F537" s="282" t="s">
        <v>352</v>
      </c>
      <c r="G537" s="205"/>
      <c r="H537" s="209">
        <v>2.841</v>
      </c>
      <c r="I537" s="336" t="s">
        <v>34</v>
      </c>
      <c r="J537" s="205"/>
      <c r="K537" s="205"/>
      <c r="L537" s="337"/>
    </row>
    <row r="538" spans="2:12" s="1" customFormat="1" ht="22.5" customHeight="1" outlineLevel="2" collapsed="1">
      <c r="B538" s="302"/>
      <c r="C538" s="217" t="s">
        <v>820</v>
      </c>
      <c r="D538" s="217" t="s">
        <v>441</v>
      </c>
      <c r="E538" s="289" t="s">
        <v>821</v>
      </c>
      <c r="F538" s="283" t="s">
        <v>822</v>
      </c>
      <c r="G538" s="220" t="s">
        <v>417</v>
      </c>
      <c r="H538" s="221">
        <v>0.402</v>
      </c>
      <c r="I538" s="270">
        <v>24000</v>
      </c>
      <c r="J538" s="222">
        <f>ROUND(I538*H538,2)</f>
        <v>9648</v>
      </c>
      <c r="K538" s="219" t="s">
        <v>346</v>
      </c>
      <c r="L538" s="334"/>
    </row>
    <row r="539" spans="2:12" s="12" customFormat="1" ht="13.5" hidden="1" outlineLevel="3">
      <c r="B539" s="342"/>
      <c r="C539" s="203"/>
      <c r="D539" s="206" t="s">
        <v>348</v>
      </c>
      <c r="E539" s="352" t="s">
        <v>34</v>
      </c>
      <c r="F539" s="350" t="s">
        <v>823</v>
      </c>
      <c r="G539" s="203"/>
      <c r="H539" s="345" t="s">
        <v>34</v>
      </c>
      <c r="I539" s="346" t="s">
        <v>34</v>
      </c>
      <c r="J539" s="203"/>
      <c r="K539" s="203"/>
      <c r="L539" s="347"/>
    </row>
    <row r="540" spans="2:12" s="12" customFormat="1" ht="13.5" hidden="1" outlineLevel="3">
      <c r="B540" s="342"/>
      <c r="C540" s="203"/>
      <c r="D540" s="206" t="s">
        <v>348</v>
      </c>
      <c r="E540" s="352" t="s">
        <v>34</v>
      </c>
      <c r="F540" s="350" t="s">
        <v>824</v>
      </c>
      <c r="G540" s="203"/>
      <c r="H540" s="345" t="s">
        <v>34</v>
      </c>
      <c r="I540" s="346" t="s">
        <v>34</v>
      </c>
      <c r="J540" s="203"/>
      <c r="K540" s="203"/>
      <c r="L540" s="347"/>
    </row>
    <row r="541" spans="2:12" s="13" customFormat="1" ht="13.5" hidden="1" outlineLevel="3">
      <c r="B541" s="331"/>
      <c r="C541" s="204"/>
      <c r="D541" s="206" t="s">
        <v>348</v>
      </c>
      <c r="E541" s="287" t="s">
        <v>34</v>
      </c>
      <c r="F541" s="281" t="s">
        <v>825</v>
      </c>
      <c r="G541" s="204"/>
      <c r="H541" s="212">
        <v>0.097</v>
      </c>
      <c r="I541" s="332" t="s">
        <v>34</v>
      </c>
      <c r="J541" s="204"/>
      <c r="K541" s="204"/>
      <c r="L541" s="333"/>
    </row>
    <row r="542" spans="2:12" s="13" customFormat="1" ht="13.5" hidden="1" outlineLevel="3">
      <c r="B542" s="331"/>
      <c r="C542" s="204"/>
      <c r="D542" s="206" t="s">
        <v>348</v>
      </c>
      <c r="E542" s="287" t="s">
        <v>34</v>
      </c>
      <c r="F542" s="281" t="s">
        <v>826</v>
      </c>
      <c r="G542" s="204"/>
      <c r="H542" s="212">
        <v>0.103</v>
      </c>
      <c r="I542" s="332" t="s">
        <v>34</v>
      </c>
      <c r="J542" s="204"/>
      <c r="K542" s="204"/>
      <c r="L542" s="333"/>
    </row>
    <row r="543" spans="2:12" s="13" customFormat="1" ht="13.5" hidden="1" outlineLevel="3">
      <c r="B543" s="331"/>
      <c r="C543" s="204"/>
      <c r="D543" s="206" t="s">
        <v>348</v>
      </c>
      <c r="E543" s="287" t="s">
        <v>34</v>
      </c>
      <c r="F543" s="281" t="s">
        <v>827</v>
      </c>
      <c r="G543" s="204"/>
      <c r="H543" s="212">
        <v>0.101</v>
      </c>
      <c r="I543" s="332" t="s">
        <v>34</v>
      </c>
      <c r="J543" s="204"/>
      <c r="K543" s="204"/>
      <c r="L543" s="333"/>
    </row>
    <row r="544" spans="2:12" s="13" customFormat="1" ht="13.5" hidden="1" outlineLevel="3">
      <c r="B544" s="331"/>
      <c r="C544" s="204"/>
      <c r="D544" s="206" t="s">
        <v>348</v>
      </c>
      <c r="E544" s="287" t="s">
        <v>34</v>
      </c>
      <c r="F544" s="281" t="s">
        <v>828</v>
      </c>
      <c r="G544" s="204"/>
      <c r="H544" s="212">
        <v>0.101</v>
      </c>
      <c r="I544" s="332" t="s">
        <v>34</v>
      </c>
      <c r="J544" s="204"/>
      <c r="K544" s="204"/>
      <c r="L544" s="333"/>
    </row>
    <row r="545" spans="2:12" s="14" customFormat="1" ht="13.5" hidden="1" outlineLevel="3">
      <c r="B545" s="335"/>
      <c r="C545" s="205"/>
      <c r="D545" s="206" t="s">
        <v>348</v>
      </c>
      <c r="E545" s="286" t="s">
        <v>34</v>
      </c>
      <c r="F545" s="282" t="s">
        <v>352</v>
      </c>
      <c r="G545" s="205"/>
      <c r="H545" s="209">
        <v>0.402</v>
      </c>
      <c r="I545" s="336" t="s">
        <v>34</v>
      </c>
      <c r="J545" s="205"/>
      <c r="K545" s="205"/>
      <c r="L545" s="337"/>
    </row>
    <row r="546" spans="2:12" s="1" customFormat="1" ht="22.5" customHeight="1" outlineLevel="2" collapsed="1">
      <c r="B546" s="302"/>
      <c r="C546" s="217" t="s">
        <v>829</v>
      </c>
      <c r="D546" s="217" t="s">
        <v>441</v>
      </c>
      <c r="E546" s="289" t="s">
        <v>830</v>
      </c>
      <c r="F546" s="283" t="s">
        <v>831</v>
      </c>
      <c r="G546" s="220" t="s">
        <v>417</v>
      </c>
      <c r="H546" s="221">
        <v>0.189</v>
      </c>
      <c r="I546" s="270">
        <v>8000</v>
      </c>
      <c r="J546" s="222">
        <f>ROUND(I546*H546,2)</f>
        <v>1512</v>
      </c>
      <c r="K546" s="219" t="s">
        <v>34</v>
      </c>
      <c r="L546" s="334"/>
    </row>
    <row r="547" spans="2:12" s="12" customFormat="1" ht="13.5" hidden="1" outlineLevel="3">
      <c r="B547" s="342"/>
      <c r="C547" s="203"/>
      <c r="D547" s="206" t="s">
        <v>348</v>
      </c>
      <c r="E547" s="352" t="s">
        <v>34</v>
      </c>
      <c r="F547" s="350" t="s">
        <v>832</v>
      </c>
      <c r="G547" s="203"/>
      <c r="H547" s="345" t="s">
        <v>34</v>
      </c>
      <c r="I547" s="346" t="s">
        <v>34</v>
      </c>
      <c r="J547" s="203"/>
      <c r="K547" s="203"/>
      <c r="L547" s="347"/>
    </row>
    <row r="548" spans="2:12" s="12" customFormat="1" ht="13.5" hidden="1" outlineLevel="3">
      <c r="B548" s="342"/>
      <c r="C548" s="203"/>
      <c r="D548" s="206" t="s">
        <v>348</v>
      </c>
      <c r="E548" s="352" t="s">
        <v>34</v>
      </c>
      <c r="F548" s="350" t="s">
        <v>824</v>
      </c>
      <c r="G548" s="203"/>
      <c r="H548" s="345" t="s">
        <v>34</v>
      </c>
      <c r="I548" s="346" t="s">
        <v>34</v>
      </c>
      <c r="J548" s="203"/>
      <c r="K548" s="203"/>
      <c r="L548" s="347"/>
    </row>
    <row r="549" spans="2:12" s="13" customFormat="1" ht="13.5" hidden="1" outlineLevel="3">
      <c r="B549" s="331"/>
      <c r="C549" s="204"/>
      <c r="D549" s="206" t="s">
        <v>348</v>
      </c>
      <c r="E549" s="287" t="s">
        <v>34</v>
      </c>
      <c r="F549" s="281" t="s">
        <v>833</v>
      </c>
      <c r="G549" s="204"/>
      <c r="H549" s="212">
        <v>0.028</v>
      </c>
      <c r="I549" s="332" t="s">
        <v>34</v>
      </c>
      <c r="J549" s="204"/>
      <c r="K549" s="204"/>
      <c r="L549" s="333"/>
    </row>
    <row r="550" spans="2:12" s="13" customFormat="1" ht="13.5" hidden="1" outlineLevel="3">
      <c r="B550" s="331"/>
      <c r="C550" s="204"/>
      <c r="D550" s="206" t="s">
        <v>348</v>
      </c>
      <c r="E550" s="287" t="s">
        <v>34</v>
      </c>
      <c r="F550" s="281" t="s">
        <v>834</v>
      </c>
      <c r="G550" s="204"/>
      <c r="H550" s="212">
        <v>0.052</v>
      </c>
      <c r="I550" s="332" t="s">
        <v>34</v>
      </c>
      <c r="J550" s="204"/>
      <c r="K550" s="204"/>
      <c r="L550" s="333"/>
    </row>
    <row r="551" spans="2:12" s="13" customFormat="1" ht="13.5" hidden="1" outlineLevel="3">
      <c r="B551" s="331"/>
      <c r="C551" s="204"/>
      <c r="D551" s="206" t="s">
        <v>348</v>
      </c>
      <c r="E551" s="287" t="s">
        <v>34</v>
      </c>
      <c r="F551" s="281" t="s">
        <v>835</v>
      </c>
      <c r="G551" s="204"/>
      <c r="H551" s="212">
        <v>0.054</v>
      </c>
      <c r="I551" s="332" t="s">
        <v>34</v>
      </c>
      <c r="J551" s="204"/>
      <c r="K551" s="204"/>
      <c r="L551" s="333"/>
    </row>
    <row r="552" spans="2:12" s="13" customFormat="1" ht="13.5" hidden="1" outlineLevel="3">
      <c r="B552" s="331"/>
      <c r="C552" s="204"/>
      <c r="D552" s="206" t="s">
        <v>348</v>
      </c>
      <c r="E552" s="287" t="s">
        <v>34</v>
      </c>
      <c r="F552" s="281" t="s">
        <v>836</v>
      </c>
      <c r="G552" s="204"/>
      <c r="H552" s="212">
        <v>0.055</v>
      </c>
      <c r="I552" s="332" t="s">
        <v>34</v>
      </c>
      <c r="J552" s="204"/>
      <c r="K552" s="204"/>
      <c r="L552" s="333"/>
    </row>
    <row r="553" spans="2:12" s="14" customFormat="1" ht="13.5" hidden="1" outlineLevel="3">
      <c r="B553" s="335"/>
      <c r="C553" s="205"/>
      <c r="D553" s="206" t="s">
        <v>348</v>
      </c>
      <c r="E553" s="286" t="s">
        <v>243</v>
      </c>
      <c r="F553" s="282" t="s">
        <v>352</v>
      </c>
      <c r="G553" s="205"/>
      <c r="H553" s="209">
        <v>0.189</v>
      </c>
      <c r="I553" s="336" t="s">
        <v>34</v>
      </c>
      <c r="J553" s="205"/>
      <c r="K553" s="205"/>
      <c r="L553" s="337"/>
    </row>
    <row r="554" spans="2:12" s="1" customFormat="1" ht="22.5" customHeight="1" outlineLevel="2" collapsed="1">
      <c r="B554" s="302"/>
      <c r="C554" s="191" t="s">
        <v>837</v>
      </c>
      <c r="D554" s="191" t="s">
        <v>342</v>
      </c>
      <c r="E554" s="285" t="s">
        <v>838</v>
      </c>
      <c r="F554" s="280" t="s">
        <v>839</v>
      </c>
      <c r="G554" s="194" t="s">
        <v>444</v>
      </c>
      <c r="H554" s="195">
        <v>5007.766</v>
      </c>
      <c r="I554" s="269">
        <v>20.9</v>
      </c>
      <c r="J554" s="197">
        <f>ROUND(I554*H554,2)</f>
        <v>104662.31</v>
      </c>
      <c r="K554" s="193" t="s">
        <v>346</v>
      </c>
      <c r="L554" s="322"/>
    </row>
    <row r="555" spans="2:12" s="12" customFormat="1" ht="13.5" hidden="1" outlineLevel="3">
      <c r="B555" s="342"/>
      <c r="C555" s="203"/>
      <c r="D555" s="206" t="s">
        <v>348</v>
      </c>
      <c r="E555" s="352" t="s">
        <v>34</v>
      </c>
      <c r="F555" s="350" t="s">
        <v>840</v>
      </c>
      <c r="G555" s="203"/>
      <c r="H555" s="345" t="s">
        <v>34</v>
      </c>
      <c r="I555" s="346" t="s">
        <v>34</v>
      </c>
      <c r="J555" s="203"/>
      <c r="K555" s="203"/>
      <c r="L555" s="347"/>
    </row>
    <row r="556" spans="2:12" s="13" customFormat="1" ht="13.5" hidden="1" outlineLevel="3">
      <c r="B556" s="331"/>
      <c r="C556" s="204"/>
      <c r="D556" s="206" t="s">
        <v>348</v>
      </c>
      <c r="E556" s="287" t="s">
        <v>34</v>
      </c>
      <c r="F556" s="281" t="s">
        <v>841</v>
      </c>
      <c r="G556" s="204"/>
      <c r="H556" s="212">
        <v>2066.019</v>
      </c>
      <c r="I556" s="332" t="s">
        <v>34</v>
      </c>
      <c r="J556" s="204"/>
      <c r="K556" s="204"/>
      <c r="L556" s="333"/>
    </row>
    <row r="557" spans="2:12" s="13" customFormat="1" ht="13.5" hidden="1" outlineLevel="3">
      <c r="B557" s="331"/>
      <c r="C557" s="204"/>
      <c r="D557" s="206" t="s">
        <v>348</v>
      </c>
      <c r="E557" s="287" t="s">
        <v>34</v>
      </c>
      <c r="F557" s="281" t="s">
        <v>842</v>
      </c>
      <c r="G557" s="204"/>
      <c r="H557" s="212">
        <v>2758.252</v>
      </c>
      <c r="I557" s="332" t="s">
        <v>34</v>
      </c>
      <c r="J557" s="204"/>
      <c r="K557" s="204"/>
      <c r="L557" s="333"/>
    </row>
    <row r="558" spans="2:12" s="13" customFormat="1" ht="13.5" hidden="1" outlineLevel="3">
      <c r="B558" s="331"/>
      <c r="C558" s="204"/>
      <c r="D558" s="206" t="s">
        <v>348</v>
      </c>
      <c r="E558" s="287" t="s">
        <v>34</v>
      </c>
      <c r="F558" s="281" t="s">
        <v>843</v>
      </c>
      <c r="G558" s="204"/>
      <c r="H558" s="212">
        <v>183.495</v>
      </c>
      <c r="I558" s="332" t="s">
        <v>34</v>
      </c>
      <c r="J558" s="204"/>
      <c r="K558" s="204"/>
      <c r="L558" s="333"/>
    </row>
    <row r="559" spans="2:12" s="14" customFormat="1" ht="13.5" hidden="1" outlineLevel="3">
      <c r="B559" s="335"/>
      <c r="C559" s="205"/>
      <c r="D559" s="206" t="s">
        <v>348</v>
      </c>
      <c r="E559" s="286" t="s">
        <v>34</v>
      </c>
      <c r="F559" s="282" t="s">
        <v>352</v>
      </c>
      <c r="G559" s="205"/>
      <c r="H559" s="209">
        <v>5007.766</v>
      </c>
      <c r="I559" s="336" t="s">
        <v>34</v>
      </c>
      <c r="J559" s="205"/>
      <c r="K559" s="205"/>
      <c r="L559" s="337"/>
    </row>
    <row r="560" spans="2:12" s="1" customFormat="1" ht="22.5" customHeight="1" outlineLevel="2" collapsed="1">
      <c r="B560" s="302"/>
      <c r="C560" s="191" t="s">
        <v>844</v>
      </c>
      <c r="D560" s="191" t="s">
        <v>342</v>
      </c>
      <c r="E560" s="285" t="s">
        <v>394</v>
      </c>
      <c r="F560" s="280" t="s">
        <v>395</v>
      </c>
      <c r="G560" s="194" t="s">
        <v>345</v>
      </c>
      <c r="H560" s="195">
        <v>147.253</v>
      </c>
      <c r="I560" s="269">
        <v>36.1</v>
      </c>
      <c r="J560" s="197">
        <f>ROUND(I560*H560,2)</f>
        <v>5315.83</v>
      </c>
      <c r="K560" s="193" t="s">
        <v>346</v>
      </c>
      <c r="L560" s="322"/>
    </row>
    <row r="561" spans="2:12" s="12" customFormat="1" ht="13.5" hidden="1" outlineLevel="3">
      <c r="B561" s="342"/>
      <c r="C561" s="203"/>
      <c r="D561" s="206" t="s">
        <v>348</v>
      </c>
      <c r="E561" s="352" t="s">
        <v>34</v>
      </c>
      <c r="F561" s="350" t="s">
        <v>845</v>
      </c>
      <c r="G561" s="203"/>
      <c r="H561" s="345" t="s">
        <v>34</v>
      </c>
      <c r="I561" s="346" t="s">
        <v>34</v>
      </c>
      <c r="J561" s="203"/>
      <c r="K561" s="203"/>
      <c r="L561" s="347"/>
    </row>
    <row r="562" spans="2:12" s="13" customFormat="1" ht="13.5" hidden="1" outlineLevel="3">
      <c r="B562" s="331"/>
      <c r="C562" s="204"/>
      <c r="D562" s="206" t="s">
        <v>348</v>
      </c>
      <c r="E562" s="287" t="s">
        <v>34</v>
      </c>
      <c r="F562" s="281" t="s">
        <v>846</v>
      </c>
      <c r="G562" s="204"/>
      <c r="H562" s="212">
        <v>147.253</v>
      </c>
      <c r="I562" s="332" t="s">
        <v>34</v>
      </c>
      <c r="J562" s="204"/>
      <c r="K562" s="204"/>
      <c r="L562" s="333"/>
    </row>
    <row r="563" spans="2:12" s="1" customFormat="1" ht="22.5" customHeight="1" outlineLevel="2" collapsed="1">
      <c r="B563" s="302"/>
      <c r="C563" s="191" t="s">
        <v>847</v>
      </c>
      <c r="D563" s="191" t="s">
        <v>342</v>
      </c>
      <c r="E563" s="285" t="s">
        <v>398</v>
      </c>
      <c r="F563" s="280" t="s">
        <v>399</v>
      </c>
      <c r="G563" s="194" t="s">
        <v>345</v>
      </c>
      <c r="H563" s="195">
        <v>12.805</v>
      </c>
      <c r="I563" s="269">
        <v>72.2</v>
      </c>
      <c r="J563" s="197">
        <f>ROUND(I563*H563,2)</f>
        <v>924.52</v>
      </c>
      <c r="K563" s="193" t="s">
        <v>346</v>
      </c>
      <c r="L563" s="322"/>
    </row>
    <row r="564" spans="2:12" s="12" customFormat="1" ht="13.5" hidden="1" outlineLevel="3">
      <c r="B564" s="342"/>
      <c r="C564" s="203"/>
      <c r="D564" s="206" t="s">
        <v>348</v>
      </c>
      <c r="E564" s="352" t="s">
        <v>34</v>
      </c>
      <c r="F564" s="350" t="s">
        <v>845</v>
      </c>
      <c r="G564" s="203"/>
      <c r="H564" s="345" t="s">
        <v>34</v>
      </c>
      <c r="I564" s="346" t="s">
        <v>34</v>
      </c>
      <c r="J564" s="203"/>
      <c r="K564" s="203"/>
      <c r="L564" s="347"/>
    </row>
    <row r="565" spans="2:12" s="13" customFormat="1" ht="13.5" hidden="1" outlineLevel="3">
      <c r="B565" s="331"/>
      <c r="C565" s="204"/>
      <c r="D565" s="206" t="s">
        <v>348</v>
      </c>
      <c r="E565" s="287" t="s">
        <v>34</v>
      </c>
      <c r="F565" s="281" t="s">
        <v>848</v>
      </c>
      <c r="G565" s="204"/>
      <c r="H565" s="212">
        <v>12.805</v>
      </c>
      <c r="I565" s="332" t="s">
        <v>34</v>
      </c>
      <c r="J565" s="204"/>
      <c r="K565" s="204"/>
      <c r="L565" s="333"/>
    </row>
    <row r="566" spans="2:12" s="1" customFormat="1" ht="22.5" customHeight="1" outlineLevel="2" collapsed="1">
      <c r="B566" s="302"/>
      <c r="C566" s="191" t="s">
        <v>849</v>
      </c>
      <c r="D566" s="191" t="s">
        <v>342</v>
      </c>
      <c r="E566" s="285" t="s">
        <v>355</v>
      </c>
      <c r="F566" s="280" t="s">
        <v>356</v>
      </c>
      <c r="G566" s="194" t="s">
        <v>345</v>
      </c>
      <c r="H566" s="195">
        <v>556.838</v>
      </c>
      <c r="I566" s="269">
        <v>68.1</v>
      </c>
      <c r="J566" s="197">
        <f>ROUND(I566*H566,2)</f>
        <v>37920.67</v>
      </c>
      <c r="K566" s="193" t="s">
        <v>346</v>
      </c>
      <c r="L566" s="322"/>
    </row>
    <row r="567" spans="2:12" s="12" customFormat="1" ht="13.5" hidden="1" outlineLevel="3">
      <c r="B567" s="342"/>
      <c r="C567" s="203"/>
      <c r="D567" s="206" t="s">
        <v>348</v>
      </c>
      <c r="E567" s="352" t="s">
        <v>34</v>
      </c>
      <c r="F567" s="350" t="s">
        <v>850</v>
      </c>
      <c r="G567" s="203"/>
      <c r="H567" s="345" t="s">
        <v>34</v>
      </c>
      <c r="I567" s="346" t="s">
        <v>34</v>
      </c>
      <c r="J567" s="203"/>
      <c r="K567" s="203"/>
      <c r="L567" s="347"/>
    </row>
    <row r="568" spans="2:12" s="13" customFormat="1" ht="13.5" hidden="1" outlineLevel="3">
      <c r="B568" s="331"/>
      <c r="C568" s="204"/>
      <c r="D568" s="206" t="s">
        <v>348</v>
      </c>
      <c r="E568" s="287" t="s">
        <v>34</v>
      </c>
      <c r="F568" s="281" t="s">
        <v>851</v>
      </c>
      <c r="G568" s="204"/>
      <c r="H568" s="212">
        <v>556.838</v>
      </c>
      <c r="I568" s="332" t="s">
        <v>34</v>
      </c>
      <c r="J568" s="204"/>
      <c r="K568" s="204"/>
      <c r="L568" s="333"/>
    </row>
    <row r="569" spans="2:12" s="1" customFormat="1" ht="22.5" customHeight="1" outlineLevel="2" collapsed="1">
      <c r="B569" s="302"/>
      <c r="C569" s="191" t="s">
        <v>852</v>
      </c>
      <c r="D569" s="191" t="s">
        <v>342</v>
      </c>
      <c r="E569" s="285" t="s">
        <v>432</v>
      </c>
      <c r="F569" s="280" t="s">
        <v>433</v>
      </c>
      <c r="G569" s="194" t="s">
        <v>345</v>
      </c>
      <c r="H569" s="195">
        <v>6.786</v>
      </c>
      <c r="I569" s="269">
        <v>36.1</v>
      </c>
      <c r="J569" s="197">
        <f>ROUND(I569*H569,2)</f>
        <v>244.97</v>
      </c>
      <c r="K569" s="193" t="s">
        <v>346</v>
      </c>
      <c r="L569" s="322"/>
    </row>
    <row r="570" spans="2:12" s="13" customFormat="1" ht="13.5" hidden="1" outlineLevel="3">
      <c r="B570" s="331"/>
      <c r="C570" s="204"/>
      <c r="D570" s="206" t="s">
        <v>348</v>
      </c>
      <c r="E570" s="287" t="s">
        <v>34</v>
      </c>
      <c r="F570" s="281" t="s">
        <v>853</v>
      </c>
      <c r="G570" s="204"/>
      <c r="H570" s="212">
        <v>6.786</v>
      </c>
      <c r="I570" s="332" t="s">
        <v>34</v>
      </c>
      <c r="J570" s="204"/>
      <c r="K570" s="204"/>
      <c r="L570" s="333"/>
    </row>
    <row r="571" spans="2:12" s="14" customFormat="1" ht="13.5" hidden="1" outlineLevel="3">
      <c r="B571" s="335"/>
      <c r="C571" s="205"/>
      <c r="D571" s="206" t="s">
        <v>348</v>
      </c>
      <c r="E571" s="286" t="s">
        <v>317</v>
      </c>
      <c r="F571" s="282" t="s">
        <v>352</v>
      </c>
      <c r="G571" s="205"/>
      <c r="H571" s="209">
        <v>6.786</v>
      </c>
      <c r="I571" s="336" t="s">
        <v>34</v>
      </c>
      <c r="J571" s="205"/>
      <c r="K571" s="205"/>
      <c r="L571" s="337"/>
    </row>
    <row r="572" spans="2:12" s="1" customFormat="1" ht="22.5" customHeight="1" outlineLevel="2" collapsed="1">
      <c r="B572" s="302"/>
      <c r="C572" s="191" t="s">
        <v>854</v>
      </c>
      <c r="D572" s="191" t="s">
        <v>342</v>
      </c>
      <c r="E572" s="285" t="s">
        <v>452</v>
      </c>
      <c r="F572" s="280" t="s">
        <v>453</v>
      </c>
      <c r="G572" s="194" t="s">
        <v>345</v>
      </c>
      <c r="H572" s="195">
        <v>774.199</v>
      </c>
      <c r="I572" s="269">
        <v>181.1</v>
      </c>
      <c r="J572" s="197">
        <f>ROUND(I572*H572,2)</f>
        <v>140207.44</v>
      </c>
      <c r="K572" s="193" t="s">
        <v>346</v>
      </c>
      <c r="L572" s="322"/>
    </row>
    <row r="573" spans="2:12" s="12" customFormat="1" ht="13.5" hidden="1" outlineLevel="3">
      <c r="B573" s="342"/>
      <c r="C573" s="203"/>
      <c r="D573" s="206" t="s">
        <v>348</v>
      </c>
      <c r="E573" s="352" t="s">
        <v>34</v>
      </c>
      <c r="F573" s="350" t="s">
        <v>855</v>
      </c>
      <c r="G573" s="203"/>
      <c r="H573" s="345" t="s">
        <v>34</v>
      </c>
      <c r="I573" s="346" t="s">
        <v>34</v>
      </c>
      <c r="J573" s="203"/>
      <c r="K573" s="203"/>
      <c r="L573" s="347"/>
    </row>
    <row r="574" spans="2:12" s="13" customFormat="1" ht="13.5" hidden="1" outlineLevel="3">
      <c r="B574" s="331"/>
      <c r="C574" s="204"/>
      <c r="D574" s="206" t="s">
        <v>348</v>
      </c>
      <c r="E574" s="287" t="s">
        <v>34</v>
      </c>
      <c r="F574" s="281" t="s">
        <v>856</v>
      </c>
      <c r="G574" s="204"/>
      <c r="H574" s="212">
        <v>1399.642</v>
      </c>
      <c r="I574" s="332" t="s">
        <v>34</v>
      </c>
      <c r="J574" s="204"/>
      <c r="K574" s="204"/>
      <c r="L574" s="333"/>
    </row>
    <row r="575" spans="2:12" s="13" customFormat="1" ht="13.5" hidden="1" outlineLevel="3">
      <c r="B575" s="331"/>
      <c r="C575" s="204"/>
      <c r="D575" s="206" t="s">
        <v>348</v>
      </c>
      <c r="E575" s="287" t="s">
        <v>34</v>
      </c>
      <c r="F575" s="281" t="s">
        <v>857</v>
      </c>
      <c r="G575" s="204"/>
      <c r="H575" s="212">
        <v>4.599</v>
      </c>
      <c r="I575" s="332" t="s">
        <v>34</v>
      </c>
      <c r="J575" s="204"/>
      <c r="K575" s="204"/>
      <c r="L575" s="333"/>
    </row>
    <row r="576" spans="2:12" s="12" customFormat="1" ht="13.5" hidden="1" outlineLevel="3">
      <c r="B576" s="342"/>
      <c r="C576" s="203"/>
      <c r="D576" s="206" t="s">
        <v>348</v>
      </c>
      <c r="E576" s="352" t="s">
        <v>34</v>
      </c>
      <c r="F576" s="350" t="s">
        <v>858</v>
      </c>
      <c r="G576" s="203"/>
      <c r="H576" s="345" t="s">
        <v>34</v>
      </c>
      <c r="I576" s="346" t="s">
        <v>34</v>
      </c>
      <c r="J576" s="203"/>
      <c r="K576" s="203"/>
      <c r="L576" s="347"/>
    </row>
    <row r="577" spans="2:12" s="13" customFormat="1" ht="13.5" hidden="1" outlineLevel="3">
      <c r="B577" s="331"/>
      <c r="C577" s="204"/>
      <c r="D577" s="206" t="s">
        <v>348</v>
      </c>
      <c r="E577" s="287" t="s">
        <v>34</v>
      </c>
      <c r="F577" s="281" t="s">
        <v>859</v>
      </c>
      <c r="G577" s="204"/>
      <c r="H577" s="212">
        <v>-556.838</v>
      </c>
      <c r="I577" s="332" t="s">
        <v>34</v>
      </c>
      <c r="J577" s="204"/>
      <c r="K577" s="204"/>
      <c r="L577" s="333"/>
    </row>
    <row r="578" spans="2:12" s="12" customFormat="1" ht="13.5" hidden="1" outlineLevel="3">
      <c r="B578" s="342"/>
      <c r="C578" s="203"/>
      <c r="D578" s="206" t="s">
        <v>348</v>
      </c>
      <c r="E578" s="352" t="s">
        <v>34</v>
      </c>
      <c r="F578" s="350" t="s">
        <v>860</v>
      </c>
      <c r="G578" s="203"/>
      <c r="H578" s="345" t="s">
        <v>34</v>
      </c>
      <c r="I578" s="346" t="s">
        <v>34</v>
      </c>
      <c r="J578" s="203"/>
      <c r="K578" s="203"/>
      <c r="L578" s="347"/>
    </row>
    <row r="579" spans="2:12" s="13" customFormat="1" ht="13.5" hidden="1" outlineLevel="3">
      <c r="B579" s="331"/>
      <c r="C579" s="204"/>
      <c r="D579" s="206" t="s">
        <v>348</v>
      </c>
      <c r="E579" s="287" t="s">
        <v>34</v>
      </c>
      <c r="F579" s="281" t="s">
        <v>861</v>
      </c>
      <c r="G579" s="204"/>
      <c r="H579" s="212">
        <v>-5.882</v>
      </c>
      <c r="I579" s="332" t="s">
        <v>34</v>
      </c>
      <c r="J579" s="204"/>
      <c r="K579" s="204"/>
      <c r="L579" s="333"/>
    </row>
    <row r="580" spans="2:12" s="14" customFormat="1" ht="13.5" hidden="1" outlineLevel="3">
      <c r="B580" s="335"/>
      <c r="C580" s="205"/>
      <c r="D580" s="206" t="s">
        <v>348</v>
      </c>
      <c r="E580" s="286" t="s">
        <v>244</v>
      </c>
      <c r="F580" s="282" t="s">
        <v>352</v>
      </c>
      <c r="G580" s="205"/>
      <c r="H580" s="209">
        <v>841.521</v>
      </c>
      <c r="I580" s="336" t="s">
        <v>34</v>
      </c>
      <c r="J580" s="205"/>
      <c r="K580" s="205"/>
      <c r="L580" s="337"/>
    </row>
    <row r="581" spans="2:12" s="13" customFormat="1" ht="13.5" hidden="1" outlineLevel="3">
      <c r="B581" s="331"/>
      <c r="C581" s="204"/>
      <c r="D581" s="206" t="s">
        <v>348</v>
      </c>
      <c r="E581" s="287" t="s">
        <v>34</v>
      </c>
      <c r="F581" s="281" t="s">
        <v>862</v>
      </c>
      <c r="G581" s="204"/>
      <c r="H581" s="212">
        <v>774.199</v>
      </c>
      <c r="I581" s="332" t="s">
        <v>34</v>
      </c>
      <c r="J581" s="204"/>
      <c r="K581" s="204"/>
      <c r="L581" s="333"/>
    </row>
    <row r="582" spans="2:12" s="1" customFormat="1" ht="31.5" customHeight="1" outlineLevel="2" collapsed="1">
      <c r="B582" s="302"/>
      <c r="C582" s="191" t="s">
        <v>863</v>
      </c>
      <c r="D582" s="191" t="s">
        <v>342</v>
      </c>
      <c r="E582" s="285" t="s">
        <v>455</v>
      </c>
      <c r="F582" s="280" t="s">
        <v>456</v>
      </c>
      <c r="G582" s="194" t="s">
        <v>345</v>
      </c>
      <c r="H582" s="195">
        <v>10064.587</v>
      </c>
      <c r="I582" s="269">
        <v>6.2</v>
      </c>
      <c r="J582" s="197">
        <f>ROUND(I582*H582,2)</f>
        <v>62400.44</v>
      </c>
      <c r="K582" s="193" t="s">
        <v>346</v>
      </c>
      <c r="L582" s="322"/>
    </row>
    <row r="583" spans="2:12" s="13" customFormat="1" ht="13.5" hidden="1" outlineLevel="3">
      <c r="B583" s="331"/>
      <c r="C583" s="204"/>
      <c r="D583" s="206" t="s">
        <v>348</v>
      </c>
      <c r="E583" s="287"/>
      <c r="F583" s="281" t="s">
        <v>864</v>
      </c>
      <c r="G583" s="204"/>
      <c r="H583" s="212">
        <v>10064.587</v>
      </c>
      <c r="I583" s="332" t="s">
        <v>34</v>
      </c>
      <c r="J583" s="204"/>
      <c r="K583" s="204"/>
      <c r="L583" s="333"/>
    </row>
    <row r="584" spans="2:12" s="1" customFormat="1" ht="22.5" customHeight="1" outlineLevel="2" collapsed="1">
      <c r="B584" s="302"/>
      <c r="C584" s="191" t="s">
        <v>865</v>
      </c>
      <c r="D584" s="191" t="s">
        <v>342</v>
      </c>
      <c r="E584" s="285" t="s">
        <v>476</v>
      </c>
      <c r="F584" s="280" t="s">
        <v>477</v>
      </c>
      <c r="G584" s="194" t="s">
        <v>345</v>
      </c>
      <c r="H584" s="195">
        <v>67.322</v>
      </c>
      <c r="I584" s="269">
        <v>181.1</v>
      </c>
      <c r="J584" s="197">
        <f>ROUND(I584*H584,2)</f>
        <v>12192.01</v>
      </c>
      <c r="K584" s="193" t="s">
        <v>346</v>
      </c>
      <c r="L584" s="322"/>
    </row>
    <row r="585" spans="2:12" s="13" customFormat="1" ht="13.5" hidden="1" outlineLevel="3">
      <c r="B585" s="331"/>
      <c r="C585" s="204"/>
      <c r="D585" s="206" t="s">
        <v>348</v>
      </c>
      <c r="E585" s="287" t="s">
        <v>34</v>
      </c>
      <c r="F585" s="281" t="s">
        <v>866</v>
      </c>
      <c r="G585" s="204"/>
      <c r="H585" s="212">
        <v>67.322</v>
      </c>
      <c r="I585" s="332" t="s">
        <v>34</v>
      </c>
      <c r="J585" s="204"/>
      <c r="K585" s="204"/>
      <c r="L585" s="333"/>
    </row>
    <row r="586" spans="2:12" s="1" customFormat="1" ht="31.5" customHeight="1" outlineLevel="2" collapsed="1">
      <c r="B586" s="302"/>
      <c r="C586" s="191" t="s">
        <v>867</v>
      </c>
      <c r="D586" s="191" t="s">
        <v>342</v>
      </c>
      <c r="E586" s="285" t="s">
        <v>479</v>
      </c>
      <c r="F586" s="280" t="s">
        <v>480</v>
      </c>
      <c r="G586" s="194" t="s">
        <v>345</v>
      </c>
      <c r="H586" s="195">
        <v>875.186</v>
      </c>
      <c r="I586" s="269">
        <v>6.2</v>
      </c>
      <c r="J586" s="197">
        <f>ROUND(I586*H586,2)</f>
        <v>5426.15</v>
      </c>
      <c r="K586" s="193" t="s">
        <v>346</v>
      </c>
      <c r="L586" s="322"/>
    </row>
    <row r="587" spans="2:12" s="13" customFormat="1" ht="13.5" hidden="1" outlineLevel="3">
      <c r="B587" s="331"/>
      <c r="C587" s="204"/>
      <c r="D587" s="206" t="s">
        <v>348</v>
      </c>
      <c r="E587" s="287"/>
      <c r="F587" s="281" t="s">
        <v>868</v>
      </c>
      <c r="G587" s="204"/>
      <c r="H587" s="212">
        <v>875.186</v>
      </c>
      <c r="I587" s="332" t="s">
        <v>34</v>
      </c>
      <c r="J587" s="204"/>
      <c r="K587" s="204"/>
      <c r="L587" s="333"/>
    </row>
    <row r="588" spans="2:12" s="1" customFormat="1" ht="22.5" customHeight="1" outlineLevel="2" collapsed="1">
      <c r="B588" s="302"/>
      <c r="C588" s="191" t="s">
        <v>869</v>
      </c>
      <c r="D588" s="191" t="s">
        <v>342</v>
      </c>
      <c r="E588" s="285" t="s">
        <v>458</v>
      </c>
      <c r="F588" s="280" t="s">
        <v>459</v>
      </c>
      <c r="G588" s="194" t="s">
        <v>345</v>
      </c>
      <c r="H588" s="195">
        <v>841.521</v>
      </c>
      <c r="I588" s="269">
        <v>167.2</v>
      </c>
      <c r="J588" s="197">
        <f>ROUND(I588*H588,2)</f>
        <v>140702.31</v>
      </c>
      <c r="K588" s="193" t="s">
        <v>34</v>
      </c>
      <c r="L588" s="322"/>
    </row>
    <row r="589" spans="2:12" s="13" customFormat="1" ht="13.5" hidden="1" outlineLevel="3">
      <c r="B589" s="331"/>
      <c r="C589" s="204"/>
      <c r="D589" s="206" t="s">
        <v>348</v>
      </c>
      <c r="E589" s="287" t="s">
        <v>34</v>
      </c>
      <c r="F589" s="281" t="s">
        <v>244</v>
      </c>
      <c r="G589" s="204"/>
      <c r="H589" s="212">
        <v>841.521</v>
      </c>
      <c r="I589" s="332" t="s">
        <v>34</v>
      </c>
      <c r="J589" s="204"/>
      <c r="K589" s="204"/>
      <c r="L589" s="333"/>
    </row>
    <row r="590" spans="2:12" s="1" customFormat="1" ht="22.5" customHeight="1" outlineLevel="2" collapsed="1">
      <c r="B590" s="302"/>
      <c r="C590" s="191" t="s">
        <v>870</v>
      </c>
      <c r="D590" s="191" t="s">
        <v>342</v>
      </c>
      <c r="E590" s="285" t="s">
        <v>400</v>
      </c>
      <c r="F590" s="280" t="s">
        <v>401</v>
      </c>
      <c r="G590" s="194" t="s">
        <v>345</v>
      </c>
      <c r="H590" s="195">
        <v>603.724</v>
      </c>
      <c r="I590" s="269">
        <v>75.2</v>
      </c>
      <c r="J590" s="197">
        <f>ROUND(I590*H590,2)</f>
        <v>45400.04</v>
      </c>
      <c r="K590" s="193" t="s">
        <v>346</v>
      </c>
      <c r="L590" s="322"/>
    </row>
    <row r="591" spans="2:12" s="12" customFormat="1" ht="13.5" hidden="1" outlineLevel="3">
      <c r="B591" s="342"/>
      <c r="C591" s="203"/>
      <c r="D591" s="206" t="s">
        <v>348</v>
      </c>
      <c r="E591" s="352" t="s">
        <v>34</v>
      </c>
      <c r="F591" s="350" t="s">
        <v>871</v>
      </c>
      <c r="G591" s="203"/>
      <c r="H591" s="345" t="s">
        <v>34</v>
      </c>
      <c r="I591" s="346" t="s">
        <v>34</v>
      </c>
      <c r="J591" s="203"/>
      <c r="K591" s="203"/>
      <c r="L591" s="347"/>
    </row>
    <row r="592" spans="2:12" s="12" customFormat="1" ht="13.5" hidden="1" outlineLevel="3">
      <c r="B592" s="342"/>
      <c r="C592" s="203"/>
      <c r="D592" s="206" t="s">
        <v>348</v>
      </c>
      <c r="E592" s="352" t="s">
        <v>34</v>
      </c>
      <c r="F592" s="350" t="s">
        <v>872</v>
      </c>
      <c r="G592" s="203"/>
      <c r="H592" s="345" t="s">
        <v>34</v>
      </c>
      <c r="I592" s="346" t="s">
        <v>34</v>
      </c>
      <c r="J592" s="203"/>
      <c r="K592" s="203"/>
      <c r="L592" s="347"/>
    </row>
    <row r="593" spans="2:12" s="13" customFormat="1" ht="13.5" hidden="1" outlineLevel="3">
      <c r="B593" s="331"/>
      <c r="C593" s="204"/>
      <c r="D593" s="206" t="s">
        <v>348</v>
      </c>
      <c r="E593" s="287" t="s">
        <v>34</v>
      </c>
      <c r="F593" s="281" t="s">
        <v>873</v>
      </c>
      <c r="G593" s="204"/>
      <c r="H593" s="212">
        <v>1650.282</v>
      </c>
      <c r="I593" s="332" t="s">
        <v>34</v>
      </c>
      <c r="J593" s="204"/>
      <c r="K593" s="204"/>
      <c r="L593" s="333"/>
    </row>
    <row r="594" spans="2:12" s="12" customFormat="1" ht="13.5" hidden="1" outlineLevel="3">
      <c r="B594" s="342"/>
      <c r="C594" s="203"/>
      <c r="D594" s="206" t="s">
        <v>348</v>
      </c>
      <c r="E594" s="352" t="s">
        <v>34</v>
      </c>
      <c r="F594" s="350" t="s">
        <v>874</v>
      </c>
      <c r="G594" s="203"/>
      <c r="H594" s="345" t="s">
        <v>34</v>
      </c>
      <c r="I594" s="346" t="s">
        <v>34</v>
      </c>
      <c r="J594" s="203"/>
      <c r="K594" s="203"/>
      <c r="L594" s="347"/>
    </row>
    <row r="595" spans="2:12" s="12" customFormat="1" ht="13.5" hidden="1" outlineLevel="3">
      <c r="B595" s="342"/>
      <c r="C595" s="203"/>
      <c r="D595" s="206" t="s">
        <v>348</v>
      </c>
      <c r="E595" s="352" t="s">
        <v>34</v>
      </c>
      <c r="F595" s="350" t="s">
        <v>875</v>
      </c>
      <c r="G595" s="203"/>
      <c r="H595" s="345" t="s">
        <v>34</v>
      </c>
      <c r="I595" s="346" t="s">
        <v>34</v>
      </c>
      <c r="J595" s="203"/>
      <c r="K595" s="203"/>
      <c r="L595" s="347"/>
    </row>
    <row r="596" spans="2:12" s="13" customFormat="1" ht="13.5" hidden="1" outlineLevel="3">
      <c r="B596" s="331"/>
      <c r="C596" s="204"/>
      <c r="D596" s="206" t="s">
        <v>348</v>
      </c>
      <c r="E596" s="287" t="s">
        <v>34</v>
      </c>
      <c r="F596" s="281" t="s">
        <v>876</v>
      </c>
      <c r="G596" s="204"/>
      <c r="H596" s="212">
        <v>-26.968</v>
      </c>
      <c r="I596" s="332" t="s">
        <v>34</v>
      </c>
      <c r="J596" s="204"/>
      <c r="K596" s="204"/>
      <c r="L596" s="333"/>
    </row>
    <row r="597" spans="2:12" s="12" customFormat="1" ht="13.5" hidden="1" outlineLevel="3">
      <c r="B597" s="342"/>
      <c r="C597" s="203"/>
      <c r="D597" s="206" t="s">
        <v>348</v>
      </c>
      <c r="E597" s="352" t="s">
        <v>34</v>
      </c>
      <c r="F597" s="350" t="s">
        <v>877</v>
      </c>
      <c r="G597" s="203"/>
      <c r="H597" s="345" t="s">
        <v>34</v>
      </c>
      <c r="I597" s="346" t="s">
        <v>34</v>
      </c>
      <c r="J597" s="203"/>
      <c r="K597" s="203"/>
      <c r="L597" s="347"/>
    </row>
    <row r="598" spans="2:12" s="13" customFormat="1" ht="13.5" hidden="1" outlineLevel="3">
      <c r="B598" s="331"/>
      <c r="C598" s="204"/>
      <c r="D598" s="206" t="s">
        <v>348</v>
      </c>
      <c r="E598" s="287" t="s">
        <v>34</v>
      </c>
      <c r="F598" s="281" t="s">
        <v>878</v>
      </c>
      <c r="G598" s="204"/>
      <c r="H598" s="212">
        <v>-41.629</v>
      </c>
      <c r="I598" s="332" t="s">
        <v>34</v>
      </c>
      <c r="J598" s="204"/>
      <c r="K598" s="204"/>
      <c r="L598" s="333"/>
    </row>
    <row r="599" spans="2:12" s="12" customFormat="1" ht="13.5" hidden="1" outlineLevel="3">
      <c r="B599" s="342"/>
      <c r="C599" s="203"/>
      <c r="D599" s="206" t="s">
        <v>348</v>
      </c>
      <c r="E599" s="352" t="s">
        <v>34</v>
      </c>
      <c r="F599" s="350" t="s">
        <v>877</v>
      </c>
      <c r="G599" s="203"/>
      <c r="H599" s="345" t="s">
        <v>34</v>
      </c>
      <c r="I599" s="346" t="s">
        <v>34</v>
      </c>
      <c r="J599" s="203"/>
      <c r="K599" s="203"/>
      <c r="L599" s="347"/>
    </row>
    <row r="600" spans="2:12" s="13" customFormat="1" ht="13.5" hidden="1" outlineLevel="3">
      <c r="B600" s="331"/>
      <c r="C600" s="204"/>
      <c r="D600" s="206" t="s">
        <v>348</v>
      </c>
      <c r="E600" s="287" t="s">
        <v>34</v>
      </c>
      <c r="F600" s="281" t="s">
        <v>879</v>
      </c>
      <c r="G600" s="204"/>
      <c r="H600" s="212">
        <v>-550.644</v>
      </c>
      <c r="I600" s="332" t="s">
        <v>34</v>
      </c>
      <c r="J600" s="204"/>
      <c r="K600" s="204"/>
      <c r="L600" s="333"/>
    </row>
    <row r="601" spans="2:12" s="12" customFormat="1" ht="13.5" hidden="1" outlineLevel="3">
      <c r="B601" s="342"/>
      <c r="C601" s="203"/>
      <c r="D601" s="206" t="s">
        <v>348</v>
      </c>
      <c r="E601" s="352" t="s">
        <v>34</v>
      </c>
      <c r="F601" s="350" t="s">
        <v>625</v>
      </c>
      <c r="G601" s="203"/>
      <c r="H601" s="345" t="s">
        <v>34</v>
      </c>
      <c r="I601" s="346" t="s">
        <v>34</v>
      </c>
      <c r="J601" s="203"/>
      <c r="K601" s="203"/>
      <c r="L601" s="347"/>
    </row>
    <row r="602" spans="2:12" s="12" customFormat="1" ht="13.5" hidden="1" outlineLevel="3">
      <c r="B602" s="342"/>
      <c r="C602" s="203"/>
      <c r="D602" s="206" t="s">
        <v>348</v>
      </c>
      <c r="E602" s="352" t="s">
        <v>34</v>
      </c>
      <c r="F602" s="350" t="s">
        <v>468</v>
      </c>
      <c r="G602" s="203"/>
      <c r="H602" s="345" t="s">
        <v>34</v>
      </c>
      <c r="I602" s="346" t="s">
        <v>34</v>
      </c>
      <c r="J602" s="203"/>
      <c r="K602" s="203"/>
      <c r="L602" s="347"/>
    </row>
    <row r="603" spans="2:12" s="13" customFormat="1" ht="13.5" hidden="1" outlineLevel="3">
      <c r="B603" s="331"/>
      <c r="C603" s="204"/>
      <c r="D603" s="206" t="s">
        <v>348</v>
      </c>
      <c r="E603" s="287" t="s">
        <v>34</v>
      </c>
      <c r="F603" s="281" t="s">
        <v>880</v>
      </c>
      <c r="G603" s="204"/>
      <c r="H603" s="212">
        <v>-28.594</v>
      </c>
      <c r="I603" s="332" t="s">
        <v>34</v>
      </c>
      <c r="J603" s="204"/>
      <c r="K603" s="204"/>
      <c r="L603" s="333"/>
    </row>
    <row r="604" spans="2:12" s="12" customFormat="1" ht="13.5" hidden="1" outlineLevel="3">
      <c r="B604" s="342"/>
      <c r="C604" s="203"/>
      <c r="D604" s="206" t="s">
        <v>348</v>
      </c>
      <c r="E604" s="352" t="s">
        <v>34</v>
      </c>
      <c r="F604" s="350" t="s">
        <v>802</v>
      </c>
      <c r="G604" s="203"/>
      <c r="H604" s="345" t="s">
        <v>34</v>
      </c>
      <c r="I604" s="346" t="s">
        <v>34</v>
      </c>
      <c r="J604" s="203"/>
      <c r="K604" s="203"/>
      <c r="L604" s="347"/>
    </row>
    <row r="605" spans="2:12" s="13" customFormat="1" ht="13.5" hidden="1" outlineLevel="3">
      <c r="B605" s="331"/>
      <c r="C605" s="204"/>
      <c r="D605" s="206" t="s">
        <v>348</v>
      </c>
      <c r="E605" s="287" t="s">
        <v>34</v>
      </c>
      <c r="F605" s="281" t="s">
        <v>881</v>
      </c>
      <c r="G605" s="204"/>
      <c r="H605" s="212">
        <v>-124.213</v>
      </c>
      <c r="I605" s="332" t="s">
        <v>34</v>
      </c>
      <c r="J605" s="204"/>
      <c r="K605" s="204"/>
      <c r="L605" s="333"/>
    </row>
    <row r="606" spans="2:12" s="13" customFormat="1" ht="13.5" hidden="1" outlineLevel="3">
      <c r="B606" s="331"/>
      <c r="C606" s="204"/>
      <c r="D606" s="206" t="s">
        <v>348</v>
      </c>
      <c r="E606" s="287" t="s">
        <v>34</v>
      </c>
      <c r="F606" s="281" t="s">
        <v>882</v>
      </c>
      <c r="G606" s="204"/>
      <c r="H606" s="212">
        <v>-1.248</v>
      </c>
      <c r="I606" s="332" t="s">
        <v>34</v>
      </c>
      <c r="J606" s="204"/>
      <c r="K606" s="204"/>
      <c r="L606" s="333"/>
    </row>
    <row r="607" spans="2:12" s="13" customFormat="1" ht="13.5" hidden="1" outlineLevel="3">
      <c r="B607" s="331"/>
      <c r="C607" s="204"/>
      <c r="D607" s="206" t="s">
        <v>348</v>
      </c>
      <c r="E607" s="287" t="s">
        <v>34</v>
      </c>
      <c r="F607" s="281" t="s">
        <v>883</v>
      </c>
      <c r="G607" s="204"/>
      <c r="H607" s="212">
        <v>-0.998</v>
      </c>
      <c r="I607" s="332" t="s">
        <v>34</v>
      </c>
      <c r="J607" s="204"/>
      <c r="K607" s="204"/>
      <c r="L607" s="333"/>
    </row>
    <row r="608" spans="2:12" s="12" customFormat="1" ht="13.5" hidden="1" outlineLevel="3">
      <c r="B608" s="342"/>
      <c r="C608" s="203"/>
      <c r="D608" s="206" t="s">
        <v>348</v>
      </c>
      <c r="E608" s="352" t="s">
        <v>34</v>
      </c>
      <c r="F608" s="350" t="s">
        <v>884</v>
      </c>
      <c r="G608" s="203"/>
      <c r="H608" s="345" t="s">
        <v>34</v>
      </c>
      <c r="I608" s="346" t="s">
        <v>34</v>
      </c>
      <c r="J608" s="203"/>
      <c r="K608" s="203"/>
      <c r="L608" s="347"/>
    </row>
    <row r="609" spans="2:12" s="13" customFormat="1" ht="13.5" hidden="1" outlineLevel="3">
      <c r="B609" s="331"/>
      <c r="C609" s="204"/>
      <c r="D609" s="206" t="s">
        <v>348</v>
      </c>
      <c r="E609" s="287" t="s">
        <v>34</v>
      </c>
      <c r="F609" s="281" t="s">
        <v>885</v>
      </c>
      <c r="G609" s="204"/>
      <c r="H609" s="212">
        <v>-41.039</v>
      </c>
      <c r="I609" s="332" t="s">
        <v>34</v>
      </c>
      <c r="J609" s="204"/>
      <c r="K609" s="204"/>
      <c r="L609" s="333"/>
    </row>
    <row r="610" spans="2:12" s="13" customFormat="1" ht="13.5" hidden="1" outlineLevel="3">
      <c r="B610" s="331"/>
      <c r="C610" s="204"/>
      <c r="D610" s="206" t="s">
        <v>348</v>
      </c>
      <c r="E610" s="287" t="s">
        <v>34</v>
      </c>
      <c r="F610" s="281" t="s">
        <v>886</v>
      </c>
      <c r="G610" s="204"/>
      <c r="H610" s="212">
        <v>-1.099</v>
      </c>
      <c r="I610" s="332" t="s">
        <v>34</v>
      </c>
      <c r="J610" s="204"/>
      <c r="K610" s="204"/>
      <c r="L610" s="333"/>
    </row>
    <row r="611" spans="2:12" s="13" customFormat="1" ht="13.5" hidden="1" outlineLevel="3">
      <c r="B611" s="331"/>
      <c r="C611" s="204"/>
      <c r="D611" s="206" t="s">
        <v>348</v>
      </c>
      <c r="E611" s="287" t="s">
        <v>34</v>
      </c>
      <c r="F611" s="281" t="s">
        <v>882</v>
      </c>
      <c r="G611" s="204"/>
      <c r="H611" s="212">
        <v>-1.248</v>
      </c>
      <c r="I611" s="332" t="s">
        <v>34</v>
      </c>
      <c r="J611" s="204"/>
      <c r="K611" s="204"/>
      <c r="L611" s="333"/>
    </row>
    <row r="612" spans="2:12" s="13" customFormat="1" ht="13.5" hidden="1" outlineLevel="3">
      <c r="B612" s="331"/>
      <c r="C612" s="204"/>
      <c r="D612" s="206" t="s">
        <v>348</v>
      </c>
      <c r="E612" s="287" t="s">
        <v>34</v>
      </c>
      <c r="F612" s="281" t="s">
        <v>887</v>
      </c>
      <c r="G612" s="204"/>
      <c r="H612" s="212">
        <v>-0.256</v>
      </c>
      <c r="I612" s="332" t="s">
        <v>34</v>
      </c>
      <c r="J612" s="204"/>
      <c r="K612" s="204"/>
      <c r="L612" s="333"/>
    </row>
    <row r="613" spans="2:12" s="12" customFormat="1" ht="13.5" hidden="1" outlineLevel="3">
      <c r="B613" s="342"/>
      <c r="C613" s="203"/>
      <c r="D613" s="206" t="s">
        <v>348</v>
      </c>
      <c r="E613" s="352" t="s">
        <v>34</v>
      </c>
      <c r="F613" s="350" t="s">
        <v>888</v>
      </c>
      <c r="G613" s="203"/>
      <c r="H613" s="345" t="s">
        <v>34</v>
      </c>
      <c r="I613" s="346" t="s">
        <v>34</v>
      </c>
      <c r="J613" s="203"/>
      <c r="K613" s="203"/>
      <c r="L613" s="347"/>
    </row>
    <row r="614" spans="2:12" s="13" customFormat="1" ht="13.5" hidden="1" outlineLevel="3">
      <c r="B614" s="331"/>
      <c r="C614" s="204"/>
      <c r="D614" s="206" t="s">
        <v>348</v>
      </c>
      <c r="E614" s="287" t="s">
        <v>34</v>
      </c>
      <c r="F614" s="281" t="s">
        <v>889</v>
      </c>
      <c r="G614" s="204"/>
      <c r="H614" s="212">
        <v>-5.67</v>
      </c>
      <c r="I614" s="332" t="s">
        <v>34</v>
      </c>
      <c r="J614" s="204"/>
      <c r="K614" s="204"/>
      <c r="L614" s="333"/>
    </row>
    <row r="615" spans="2:12" s="12" customFormat="1" ht="13.5" hidden="1" outlineLevel="3">
      <c r="B615" s="342"/>
      <c r="C615" s="203"/>
      <c r="D615" s="206" t="s">
        <v>348</v>
      </c>
      <c r="E615" s="352" t="s">
        <v>34</v>
      </c>
      <c r="F615" s="350" t="s">
        <v>890</v>
      </c>
      <c r="G615" s="203"/>
      <c r="H615" s="345" t="s">
        <v>34</v>
      </c>
      <c r="I615" s="346" t="s">
        <v>34</v>
      </c>
      <c r="J615" s="203"/>
      <c r="K615" s="203"/>
      <c r="L615" s="347"/>
    </row>
    <row r="616" spans="2:12" s="13" customFormat="1" ht="13.5" hidden="1" outlineLevel="3">
      <c r="B616" s="331"/>
      <c r="C616" s="204"/>
      <c r="D616" s="206" t="s">
        <v>348</v>
      </c>
      <c r="E616" s="287" t="s">
        <v>34</v>
      </c>
      <c r="F616" s="281" t="s">
        <v>891</v>
      </c>
      <c r="G616" s="204"/>
      <c r="H616" s="212">
        <v>-42.291</v>
      </c>
      <c r="I616" s="332" t="s">
        <v>34</v>
      </c>
      <c r="J616" s="204"/>
      <c r="K616" s="204"/>
      <c r="L616" s="333"/>
    </row>
    <row r="617" spans="2:12" s="13" customFormat="1" ht="13.5" hidden="1" outlineLevel="3">
      <c r="B617" s="331"/>
      <c r="C617" s="204"/>
      <c r="D617" s="206" t="s">
        <v>348</v>
      </c>
      <c r="E617" s="287" t="s">
        <v>34</v>
      </c>
      <c r="F617" s="281" t="s">
        <v>892</v>
      </c>
      <c r="G617" s="204"/>
      <c r="H617" s="212">
        <v>-1.232</v>
      </c>
      <c r="I617" s="332" t="s">
        <v>34</v>
      </c>
      <c r="J617" s="204"/>
      <c r="K617" s="204"/>
      <c r="L617" s="333"/>
    </row>
    <row r="618" spans="2:12" s="13" customFormat="1" ht="13.5" hidden="1" outlineLevel="3">
      <c r="B618" s="331"/>
      <c r="C618" s="204"/>
      <c r="D618" s="206" t="s">
        <v>348</v>
      </c>
      <c r="E618" s="287" t="s">
        <v>34</v>
      </c>
      <c r="F618" s="281" t="s">
        <v>882</v>
      </c>
      <c r="G618" s="204"/>
      <c r="H618" s="212">
        <v>-1.248</v>
      </c>
      <c r="I618" s="332" t="s">
        <v>34</v>
      </c>
      <c r="J618" s="204"/>
      <c r="K618" s="204"/>
      <c r="L618" s="333"/>
    </row>
    <row r="619" spans="2:12" s="13" customFormat="1" ht="13.5" hidden="1" outlineLevel="3">
      <c r="B619" s="331"/>
      <c r="C619" s="204"/>
      <c r="D619" s="206" t="s">
        <v>348</v>
      </c>
      <c r="E619" s="287" t="s">
        <v>34</v>
      </c>
      <c r="F619" s="281" t="s">
        <v>887</v>
      </c>
      <c r="G619" s="204"/>
      <c r="H619" s="212">
        <v>-0.256</v>
      </c>
      <c r="I619" s="332" t="s">
        <v>34</v>
      </c>
      <c r="J619" s="204"/>
      <c r="K619" s="204"/>
      <c r="L619" s="333"/>
    </row>
    <row r="620" spans="2:12" s="12" customFormat="1" ht="13.5" hidden="1" outlineLevel="3">
      <c r="B620" s="342"/>
      <c r="C620" s="203"/>
      <c r="D620" s="206" t="s">
        <v>348</v>
      </c>
      <c r="E620" s="352" t="s">
        <v>34</v>
      </c>
      <c r="F620" s="350" t="s">
        <v>893</v>
      </c>
      <c r="G620" s="203"/>
      <c r="H620" s="345" t="s">
        <v>34</v>
      </c>
      <c r="I620" s="346" t="s">
        <v>34</v>
      </c>
      <c r="J620" s="203"/>
      <c r="K620" s="203"/>
      <c r="L620" s="347"/>
    </row>
    <row r="621" spans="2:12" s="13" customFormat="1" ht="13.5" hidden="1" outlineLevel="3">
      <c r="B621" s="331"/>
      <c r="C621" s="204"/>
      <c r="D621" s="206" t="s">
        <v>348</v>
      </c>
      <c r="E621" s="287" t="s">
        <v>34</v>
      </c>
      <c r="F621" s="281" t="s">
        <v>891</v>
      </c>
      <c r="G621" s="204"/>
      <c r="H621" s="212">
        <v>-42.291</v>
      </c>
      <c r="I621" s="332" t="s">
        <v>34</v>
      </c>
      <c r="J621" s="204"/>
      <c r="K621" s="204"/>
      <c r="L621" s="333"/>
    </row>
    <row r="622" spans="2:12" s="13" customFormat="1" ht="13.5" hidden="1" outlineLevel="3">
      <c r="B622" s="331"/>
      <c r="C622" s="204"/>
      <c r="D622" s="206" t="s">
        <v>348</v>
      </c>
      <c r="E622" s="287" t="s">
        <v>34</v>
      </c>
      <c r="F622" s="281" t="s">
        <v>894</v>
      </c>
      <c r="G622" s="204"/>
      <c r="H622" s="212">
        <v>-1.268</v>
      </c>
      <c r="I622" s="332" t="s">
        <v>34</v>
      </c>
      <c r="J622" s="204"/>
      <c r="K622" s="204"/>
      <c r="L622" s="333"/>
    </row>
    <row r="623" spans="2:12" s="13" customFormat="1" ht="13.5" hidden="1" outlineLevel="3">
      <c r="B623" s="331"/>
      <c r="C623" s="204"/>
      <c r="D623" s="206" t="s">
        <v>348</v>
      </c>
      <c r="E623" s="287" t="s">
        <v>34</v>
      </c>
      <c r="F623" s="281" t="s">
        <v>882</v>
      </c>
      <c r="G623" s="204"/>
      <c r="H623" s="212">
        <v>-1.248</v>
      </c>
      <c r="I623" s="332" t="s">
        <v>34</v>
      </c>
      <c r="J623" s="204"/>
      <c r="K623" s="204"/>
      <c r="L623" s="333"/>
    </row>
    <row r="624" spans="2:12" s="13" customFormat="1" ht="13.5" hidden="1" outlineLevel="3">
      <c r="B624" s="331"/>
      <c r="C624" s="204"/>
      <c r="D624" s="206" t="s">
        <v>348</v>
      </c>
      <c r="E624" s="287" t="s">
        <v>34</v>
      </c>
      <c r="F624" s="281" t="s">
        <v>887</v>
      </c>
      <c r="G624" s="204"/>
      <c r="H624" s="212">
        <v>-0.256</v>
      </c>
      <c r="I624" s="332" t="s">
        <v>34</v>
      </c>
      <c r="J624" s="204"/>
      <c r="K624" s="204"/>
      <c r="L624" s="333"/>
    </row>
    <row r="625" spans="2:12" s="12" customFormat="1" ht="13.5" hidden="1" outlineLevel="3">
      <c r="B625" s="342"/>
      <c r="C625" s="203"/>
      <c r="D625" s="206" t="s">
        <v>348</v>
      </c>
      <c r="E625" s="352" t="s">
        <v>34</v>
      </c>
      <c r="F625" s="350" t="s">
        <v>627</v>
      </c>
      <c r="G625" s="203"/>
      <c r="H625" s="345" t="s">
        <v>34</v>
      </c>
      <c r="I625" s="346" t="s">
        <v>34</v>
      </c>
      <c r="J625" s="203"/>
      <c r="K625" s="203"/>
      <c r="L625" s="347"/>
    </row>
    <row r="626" spans="2:12" s="13" customFormat="1" ht="13.5" hidden="1" outlineLevel="3">
      <c r="B626" s="331"/>
      <c r="C626" s="204"/>
      <c r="D626" s="206" t="s">
        <v>348</v>
      </c>
      <c r="E626" s="287" t="s">
        <v>34</v>
      </c>
      <c r="F626" s="281" t="s">
        <v>895</v>
      </c>
      <c r="G626" s="204"/>
      <c r="H626" s="212">
        <v>-10.802</v>
      </c>
      <c r="I626" s="332" t="s">
        <v>34</v>
      </c>
      <c r="J626" s="204"/>
      <c r="K626" s="204"/>
      <c r="L626" s="333"/>
    </row>
    <row r="627" spans="2:12" s="13" customFormat="1" ht="13.5" hidden="1" outlineLevel="3">
      <c r="B627" s="331"/>
      <c r="C627" s="204"/>
      <c r="D627" s="206" t="s">
        <v>348</v>
      </c>
      <c r="E627" s="287" t="s">
        <v>34</v>
      </c>
      <c r="F627" s="281" t="s">
        <v>896</v>
      </c>
      <c r="G627" s="204"/>
      <c r="H627" s="212">
        <v>-2.613</v>
      </c>
      <c r="I627" s="332" t="s">
        <v>34</v>
      </c>
      <c r="J627" s="204"/>
      <c r="K627" s="204"/>
      <c r="L627" s="333"/>
    </row>
    <row r="628" spans="2:12" s="12" customFormat="1" ht="13.5" hidden="1" outlineLevel="3">
      <c r="B628" s="342"/>
      <c r="C628" s="203"/>
      <c r="D628" s="206" t="s">
        <v>348</v>
      </c>
      <c r="E628" s="352" t="s">
        <v>34</v>
      </c>
      <c r="F628" s="350" t="s">
        <v>897</v>
      </c>
      <c r="G628" s="203"/>
      <c r="H628" s="345" t="s">
        <v>34</v>
      </c>
      <c r="I628" s="346" t="s">
        <v>34</v>
      </c>
      <c r="J628" s="203"/>
      <c r="K628" s="203"/>
      <c r="L628" s="347"/>
    </row>
    <row r="629" spans="2:12" s="13" customFormat="1" ht="13.5" hidden="1" outlineLevel="3">
      <c r="B629" s="331"/>
      <c r="C629" s="204"/>
      <c r="D629" s="206" t="s">
        <v>348</v>
      </c>
      <c r="E629" s="287" t="s">
        <v>34</v>
      </c>
      <c r="F629" s="281" t="s">
        <v>898</v>
      </c>
      <c r="G629" s="204"/>
      <c r="H629" s="212">
        <v>-5.004</v>
      </c>
      <c r="I629" s="332" t="s">
        <v>34</v>
      </c>
      <c r="J629" s="204"/>
      <c r="K629" s="204"/>
      <c r="L629" s="333"/>
    </row>
    <row r="630" spans="2:12" s="13" customFormat="1" ht="13.5" hidden="1" outlineLevel="3">
      <c r="B630" s="331"/>
      <c r="C630" s="204"/>
      <c r="D630" s="206" t="s">
        <v>348</v>
      </c>
      <c r="E630" s="287" t="s">
        <v>34</v>
      </c>
      <c r="F630" s="281" t="s">
        <v>696</v>
      </c>
      <c r="G630" s="204"/>
      <c r="H630" s="212">
        <v>-13.274</v>
      </c>
      <c r="I630" s="332" t="s">
        <v>34</v>
      </c>
      <c r="J630" s="204"/>
      <c r="K630" s="204"/>
      <c r="L630" s="333"/>
    </row>
    <row r="631" spans="2:12" s="12" customFormat="1" ht="13.5" hidden="1" outlineLevel="3">
      <c r="B631" s="342"/>
      <c r="C631" s="203"/>
      <c r="D631" s="206" t="s">
        <v>348</v>
      </c>
      <c r="E631" s="352" t="s">
        <v>34</v>
      </c>
      <c r="F631" s="350" t="s">
        <v>899</v>
      </c>
      <c r="G631" s="203"/>
      <c r="H631" s="345" t="s">
        <v>34</v>
      </c>
      <c r="I631" s="346" t="s">
        <v>34</v>
      </c>
      <c r="J631" s="203"/>
      <c r="K631" s="203"/>
      <c r="L631" s="347"/>
    </row>
    <row r="632" spans="2:12" s="12" customFormat="1" ht="13.5" hidden="1" outlineLevel="3">
      <c r="B632" s="342"/>
      <c r="C632" s="203"/>
      <c r="D632" s="206" t="s">
        <v>348</v>
      </c>
      <c r="E632" s="352" t="s">
        <v>34</v>
      </c>
      <c r="F632" s="350" t="s">
        <v>667</v>
      </c>
      <c r="G632" s="203"/>
      <c r="H632" s="345" t="s">
        <v>34</v>
      </c>
      <c r="I632" s="346" t="s">
        <v>34</v>
      </c>
      <c r="J632" s="203"/>
      <c r="K632" s="203"/>
      <c r="L632" s="347"/>
    </row>
    <row r="633" spans="2:12" s="13" customFormat="1" ht="13.5" hidden="1" outlineLevel="3">
      <c r="B633" s="331"/>
      <c r="C633" s="204"/>
      <c r="D633" s="206" t="s">
        <v>348</v>
      </c>
      <c r="E633" s="287" t="s">
        <v>34</v>
      </c>
      <c r="F633" s="281" t="s">
        <v>698</v>
      </c>
      <c r="G633" s="204"/>
      <c r="H633" s="212">
        <v>-20.355</v>
      </c>
      <c r="I633" s="332" t="s">
        <v>34</v>
      </c>
      <c r="J633" s="204"/>
      <c r="K633" s="204"/>
      <c r="L633" s="333"/>
    </row>
    <row r="634" spans="2:12" s="13" customFormat="1" ht="13.5" hidden="1" outlineLevel="3">
      <c r="B634" s="331"/>
      <c r="C634" s="204"/>
      <c r="D634" s="206" t="s">
        <v>348</v>
      </c>
      <c r="E634" s="287" t="s">
        <v>34</v>
      </c>
      <c r="F634" s="281" t="s">
        <v>699</v>
      </c>
      <c r="G634" s="204"/>
      <c r="H634" s="212">
        <v>-7.152</v>
      </c>
      <c r="I634" s="332" t="s">
        <v>34</v>
      </c>
      <c r="J634" s="204"/>
      <c r="K634" s="204"/>
      <c r="L634" s="333"/>
    </row>
    <row r="635" spans="2:12" s="13" customFormat="1" ht="13.5" hidden="1" outlineLevel="3">
      <c r="B635" s="331"/>
      <c r="C635" s="204"/>
      <c r="D635" s="206" t="s">
        <v>348</v>
      </c>
      <c r="E635" s="287" t="s">
        <v>34</v>
      </c>
      <c r="F635" s="281" t="s">
        <v>700</v>
      </c>
      <c r="G635" s="204"/>
      <c r="H635" s="212">
        <v>-13.075</v>
      </c>
      <c r="I635" s="332" t="s">
        <v>34</v>
      </c>
      <c r="J635" s="204"/>
      <c r="K635" s="204"/>
      <c r="L635" s="333"/>
    </row>
    <row r="636" spans="2:12" s="13" customFormat="1" ht="13.5" hidden="1" outlineLevel="3">
      <c r="B636" s="331"/>
      <c r="C636" s="204"/>
      <c r="D636" s="206" t="s">
        <v>348</v>
      </c>
      <c r="E636" s="287" t="s">
        <v>34</v>
      </c>
      <c r="F636" s="281" t="s">
        <v>701</v>
      </c>
      <c r="G636" s="204"/>
      <c r="H636" s="212">
        <v>-4.828</v>
      </c>
      <c r="I636" s="332" t="s">
        <v>34</v>
      </c>
      <c r="J636" s="204"/>
      <c r="K636" s="204"/>
      <c r="L636" s="333"/>
    </row>
    <row r="637" spans="2:12" s="13" customFormat="1" ht="13.5" hidden="1" outlineLevel="3">
      <c r="B637" s="331"/>
      <c r="C637" s="204"/>
      <c r="D637" s="206" t="s">
        <v>348</v>
      </c>
      <c r="E637" s="287" t="s">
        <v>34</v>
      </c>
      <c r="F637" s="281" t="s">
        <v>900</v>
      </c>
      <c r="G637" s="204"/>
      <c r="H637" s="212">
        <v>-6.672</v>
      </c>
      <c r="I637" s="332" t="s">
        <v>34</v>
      </c>
      <c r="J637" s="204"/>
      <c r="K637" s="204"/>
      <c r="L637" s="333"/>
    </row>
    <row r="638" spans="2:12" s="12" customFormat="1" ht="13.5" hidden="1" outlineLevel="3">
      <c r="B638" s="342"/>
      <c r="C638" s="203"/>
      <c r="D638" s="206" t="s">
        <v>348</v>
      </c>
      <c r="E638" s="352" t="s">
        <v>34</v>
      </c>
      <c r="F638" s="350" t="s">
        <v>552</v>
      </c>
      <c r="G638" s="203"/>
      <c r="H638" s="345" t="s">
        <v>34</v>
      </c>
      <c r="I638" s="346" t="s">
        <v>34</v>
      </c>
      <c r="J638" s="203"/>
      <c r="K638" s="203"/>
      <c r="L638" s="347"/>
    </row>
    <row r="639" spans="2:12" s="13" customFormat="1" ht="13.5" hidden="1" outlineLevel="3">
      <c r="B639" s="331"/>
      <c r="C639" s="204"/>
      <c r="D639" s="206" t="s">
        <v>348</v>
      </c>
      <c r="E639" s="287" t="s">
        <v>34</v>
      </c>
      <c r="F639" s="281" t="s">
        <v>901</v>
      </c>
      <c r="G639" s="204"/>
      <c r="H639" s="212">
        <v>-39.136</v>
      </c>
      <c r="I639" s="332" t="s">
        <v>34</v>
      </c>
      <c r="J639" s="204"/>
      <c r="K639" s="204"/>
      <c r="L639" s="333"/>
    </row>
    <row r="640" spans="2:12" s="13" customFormat="1" ht="13.5" hidden="1" outlineLevel="3">
      <c r="B640" s="331"/>
      <c r="C640" s="204"/>
      <c r="D640" s="206" t="s">
        <v>348</v>
      </c>
      <c r="E640" s="287" t="s">
        <v>34</v>
      </c>
      <c r="F640" s="281" t="s">
        <v>703</v>
      </c>
      <c r="G640" s="204"/>
      <c r="H640" s="212">
        <v>-9.951</v>
      </c>
      <c r="I640" s="332" t="s">
        <v>34</v>
      </c>
      <c r="J640" s="204"/>
      <c r="K640" s="204"/>
      <c r="L640" s="333"/>
    </row>
    <row r="641" spans="2:12" s="14" customFormat="1" ht="13.5" hidden="1" outlineLevel="3">
      <c r="B641" s="335"/>
      <c r="C641" s="205"/>
      <c r="D641" s="206" t="s">
        <v>348</v>
      </c>
      <c r="E641" s="286" t="s">
        <v>311</v>
      </c>
      <c r="F641" s="282" t="s">
        <v>352</v>
      </c>
      <c r="G641" s="205"/>
      <c r="H641" s="209">
        <v>603.723999999999</v>
      </c>
      <c r="I641" s="336" t="s">
        <v>34</v>
      </c>
      <c r="J641" s="205"/>
      <c r="K641" s="205"/>
      <c r="L641" s="337"/>
    </row>
    <row r="642" spans="2:12" s="1" customFormat="1" ht="22.5" customHeight="1" outlineLevel="2" collapsed="1">
      <c r="B642" s="302"/>
      <c r="C642" s="217" t="s">
        <v>902</v>
      </c>
      <c r="D642" s="217" t="s">
        <v>441</v>
      </c>
      <c r="E642" s="289" t="s">
        <v>903</v>
      </c>
      <c r="F642" s="283" t="s">
        <v>904</v>
      </c>
      <c r="G642" s="220" t="s">
        <v>345</v>
      </c>
      <c r="H642" s="221">
        <v>49.23</v>
      </c>
      <c r="I642" s="270">
        <v>473.7</v>
      </c>
      <c r="J642" s="222">
        <f>ROUND(I642*H642,2)</f>
        <v>23320.25</v>
      </c>
      <c r="K642" s="219" t="s">
        <v>34</v>
      </c>
      <c r="L642" s="334"/>
    </row>
    <row r="643" spans="2:12" s="12" customFormat="1" ht="13.5" hidden="1" outlineLevel="3">
      <c r="B643" s="342"/>
      <c r="C643" s="203"/>
      <c r="D643" s="206" t="s">
        <v>348</v>
      </c>
      <c r="E643" s="352" t="s">
        <v>34</v>
      </c>
      <c r="F643" s="350" t="s">
        <v>905</v>
      </c>
      <c r="G643" s="203"/>
      <c r="H643" s="345" t="s">
        <v>34</v>
      </c>
      <c r="I643" s="346" t="s">
        <v>34</v>
      </c>
      <c r="J643" s="203"/>
      <c r="K643" s="203"/>
      <c r="L643" s="347"/>
    </row>
    <row r="644" spans="2:12" s="12" customFormat="1" ht="13.5" hidden="1" outlineLevel="3">
      <c r="B644" s="342"/>
      <c r="C644" s="203"/>
      <c r="D644" s="206" t="s">
        <v>348</v>
      </c>
      <c r="E644" s="352" t="s">
        <v>34</v>
      </c>
      <c r="F644" s="350" t="s">
        <v>906</v>
      </c>
      <c r="G644" s="203"/>
      <c r="H644" s="345" t="s">
        <v>34</v>
      </c>
      <c r="I644" s="346" t="s">
        <v>34</v>
      </c>
      <c r="J644" s="203"/>
      <c r="K644" s="203"/>
      <c r="L644" s="347"/>
    </row>
    <row r="645" spans="2:12" s="13" customFormat="1" ht="13.5" hidden="1" outlineLevel="3">
      <c r="B645" s="331"/>
      <c r="C645" s="204"/>
      <c r="D645" s="206" t="s">
        <v>348</v>
      </c>
      <c r="E645" s="287" t="s">
        <v>34</v>
      </c>
      <c r="F645" s="281" t="s">
        <v>907</v>
      </c>
      <c r="G645" s="204"/>
      <c r="H645" s="212">
        <v>6.408</v>
      </c>
      <c r="I645" s="332" t="s">
        <v>34</v>
      </c>
      <c r="J645" s="204"/>
      <c r="K645" s="204"/>
      <c r="L645" s="333"/>
    </row>
    <row r="646" spans="2:12" s="13" customFormat="1" ht="13.5" hidden="1" outlineLevel="3">
      <c r="B646" s="331"/>
      <c r="C646" s="204"/>
      <c r="D646" s="206" t="s">
        <v>348</v>
      </c>
      <c r="E646" s="287" t="s">
        <v>34</v>
      </c>
      <c r="F646" s="281" t="s">
        <v>908</v>
      </c>
      <c r="G646" s="204"/>
      <c r="H646" s="212">
        <v>39.901</v>
      </c>
      <c r="I646" s="332" t="s">
        <v>34</v>
      </c>
      <c r="J646" s="204"/>
      <c r="K646" s="204"/>
      <c r="L646" s="333"/>
    </row>
    <row r="647" spans="2:12" s="12" customFormat="1" ht="13.5" hidden="1" outlineLevel="3">
      <c r="B647" s="342"/>
      <c r="C647" s="203"/>
      <c r="D647" s="206" t="s">
        <v>348</v>
      </c>
      <c r="E647" s="352" t="s">
        <v>34</v>
      </c>
      <c r="F647" s="350" t="s">
        <v>909</v>
      </c>
      <c r="G647" s="203"/>
      <c r="H647" s="345" t="s">
        <v>34</v>
      </c>
      <c r="I647" s="346" t="s">
        <v>34</v>
      </c>
      <c r="J647" s="203"/>
      <c r="K647" s="203"/>
      <c r="L647" s="347"/>
    </row>
    <row r="648" spans="2:12" s="13" customFormat="1" ht="13.5" hidden="1" outlineLevel="3">
      <c r="B648" s="331"/>
      <c r="C648" s="204"/>
      <c r="D648" s="206" t="s">
        <v>348</v>
      </c>
      <c r="E648" s="287" t="s">
        <v>34</v>
      </c>
      <c r="F648" s="281" t="s">
        <v>910</v>
      </c>
      <c r="G648" s="204"/>
      <c r="H648" s="212">
        <v>0.577</v>
      </c>
      <c r="I648" s="332" t="s">
        <v>34</v>
      </c>
      <c r="J648" s="204"/>
      <c r="K648" s="204"/>
      <c r="L648" s="333"/>
    </row>
    <row r="649" spans="2:12" s="14" customFormat="1" ht="13.5" hidden="1" outlineLevel="3">
      <c r="B649" s="335"/>
      <c r="C649" s="205"/>
      <c r="D649" s="206" t="s">
        <v>348</v>
      </c>
      <c r="E649" s="286" t="s">
        <v>313</v>
      </c>
      <c r="F649" s="282" t="s">
        <v>352</v>
      </c>
      <c r="G649" s="205"/>
      <c r="H649" s="209">
        <v>46.886</v>
      </c>
      <c r="I649" s="336" t="s">
        <v>34</v>
      </c>
      <c r="J649" s="205"/>
      <c r="K649" s="205"/>
      <c r="L649" s="337"/>
    </row>
    <row r="650" spans="2:12" s="13" customFormat="1" ht="13.5" hidden="1" outlineLevel="3">
      <c r="B650" s="331"/>
      <c r="C650" s="204"/>
      <c r="D650" s="206" t="s">
        <v>348</v>
      </c>
      <c r="E650" s="287" t="s">
        <v>34</v>
      </c>
      <c r="F650" s="281" t="s">
        <v>911</v>
      </c>
      <c r="G650" s="204"/>
      <c r="H650" s="212">
        <v>49.23</v>
      </c>
      <c r="I650" s="332" t="s">
        <v>34</v>
      </c>
      <c r="J650" s="204"/>
      <c r="K650" s="204"/>
      <c r="L650" s="333"/>
    </row>
    <row r="651" spans="2:12" s="1" customFormat="1" ht="22.5" customHeight="1" outlineLevel="2" collapsed="1">
      <c r="B651" s="302"/>
      <c r="C651" s="191" t="s">
        <v>912</v>
      </c>
      <c r="D651" s="191" t="s">
        <v>342</v>
      </c>
      <c r="E651" s="285" t="s">
        <v>913</v>
      </c>
      <c r="F651" s="280" t="s">
        <v>914</v>
      </c>
      <c r="G651" s="194" t="s">
        <v>345</v>
      </c>
      <c r="H651" s="195">
        <v>556.838</v>
      </c>
      <c r="I651" s="269">
        <v>76.7</v>
      </c>
      <c r="J651" s="197">
        <f>ROUND(I651*H651,2)</f>
        <v>42709.47</v>
      </c>
      <c r="K651" s="193" t="s">
        <v>34</v>
      </c>
      <c r="L651" s="322"/>
    </row>
    <row r="652" spans="2:12" s="12" customFormat="1" ht="13.5" hidden="1" outlineLevel="3">
      <c r="B652" s="342"/>
      <c r="C652" s="203"/>
      <c r="D652" s="206" t="s">
        <v>348</v>
      </c>
      <c r="E652" s="352" t="s">
        <v>34</v>
      </c>
      <c r="F652" s="350" t="s">
        <v>850</v>
      </c>
      <c r="G652" s="203"/>
      <c r="H652" s="345" t="s">
        <v>34</v>
      </c>
      <c r="I652" s="346" t="s">
        <v>34</v>
      </c>
      <c r="J652" s="203"/>
      <c r="K652" s="203"/>
      <c r="L652" s="347"/>
    </row>
    <row r="653" spans="2:12" s="13" customFormat="1" ht="13.5" hidden="1" outlineLevel="3">
      <c r="B653" s="331"/>
      <c r="C653" s="204"/>
      <c r="D653" s="206" t="s">
        <v>348</v>
      </c>
      <c r="E653" s="287" t="s">
        <v>34</v>
      </c>
      <c r="F653" s="281" t="s">
        <v>851</v>
      </c>
      <c r="G653" s="204"/>
      <c r="H653" s="212">
        <v>556.838</v>
      </c>
      <c r="I653" s="332" t="s">
        <v>34</v>
      </c>
      <c r="J653" s="204"/>
      <c r="K653" s="204"/>
      <c r="L653" s="333"/>
    </row>
    <row r="654" spans="2:12" s="1" customFormat="1" ht="22.5" customHeight="1" outlineLevel="2" collapsed="1">
      <c r="B654" s="302"/>
      <c r="C654" s="191" t="s">
        <v>915</v>
      </c>
      <c r="D654" s="191" t="s">
        <v>342</v>
      </c>
      <c r="E654" s="285" t="s">
        <v>432</v>
      </c>
      <c r="F654" s="280" t="s">
        <v>433</v>
      </c>
      <c r="G654" s="194" t="s">
        <v>345</v>
      </c>
      <c r="H654" s="195">
        <v>556.838</v>
      </c>
      <c r="I654" s="269">
        <v>36.1</v>
      </c>
      <c r="J654" s="197">
        <f>ROUND(I654*H654,2)</f>
        <v>20101.85</v>
      </c>
      <c r="K654" s="193" t="s">
        <v>346</v>
      </c>
      <c r="L654" s="322"/>
    </row>
    <row r="655" spans="2:12" s="12" customFormat="1" ht="13.5" hidden="1" outlineLevel="3">
      <c r="B655" s="342"/>
      <c r="C655" s="203"/>
      <c r="D655" s="206" t="s">
        <v>348</v>
      </c>
      <c r="E655" s="352" t="s">
        <v>34</v>
      </c>
      <c r="F655" s="350" t="s">
        <v>916</v>
      </c>
      <c r="G655" s="203"/>
      <c r="H655" s="345" t="s">
        <v>34</v>
      </c>
      <c r="I655" s="346" t="s">
        <v>34</v>
      </c>
      <c r="J655" s="203"/>
      <c r="K655" s="203"/>
      <c r="L655" s="347"/>
    </row>
    <row r="656" spans="2:12" s="13" customFormat="1" ht="13.5" hidden="1" outlineLevel="3">
      <c r="B656" s="331"/>
      <c r="C656" s="204"/>
      <c r="D656" s="206" t="s">
        <v>348</v>
      </c>
      <c r="E656" s="287" t="s">
        <v>34</v>
      </c>
      <c r="F656" s="281" t="s">
        <v>851</v>
      </c>
      <c r="G656" s="204"/>
      <c r="H656" s="212">
        <v>556.838</v>
      </c>
      <c r="I656" s="332" t="s">
        <v>34</v>
      </c>
      <c r="J656" s="204"/>
      <c r="K656" s="204"/>
      <c r="L656" s="333"/>
    </row>
    <row r="657" spans="2:12" s="1" customFormat="1" ht="22.5" customHeight="1" outlineLevel="2">
      <c r="B657" s="302"/>
      <c r="C657" s="191" t="s">
        <v>917</v>
      </c>
      <c r="D657" s="191" t="s">
        <v>342</v>
      </c>
      <c r="E657" s="285" t="s">
        <v>355</v>
      </c>
      <c r="F657" s="280" t="s">
        <v>356</v>
      </c>
      <c r="G657" s="194" t="s">
        <v>345</v>
      </c>
      <c r="H657" s="195">
        <v>556.838</v>
      </c>
      <c r="I657" s="269">
        <v>68.1</v>
      </c>
      <c r="J657" s="197">
        <f>ROUND(I657*H657,2)</f>
        <v>37920.67</v>
      </c>
      <c r="K657" s="193" t="s">
        <v>346</v>
      </c>
      <c r="L657" s="322"/>
    </row>
    <row r="658" spans="2:12" s="1" customFormat="1" ht="22.5" customHeight="1" outlineLevel="2" collapsed="1">
      <c r="B658" s="302"/>
      <c r="C658" s="191" t="s">
        <v>918</v>
      </c>
      <c r="D658" s="191" t="s">
        <v>342</v>
      </c>
      <c r="E658" s="285" t="s">
        <v>919</v>
      </c>
      <c r="F658" s="280" t="s">
        <v>920</v>
      </c>
      <c r="G658" s="194" t="s">
        <v>345</v>
      </c>
      <c r="H658" s="195">
        <v>242.491</v>
      </c>
      <c r="I658" s="269">
        <v>250.8</v>
      </c>
      <c r="J658" s="197">
        <f>ROUND(I658*H658,2)</f>
        <v>60816.74</v>
      </c>
      <c r="K658" s="193" t="s">
        <v>346</v>
      </c>
      <c r="L658" s="322"/>
    </row>
    <row r="659" spans="2:12" s="12" customFormat="1" ht="13.5" hidden="1" outlineLevel="3">
      <c r="B659" s="342"/>
      <c r="C659" s="203"/>
      <c r="D659" s="206" t="s">
        <v>348</v>
      </c>
      <c r="E659" s="352" t="s">
        <v>34</v>
      </c>
      <c r="F659" s="350" t="s">
        <v>921</v>
      </c>
      <c r="G659" s="203"/>
      <c r="H659" s="345" t="s">
        <v>34</v>
      </c>
      <c r="I659" s="346" t="s">
        <v>34</v>
      </c>
      <c r="J659" s="203"/>
      <c r="K659" s="203"/>
      <c r="L659" s="347"/>
    </row>
    <row r="660" spans="2:12" s="13" customFormat="1" ht="13.5" hidden="1" outlineLevel="3">
      <c r="B660" s="331"/>
      <c r="C660" s="204"/>
      <c r="D660" s="206" t="s">
        <v>348</v>
      </c>
      <c r="E660" s="287" t="s">
        <v>34</v>
      </c>
      <c r="F660" s="281" t="s">
        <v>922</v>
      </c>
      <c r="G660" s="204"/>
      <c r="H660" s="212">
        <v>16.882</v>
      </c>
      <c r="I660" s="332" t="s">
        <v>34</v>
      </c>
      <c r="J660" s="204"/>
      <c r="K660" s="204"/>
      <c r="L660" s="333"/>
    </row>
    <row r="661" spans="2:12" s="13" customFormat="1" ht="13.5" hidden="1" outlineLevel="3">
      <c r="B661" s="331"/>
      <c r="C661" s="204"/>
      <c r="D661" s="206" t="s">
        <v>348</v>
      </c>
      <c r="E661" s="287" t="s">
        <v>34</v>
      </c>
      <c r="F661" s="281" t="s">
        <v>923</v>
      </c>
      <c r="G661" s="204"/>
      <c r="H661" s="212">
        <v>211.699</v>
      </c>
      <c r="I661" s="332" t="s">
        <v>34</v>
      </c>
      <c r="J661" s="204"/>
      <c r="K661" s="204"/>
      <c r="L661" s="333"/>
    </row>
    <row r="662" spans="2:12" s="12" customFormat="1" ht="13.5" hidden="1" outlineLevel="3">
      <c r="B662" s="342"/>
      <c r="C662" s="203"/>
      <c r="D662" s="206" t="s">
        <v>348</v>
      </c>
      <c r="E662" s="352" t="s">
        <v>34</v>
      </c>
      <c r="F662" s="350" t="s">
        <v>924</v>
      </c>
      <c r="G662" s="203"/>
      <c r="H662" s="345" t="s">
        <v>34</v>
      </c>
      <c r="I662" s="346" t="s">
        <v>34</v>
      </c>
      <c r="J662" s="203"/>
      <c r="K662" s="203"/>
      <c r="L662" s="347"/>
    </row>
    <row r="663" spans="2:12" s="13" customFormat="1" ht="13.5" hidden="1" outlineLevel="3">
      <c r="B663" s="331"/>
      <c r="C663" s="204"/>
      <c r="D663" s="206" t="s">
        <v>348</v>
      </c>
      <c r="E663" s="287" t="s">
        <v>34</v>
      </c>
      <c r="F663" s="281" t="s">
        <v>925</v>
      </c>
      <c r="G663" s="204"/>
      <c r="H663" s="212">
        <v>13.91</v>
      </c>
      <c r="I663" s="332" t="s">
        <v>34</v>
      </c>
      <c r="J663" s="204"/>
      <c r="K663" s="204"/>
      <c r="L663" s="333"/>
    </row>
    <row r="664" spans="2:12" s="15" customFormat="1" ht="13.5" hidden="1" outlineLevel="3">
      <c r="B664" s="339"/>
      <c r="C664" s="213"/>
      <c r="D664" s="206" t="s">
        <v>348</v>
      </c>
      <c r="E664" s="288" t="s">
        <v>238</v>
      </c>
      <c r="F664" s="284" t="s">
        <v>363</v>
      </c>
      <c r="G664" s="213"/>
      <c r="H664" s="216">
        <v>242.491</v>
      </c>
      <c r="I664" s="340" t="s">
        <v>34</v>
      </c>
      <c r="J664" s="213"/>
      <c r="K664" s="213"/>
      <c r="L664" s="341"/>
    </row>
    <row r="665" spans="2:12" s="1" customFormat="1" ht="22.5" customHeight="1" outlineLevel="2" collapsed="1">
      <c r="B665" s="302"/>
      <c r="C665" s="217" t="s">
        <v>926</v>
      </c>
      <c r="D665" s="217" t="s">
        <v>441</v>
      </c>
      <c r="E665" s="289" t="s">
        <v>927</v>
      </c>
      <c r="F665" s="283" t="s">
        <v>928</v>
      </c>
      <c r="G665" s="220" t="s">
        <v>417</v>
      </c>
      <c r="H665" s="221">
        <v>458.478</v>
      </c>
      <c r="I665" s="270">
        <v>278.6</v>
      </c>
      <c r="J665" s="222">
        <f>ROUND(I665*H665,2)</f>
        <v>127731.97</v>
      </c>
      <c r="K665" s="219" t="s">
        <v>34</v>
      </c>
      <c r="L665" s="334"/>
    </row>
    <row r="666" spans="2:12" s="13" customFormat="1" ht="13.5" hidden="1" outlineLevel="3">
      <c r="B666" s="331"/>
      <c r="C666" s="204"/>
      <c r="D666" s="206" t="s">
        <v>348</v>
      </c>
      <c r="E666" s="287" t="s">
        <v>34</v>
      </c>
      <c r="F666" s="281" t="s">
        <v>929</v>
      </c>
      <c r="G666" s="204"/>
      <c r="H666" s="212">
        <v>458.478</v>
      </c>
      <c r="I666" s="332" t="s">
        <v>34</v>
      </c>
      <c r="J666" s="204"/>
      <c r="K666" s="204"/>
      <c r="L666" s="333"/>
    </row>
    <row r="667" spans="2:12" s="1" customFormat="1" ht="22.5" customHeight="1" outlineLevel="2" collapsed="1">
      <c r="B667" s="302"/>
      <c r="C667" s="191" t="s">
        <v>930</v>
      </c>
      <c r="D667" s="191" t="s">
        <v>342</v>
      </c>
      <c r="E667" s="285" t="s">
        <v>432</v>
      </c>
      <c r="F667" s="280" t="s">
        <v>433</v>
      </c>
      <c r="G667" s="194" t="s">
        <v>345</v>
      </c>
      <c r="H667" s="195">
        <v>242.491</v>
      </c>
      <c r="I667" s="269">
        <v>36.1</v>
      </c>
      <c r="J667" s="197">
        <f>ROUND(I667*H667,2)</f>
        <v>8753.93</v>
      </c>
      <c r="K667" s="193" t="s">
        <v>346</v>
      </c>
      <c r="L667" s="322"/>
    </row>
    <row r="668" spans="2:12" s="13" customFormat="1" ht="13.5" hidden="1" outlineLevel="3">
      <c r="B668" s="331"/>
      <c r="C668" s="204"/>
      <c r="D668" s="206" t="s">
        <v>348</v>
      </c>
      <c r="E668" s="287" t="s">
        <v>34</v>
      </c>
      <c r="F668" s="281" t="s">
        <v>931</v>
      </c>
      <c r="G668" s="204"/>
      <c r="H668" s="212">
        <v>242.491</v>
      </c>
      <c r="I668" s="332" t="s">
        <v>34</v>
      </c>
      <c r="J668" s="204"/>
      <c r="K668" s="204"/>
      <c r="L668" s="333"/>
    </row>
    <row r="669" spans="2:12" s="1" customFormat="1" ht="22.5" customHeight="1" outlineLevel="2">
      <c r="B669" s="302"/>
      <c r="C669" s="191" t="s">
        <v>932</v>
      </c>
      <c r="D669" s="191" t="s">
        <v>342</v>
      </c>
      <c r="E669" s="285" t="s">
        <v>933</v>
      </c>
      <c r="F669" s="280" t="s">
        <v>934</v>
      </c>
      <c r="G669" s="194" t="s">
        <v>345</v>
      </c>
      <c r="H669" s="195">
        <v>242.491</v>
      </c>
      <c r="I669" s="269">
        <v>10.3</v>
      </c>
      <c r="J669" s="197">
        <f>ROUND(I669*H669,2)</f>
        <v>2497.66</v>
      </c>
      <c r="K669" s="193" t="s">
        <v>346</v>
      </c>
      <c r="L669" s="322"/>
    </row>
    <row r="670" spans="2:12" s="1" customFormat="1" ht="22.5" customHeight="1" outlineLevel="2" collapsed="1">
      <c r="B670" s="302"/>
      <c r="C670" s="191" t="s">
        <v>935</v>
      </c>
      <c r="D670" s="191" t="s">
        <v>342</v>
      </c>
      <c r="E670" s="285" t="s">
        <v>936</v>
      </c>
      <c r="F670" s="280" t="s">
        <v>937</v>
      </c>
      <c r="G670" s="194" t="s">
        <v>390</v>
      </c>
      <c r="H670" s="195">
        <v>45.988</v>
      </c>
      <c r="I670" s="269">
        <v>34.9</v>
      </c>
      <c r="J670" s="197">
        <f>ROUND(I670*H670,2)</f>
        <v>1604.98</v>
      </c>
      <c r="K670" s="193" t="s">
        <v>346</v>
      </c>
      <c r="L670" s="322"/>
    </row>
    <row r="671" spans="2:12" s="12" customFormat="1" ht="13.5" hidden="1" outlineLevel="3">
      <c r="B671" s="342"/>
      <c r="C671" s="203"/>
      <c r="D671" s="206" t="s">
        <v>348</v>
      </c>
      <c r="E671" s="352" t="s">
        <v>34</v>
      </c>
      <c r="F671" s="350" t="s">
        <v>938</v>
      </c>
      <c r="G671" s="203"/>
      <c r="H671" s="345" t="s">
        <v>34</v>
      </c>
      <c r="I671" s="346" t="s">
        <v>34</v>
      </c>
      <c r="J671" s="203"/>
      <c r="K671" s="203"/>
      <c r="L671" s="347"/>
    </row>
    <row r="672" spans="2:12" s="13" customFormat="1" ht="13.5" hidden="1" outlineLevel="3">
      <c r="B672" s="331"/>
      <c r="C672" s="204"/>
      <c r="D672" s="206" t="s">
        <v>348</v>
      </c>
      <c r="E672" s="287" t="s">
        <v>34</v>
      </c>
      <c r="F672" s="281" t="s">
        <v>939</v>
      </c>
      <c r="G672" s="204"/>
      <c r="H672" s="212">
        <v>45.988</v>
      </c>
      <c r="I672" s="332" t="s">
        <v>34</v>
      </c>
      <c r="J672" s="204"/>
      <c r="K672" s="204"/>
      <c r="L672" s="333"/>
    </row>
    <row r="673" spans="2:12" s="14" customFormat="1" ht="13.5" hidden="1" outlineLevel="3">
      <c r="B673" s="335"/>
      <c r="C673" s="205"/>
      <c r="D673" s="206" t="s">
        <v>348</v>
      </c>
      <c r="E673" s="286" t="s">
        <v>248</v>
      </c>
      <c r="F673" s="282" t="s">
        <v>352</v>
      </c>
      <c r="G673" s="205"/>
      <c r="H673" s="209">
        <v>45.988</v>
      </c>
      <c r="I673" s="336" t="s">
        <v>34</v>
      </c>
      <c r="J673" s="205"/>
      <c r="K673" s="205"/>
      <c r="L673" s="337"/>
    </row>
    <row r="674" spans="2:12" s="1" customFormat="1" ht="22.5" customHeight="1" outlineLevel="2" collapsed="1">
      <c r="B674" s="302"/>
      <c r="C674" s="191" t="s">
        <v>940</v>
      </c>
      <c r="D674" s="191" t="s">
        <v>342</v>
      </c>
      <c r="E674" s="285" t="s">
        <v>941</v>
      </c>
      <c r="F674" s="280" t="s">
        <v>942</v>
      </c>
      <c r="G674" s="194" t="s">
        <v>345</v>
      </c>
      <c r="H674" s="195">
        <v>9.198</v>
      </c>
      <c r="I674" s="269">
        <v>36.1</v>
      </c>
      <c r="J674" s="197">
        <f>ROUND(I674*H674,2)</f>
        <v>332.05</v>
      </c>
      <c r="K674" s="193" t="s">
        <v>346</v>
      </c>
      <c r="L674" s="322"/>
    </row>
    <row r="675" spans="2:12" s="12" customFormat="1" ht="13.5" hidden="1" outlineLevel="3">
      <c r="B675" s="342"/>
      <c r="C675" s="203"/>
      <c r="D675" s="206" t="s">
        <v>348</v>
      </c>
      <c r="E675" s="352" t="s">
        <v>34</v>
      </c>
      <c r="F675" s="350" t="s">
        <v>916</v>
      </c>
      <c r="G675" s="203"/>
      <c r="H675" s="345" t="s">
        <v>34</v>
      </c>
      <c r="I675" s="346" t="s">
        <v>34</v>
      </c>
      <c r="J675" s="203"/>
      <c r="K675" s="203"/>
      <c r="L675" s="347"/>
    </row>
    <row r="676" spans="2:12" s="13" customFormat="1" ht="13.5" hidden="1" outlineLevel="3">
      <c r="B676" s="331"/>
      <c r="C676" s="204"/>
      <c r="D676" s="206" t="s">
        <v>348</v>
      </c>
      <c r="E676" s="287" t="s">
        <v>34</v>
      </c>
      <c r="F676" s="281" t="s">
        <v>943</v>
      </c>
      <c r="G676" s="204"/>
      <c r="H676" s="212">
        <v>9.198</v>
      </c>
      <c r="I676" s="332" t="s">
        <v>34</v>
      </c>
      <c r="J676" s="204"/>
      <c r="K676" s="204"/>
      <c r="L676" s="333"/>
    </row>
    <row r="677" spans="2:12" s="1" customFormat="1" ht="22.5" customHeight="1" outlineLevel="2">
      <c r="B677" s="302"/>
      <c r="C677" s="191" t="s">
        <v>944</v>
      </c>
      <c r="D677" s="191" t="s">
        <v>342</v>
      </c>
      <c r="E677" s="285" t="s">
        <v>355</v>
      </c>
      <c r="F677" s="280" t="s">
        <v>356</v>
      </c>
      <c r="G677" s="194" t="s">
        <v>345</v>
      </c>
      <c r="H677" s="195">
        <v>9.198</v>
      </c>
      <c r="I677" s="269">
        <v>68.1</v>
      </c>
      <c r="J677" s="197">
        <f>ROUND(I677*H677,2)</f>
        <v>626.38</v>
      </c>
      <c r="K677" s="193" t="s">
        <v>346</v>
      </c>
      <c r="L677" s="322"/>
    </row>
    <row r="678" spans="2:12" s="1" customFormat="1" ht="22.5" customHeight="1" outlineLevel="2" collapsed="1">
      <c r="B678" s="302"/>
      <c r="C678" s="191" t="s">
        <v>945</v>
      </c>
      <c r="D678" s="191" t="s">
        <v>342</v>
      </c>
      <c r="E678" s="285" t="s">
        <v>946</v>
      </c>
      <c r="F678" s="280" t="s">
        <v>947</v>
      </c>
      <c r="G678" s="194" t="s">
        <v>390</v>
      </c>
      <c r="H678" s="195">
        <v>45.988</v>
      </c>
      <c r="I678" s="269">
        <v>27.9</v>
      </c>
      <c r="J678" s="197">
        <f>ROUND(I678*H678,2)</f>
        <v>1283.07</v>
      </c>
      <c r="K678" s="193" t="s">
        <v>346</v>
      </c>
      <c r="L678" s="322"/>
    </row>
    <row r="679" spans="2:12" s="13" customFormat="1" ht="13.5" hidden="1" outlineLevel="3">
      <c r="B679" s="331"/>
      <c r="C679" s="204"/>
      <c r="D679" s="206" t="s">
        <v>348</v>
      </c>
      <c r="E679" s="287" t="s">
        <v>34</v>
      </c>
      <c r="F679" s="281" t="s">
        <v>948</v>
      </c>
      <c r="G679" s="204"/>
      <c r="H679" s="212">
        <v>45.988</v>
      </c>
      <c r="I679" s="332" t="s">
        <v>34</v>
      </c>
      <c r="J679" s="204"/>
      <c r="K679" s="204"/>
      <c r="L679" s="333"/>
    </row>
    <row r="680" spans="2:12" s="1" customFormat="1" ht="22.5" customHeight="1" outlineLevel="2" collapsed="1">
      <c r="B680" s="302"/>
      <c r="C680" s="217" t="s">
        <v>949</v>
      </c>
      <c r="D680" s="217" t="s">
        <v>441</v>
      </c>
      <c r="E680" s="289" t="s">
        <v>950</v>
      </c>
      <c r="F680" s="283" t="s">
        <v>951</v>
      </c>
      <c r="G680" s="220" t="s">
        <v>345</v>
      </c>
      <c r="H680" s="221">
        <v>4.829</v>
      </c>
      <c r="I680" s="270">
        <v>668.7</v>
      </c>
      <c r="J680" s="222">
        <f>ROUND(I680*H680,2)</f>
        <v>3229.15</v>
      </c>
      <c r="K680" s="219" t="s">
        <v>34</v>
      </c>
      <c r="L680" s="334"/>
    </row>
    <row r="681" spans="2:12" s="13" customFormat="1" ht="13.5" hidden="1" outlineLevel="3">
      <c r="B681" s="331"/>
      <c r="C681" s="204"/>
      <c r="D681" s="206" t="s">
        <v>348</v>
      </c>
      <c r="E681" s="287" t="s">
        <v>34</v>
      </c>
      <c r="F681" s="281" t="s">
        <v>952</v>
      </c>
      <c r="G681" s="204"/>
      <c r="H681" s="212">
        <v>4.829</v>
      </c>
      <c r="I681" s="332" t="s">
        <v>34</v>
      </c>
      <c r="J681" s="204"/>
      <c r="K681" s="204"/>
      <c r="L681" s="333"/>
    </row>
    <row r="682" spans="2:12" s="1" customFormat="1" ht="22.5" customHeight="1" outlineLevel="2" collapsed="1">
      <c r="B682" s="302"/>
      <c r="C682" s="191" t="s">
        <v>953</v>
      </c>
      <c r="D682" s="191" t="s">
        <v>342</v>
      </c>
      <c r="E682" s="285" t="s">
        <v>941</v>
      </c>
      <c r="F682" s="280" t="s">
        <v>942</v>
      </c>
      <c r="G682" s="194" t="s">
        <v>345</v>
      </c>
      <c r="H682" s="195">
        <v>4.599</v>
      </c>
      <c r="I682" s="269">
        <v>36.1</v>
      </c>
      <c r="J682" s="197">
        <f>ROUND(I682*H682,2)</f>
        <v>166.02</v>
      </c>
      <c r="K682" s="193" t="s">
        <v>346</v>
      </c>
      <c r="L682" s="322"/>
    </row>
    <row r="683" spans="2:12" s="13" customFormat="1" ht="13.5" hidden="1" outlineLevel="3">
      <c r="B683" s="331"/>
      <c r="C683" s="204"/>
      <c r="D683" s="206" t="s">
        <v>348</v>
      </c>
      <c r="E683" s="287" t="s">
        <v>34</v>
      </c>
      <c r="F683" s="281" t="s">
        <v>954</v>
      </c>
      <c r="G683" s="204"/>
      <c r="H683" s="212">
        <v>4.599</v>
      </c>
      <c r="I683" s="332" t="s">
        <v>34</v>
      </c>
      <c r="J683" s="204"/>
      <c r="K683" s="204"/>
      <c r="L683" s="333"/>
    </row>
    <row r="684" spans="2:12" s="1" customFormat="1" ht="22.5" customHeight="1" outlineLevel="2">
      <c r="B684" s="302"/>
      <c r="C684" s="191" t="s">
        <v>955</v>
      </c>
      <c r="D684" s="191" t="s">
        <v>342</v>
      </c>
      <c r="E684" s="285" t="s">
        <v>933</v>
      </c>
      <c r="F684" s="280" t="s">
        <v>934</v>
      </c>
      <c r="G684" s="194" t="s">
        <v>345</v>
      </c>
      <c r="H684" s="195">
        <v>4.599</v>
      </c>
      <c r="I684" s="269">
        <v>10.3</v>
      </c>
      <c r="J684" s="197">
        <f>ROUND(I684*H684,2)</f>
        <v>47.37</v>
      </c>
      <c r="K684" s="193" t="s">
        <v>346</v>
      </c>
      <c r="L684" s="322"/>
    </row>
    <row r="685" spans="2:12" s="1" customFormat="1" ht="22.5" customHeight="1" outlineLevel="2" collapsed="1">
      <c r="B685" s="302"/>
      <c r="C685" s="191" t="s">
        <v>956</v>
      </c>
      <c r="D685" s="191" t="s">
        <v>342</v>
      </c>
      <c r="E685" s="285" t="s">
        <v>957</v>
      </c>
      <c r="F685" s="280" t="s">
        <v>958</v>
      </c>
      <c r="G685" s="194" t="s">
        <v>390</v>
      </c>
      <c r="H685" s="195">
        <v>95.738</v>
      </c>
      <c r="I685" s="269">
        <v>20.9</v>
      </c>
      <c r="J685" s="197">
        <f>ROUND(I685*H685,2)</f>
        <v>2000.92</v>
      </c>
      <c r="K685" s="193" t="s">
        <v>346</v>
      </c>
      <c r="L685" s="322"/>
    </row>
    <row r="686" spans="2:12" s="12" customFormat="1" ht="13.5" hidden="1" outlineLevel="3">
      <c r="B686" s="342"/>
      <c r="C686" s="203"/>
      <c r="D686" s="206" t="s">
        <v>348</v>
      </c>
      <c r="E686" s="352" t="s">
        <v>34</v>
      </c>
      <c r="F686" s="350" t="s">
        <v>959</v>
      </c>
      <c r="G686" s="203"/>
      <c r="H686" s="345" t="s">
        <v>34</v>
      </c>
      <c r="I686" s="346" t="s">
        <v>34</v>
      </c>
      <c r="J686" s="203"/>
      <c r="K686" s="203"/>
      <c r="L686" s="347"/>
    </row>
    <row r="687" spans="2:12" s="13" customFormat="1" ht="13.5" hidden="1" outlineLevel="3">
      <c r="B687" s="331"/>
      <c r="C687" s="204"/>
      <c r="D687" s="206" t="s">
        <v>348</v>
      </c>
      <c r="E687" s="287" t="s">
        <v>34</v>
      </c>
      <c r="F687" s="281" t="s">
        <v>960</v>
      </c>
      <c r="G687" s="204"/>
      <c r="H687" s="212">
        <v>4.422</v>
      </c>
      <c r="I687" s="332" t="s">
        <v>34</v>
      </c>
      <c r="J687" s="204"/>
      <c r="K687" s="204"/>
      <c r="L687" s="333"/>
    </row>
    <row r="688" spans="2:12" s="13" customFormat="1" ht="13.5" hidden="1" outlineLevel="3">
      <c r="B688" s="331"/>
      <c r="C688" s="204"/>
      <c r="D688" s="206" t="s">
        <v>348</v>
      </c>
      <c r="E688" s="287" t="s">
        <v>34</v>
      </c>
      <c r="F688" s="281" t="s">
        <v>961</v>
      </c>
      <c r="G688" s="204"/>
      <c r="H688" s="212">
        <v>91.316</v>
      </c>
      <c r="I688" s="332" t="s">
        <v>34</v>
      </c>
      <c r="J688" s="204"/>
      <c r="K688" s="204"/>
      <c r="L688" s="333"/>
    </row>
    <row r="689" spans="2:12" s="14" customFormat="1" ht="13.5" hidden="1" outlineLevel="3">
      <c r="B689" s="335"/>
      <c r="C689" s="205"/>
      <c r="D689" s="206" t="s">
        <v>348</v>
      </c>
      <c r="E689" s="286" t="s">
        <v>276</v>
      </c>
      <c r="F689" s="282" t="s">
        <v>352</v>
      </c>
      <c r="G689" s="205"/>
      <c r="H689" s="209">
        <v>95.738</v>
      </c>
      <c r="I689" s="336" t="s">
        <v>34</v>
      </c>
      <c r="J689" s="205"/>
      <c r="K689" s="205"/>
      <c r="L689" s="337"/>
    </row>
    <row r="690" spans="2:12" s="1" customFormat="1" ht="22.5" customHeight="1" outlineLevel="2" collapsed="1">
      <c r="B690" s="302"/>
      <c r="C690" s="217" t="s">
        <v>962</v>
      </c>
      <c r="D690" s="217" t="s">
        <v>441</v>
      </c>
      <c r="E690" s="289" t="s">
        <v>442</v>
      </c>
      <c r="F690" s="283" t="s">
        <v>443</v>
      </c>
      <c r="G690" s="220" t="s">
        <v>444</v>
      </c>
      <c r="H690" s="221">
        <v>2.01</v>
      </c>
      <c r="I690" s="270">
        <v>111.5</v>
      </c>
      <c r="J690" s="222">
        <f>ROUND(I690*H690,2)</f>
        <v>224.12</v>
      </c>
      <c r="K690" s="219" t="s">
        <v>34</v>
      </c>
      <c r="L690" s="334"/>
    </row>
    <row r="691" spans="2:12" s="13" customFormat="1" ht="13.5" hidden="1" outlineLevel="3">
      <c r="B691" s="331"/>
      <c r="C691" s="204"/>
      <c r="D691" s="206" t="s">
        <v>348</v>
      </c>
      <c r="E691" s="287" t="s">
        <v>34</v>
      </c>
      <c r="F691" s="281" t="s">
        <v>963</v>
      </c>
      <c r="G691" s="204"/>
      <c r="H691" s="212">
        <v>2.01</v>
      </c>
      <c r="I691" s="332" t="s">
        <v>34</v>
      </c>
      <c r="J691" s="204"/>
      <c r="K691" s="204"/>
      <c r="L691" s="333"/>
    </row>
    <row r="692" spans="2:12" s="1" customFormat="1" ht="22.5" customHeight="1" outlineLevel="2" collapsed="1">
      <c r="B692" s="302"/>
      <c r="C692" s="191" t="s">
        <v>964</v>
      </c>
      <c r="D692" s="191" t="s">
        <v>342</v>
      </c>
      <c r="E692" s="285" t="s">
        <v>965</v>
      </c>
      <c r="F692" s="280" t="s">
        <v>966</v>
      </c>
      <c r="G692" s="194" t="s">
        <v>390</v>
      </c>
      <c r="H692" s="195">
        <v>95.738</v>
      </c>
      <c r="I692" s="269">
        <v>16.7</v>
      </c>
      <c r="J692" s="197">
        <f>ROUND(I692*H692,2)</f>
        <v>1598.82</v>
      </c>
      <c r="K692" s="193" t="s">
        <v>34</v>
      </c>
      <c r="L692" s="322"/>
    </row>
    <row r="693" spans="2:12" s="12" customFormat="1" ht="13.5" hidden="1" outlineLevel="3">
      <c r="B693" s="342"/>
      <c r="C693" s="203"/>
      <c r="D693" s="206" t="s">
        <v>348</v>
      </c>
      <c r="E693" s="352" t="s">
        <v>34</v>
      </c>
      <c r="F693" s="350" t="s">
        <v>967</v>
      </c>
      <c r="G693" s="203"/>
      <c r="H693" s="345" t="s">
        <v>34</v>
      </c>
      <c r="I693" s="346" t="s">
        <v>34</v>
      </c>
      <c r="J693" s="203"/>
      <c r="K693" s="203"/>
      <c r="L693" s="347"/>
    </row>
    <row r="694" spans="2:12" s="13" customFormat="1" ht="13.5" hidden="1" outlineLevel="3">
      <c r="B694" s="331"/>
      <c r="C694" s="204"/>
      <c r="D694" s="206" t="s">
        <v>348</v>
      </c>
      <c r="E694" s="287" t="s">
        <v>34</v>
      </c>
      <c r="F694" s="281" t="s">
        <v>276</v>
      </c>
      <c r="G694" s="204"/>
      <c r="H694" s="212">
        <v>95.738</v>
      </c>
      <c r="I694" s="332" t="s">
        <v>34</v>
      </c>
      <c r="J694" s="204"/>
      <c r="K694" s="204"/>
      <c r="L694" s="333"/>
    </row>
    <row r="695" spans="2:12" s="11" customFormat="1" ht="29.85" customHeight="1" outlineLevel="1">
      <c r="B695" s="318"/>
      <c r="C695" s="182"/>
      <c r="D695" s="188" t="s">
        <v>74</v>
      </c>
      <c r="E695" s="279" t="s">
        <v>271</v>
      </c>
      <c r="F695" s="279" t="s">
        <v>968</v>
      </c>
      <c r="G695" s="182"/>
      <c r="H695" s="182"/>
      <c r="I695" s="321" t="s">
        <v>34</v>
      </c>
      <c r="J695" s="190">
        <f>SUM(J696:J912)</f>
        <v>19795824.609999992</v>
      </c>
      <c r="K695" s="182"/>
      <c r="L695" s="320"/>
    </row>
    <row r="696" spans="2:12" s="1" customFormat="1" ht="31.5" customHeight="1" outlineLevel="2" collapsed="1">
      <c r="B696" s="302"/>
      <c r="C696" s="191" t="s">
        <v>969</v>
      </c>
      <c r="D696" s="191" t="s">
        <v>342</v>
      </c>
      <c r="E696" s="192" t="s">
        <v>582</v>
      </c>
      <c r="F696" s="280" t="s">
        <v>583</v>
      </c>
      <c r="G696" s="194" t="s">
        <v>579</v>
      </c>
      <c r="H696" s="195">
        <v>8640</v>
      </c>
      <c r="I696" s="269">
        <v>16.7</v>
      </c>
      <c r="J696" s="197">
        <f>ROUND(I696*H696,2)</f>
        <v>144288</v>
      </c>
      <c r="K696" s="193" t="s">
        <v>34</v>
      </c>
      <c r="L696" s="322"/>
    </row>
    <row r="697" spans="2:12" s="13" customFormat="1" ht="13.5" hidden="1" outlineLevel="3">
      <c r="B697" s="331"/>
      <c r="C697" s="204"/>
      <c r="D697" s="206" t="s">
        <v>348</v>
      </c>
      <c r="E697" s="210" t="s">
        <v>34</v>
      </c>
      <c r="F697" s="281" t="s">
        <v>970</v>
      </c>
      <c r="G697" s="204"/>
      <c r="H697" s="212">
        <v>8640</v>
      </c>
      <c r="I697" s="332" t="s">
        <v>34</v>
      </c>
      <c r="J697" s="204"/>
      <c r="K697" s="204"/>
      <c r="L697" s="333"/>
    </row>
    <row r="698" spans="2:12" s="1" customFormat="1" ht="31.5" customHeight="1" outlineLevel="2" collapsed="1">
      <c r="B698" s="302"/>
      <c r="C698" s="191" t="s">
        <v>971</v>
      </c>
      <c r="D698" s="191" t="s">
        <v>342</v>
      </c>
      <c r="E698" s="192" t="s">
        <v>972</v>
      </c>
      <c r="F698" s="280" t="s">
        <v>973</v>
      </c>
      <c r="G698" s="194" t="s">
        <v>579</v>
      </c>
      <c r="H698" s="195">
        <v>8640</v>
      </c>
      <c r="I698" s="269">
        <v>154.8</v>
      </c>
      <c r="J698" s="197">
        <f>ROUND(I698*H698,2)</f>
        <v>1337472</v>
      </c>
      <c r="K698" s="193" t="s">
        <v>34</v>
      </c>
      <c r="L698" s="322"/>
    </row>
    <row r="699" spans="2:12" s="13" customFormat="1" ht="13.5" hidden="1" outlineLevel="3">
      <c r="B699" s="331"/>
      <c r="C699" s="204"/>
      <c r="D699" s="206" t="s">
        <v>348</v>
      </c>
      <c r="E699" s="210" t="s">
        <v>34</v>
      </c>
      <c r="F699" s="281" t="s">
        <v>974</v>
      </c>
      <c r="G699" s="204"/>
      <c r="H699" s="212">
        <v>8640</v>
      </c>
      <c r="I699" s="332" t="s">
        <v>34</v>
      </c>
      <c r="J699" s="204"/>
      <c r="K699" s="204"/>
      <c r="L699" s="333"/>
    </row>
    <row r="700" spans="2:12" s="1" customFormat="1" ht="22.5" customHeight="1" outlineLevel="2" collapsed="1">
      <c r="B700" s="302"/>
      <c r="C700" s="191" t="s">
        <v>975</v>
      </c>
      <c r="D700" s="191" t="s">
        <v>342</v>
      </c>
      <c r="E700" s="192" t="s">
        <v>976</v>
      </c>
      <c r="F700" s="280" t="s">
        <v>977</v>
      </c>
      <c r="G700" s="194" t="s">
        <v>579</v>
      </c>
      <c r="H700" s="195">
        <v>90</v>
      </c>
      <c r="I700" s="269">
        <v>154.8</v>
      </c>
      <c r="J700" s="197">
        <f>ROUND(I700*H700,2)</f>
        <v>13932</v>
      </c>
      <c r="K700" s="193" t="s">
        <v>346</v>
      </c>
      <c r="L700" s="322"/>
    </row>
    <row r="701" spans="2:12" s="13" customFormat="1" ht="13.5" hidden="1" outlineLevel="3">
      <c r="B701" s="331"/>
      <c r="C701" s="204"/>
      <c r="D701" s="206" t="s">
        <v>348</v>
      </c>
      <c r="E701" s="210" t="s">
        <v>34</v>
      </c>
      <c r="F701" s="281" t="s">
        <v>978</v>
      </c>
      <c r="G701" s="204"/>
      <c r="H701" s="212">
        <v>90</v>
      </c>
      <c r="I701" s="332" t="s">
        <v>34</v>
      </c>
      <c r="J701" s="204"/>
      <c r="K701" s="204"/>
      <c r="L701" s="333"/>
    </row>
    <row r="702" spans="2:12" s="1" customFormat="1" ht="22.5" customHeight="1" outlineLevel="2" collapsed="1">
      <c r="B702" s="302"/>
      <c r="C702" s="191" t="s">
        <v>979</v>
      </c>
      <c r="D702" s="191" t="s">
        <v>342</v>
      </c>
      <c r="E702" s="192" t="s">
        <v>980</v>
      </c>
      <c r="F702" s="280" t="s">
        <v>981</v>
      </c>
      <c r="G702" s="194" t="s">
        <v>579</v>
      </c>
      <c r="H702" s="195">
        <v>360</v>
      </c>
      <c r="I702" s="269">
        <v>111.5</v>
      </c>
      <c r="J702" s="197">
        <f>ROUND(I702*H702,2)</f>
        <v>40140</v>
      </c>
      <c r="K702" s="193" t="s">
        <v>346</v>
      </c>
      <c r="L702" s="322"/>
    </row>
    <row r="703" spans="2:12" s="13" customFormat="1" ht="13.5" hidden="1" outlineLevel="3">
      <c r="B703" s="331"/>
      <c r="C703" s="204"/>
      <c r="D703" s="206" t="s">
        <v>348</v>
      </c>
      <c r="E703" s="210" t="s">
        <v>34</v>
      </c>
      <c r="F703" s="281" t="s">
        <v>982</v>
      </c>
      <c r="G703" s="204"/>
      <c r="H703" s="212">
        <v>360</v>
      </c>
      <c r="I703" s="332" t="s">
        <v>34</v>
      </c>
      <c r="J703" s="204"/>
      <c r="K703" s="204"/>
      <c r="L703" s="333"/>
    </row>
    <row r="704" spans="2:12" s="1" customFormat="1" ht="22.5" customHeight="1" outlineLevel="2">
      <c r="B704" s="302"/>
      <c r="C704" s="191" t="s">
        <v>983</v>
      </c>
      <c r="D704" s="191" t="s">
        <v>342</v>
      </c>
      <c r="E704" s="192" t="s">
        <v>984</v>
      </c>
      <c r="F704" s="280" t="s">
        <v>985</v>
      </c>
      <c r="G704" s="194" t="s">
        <v>986</v>
      </c>
      <c r="H704" s="195">
        <v>360</v>
      </c>
      <c r="I704" s="269">
        <v>83.6</v>
      </c>
      <c r="J704" s="197">
        <f>ROUND(I704*H704,2)</f>
        <v>30096</v>
      </c>
      <c r="K704" s="193" t="s">
        <v>346</v>
      </c>
      <c r="L704" s="322"/>
    </row>
    <row r="705" spans="2:12" s="1" customFormat="1" ht="22.5" customHeight="1" outlineLevel="2" collapsed="1">
      <c r="B705" s="302"/>
      <c r="C705" s="191" t="s">
        <v>987</v>
      </c>
      <c r="D705" s="191" t="s">
        <v>342</v>
      </c>
      <c r="E705" s="192" t="s">
        <v>988</v>
      </c>
      <c r="F705" s="280" t="s">
        <v>989</v>
      </c>
      <c r="G705" s="194" t="s">
        <v>986</v>
      </c>
      <c r="H705" s="195">
        <v>1440</v>
      </c>
      <c r="I705" s="269">
        <v>62.7</v>
      </c>
      <c r="J705" s="197">
        <f>ROUND(I705*H705,2)</f>
        <v>90288</v>
      </c>
      <c r="K705" s="193" t="s">
        <v>346</v>
      </c>
      <c r="L705" s="322"/>
    </row>
    <row r="706" spans="2:12" s="13" customFormat="1" ht="13.5" hidden="1" outlineLevel="3">
      <c r="B706" s="331"/>
      <c r="C706" s="204"/>
      <c r="D706" s="206" t="s">
        <v>348</v>
      </c>
      <c r="E706" s="204"/>
      <c r="F706" s="281" t="s">
        <v>990</v>
      </c>
      <c r="G706" s="204"/>
      <c r="H706" s="212">
        <v>1440</v>
      </c>
      <c r="I706" s="332" t="s">
        <v>34</v>
      </c>
      <c r="J706" s="204"/>
      <c r="K706" s="204"/>
      <c r="L706" s="333"/>
    </row>
    <row r="707" spans="2:12" s="1" customFormat="1" ht="22.5" customHeight="1" outlineLevel="2" collapsed="1">
      <c r="B707" s="302"/>
      <c r="C707" s="191" t="s">
        <v>991</v>
      </c>
      <c r="D707" s="191" t="s">
        <v>342</v>
      </c>
      <c r="E707" s="192" t="s">
        <v>992</v>
      </c>
      <c r="F707" s="280" t="s">
        <v>993</v>
      </c>
      <c r="G707" s="194" t="s">
        <v>345</v>
      </c>
      <c r="H707" s="195">
        <v>425.718</v>
      </c>
      <c r="I707" s="269">
        <v>292.6</v>
      </c>
      <c r="J707" s="197">
        <f>ROUND(I707*H707,2)</f>
        <v>124565.09</v>
      </c>
      <c r="K707" s="193" t="s">
        <v>346</v>
      </c>
      <c r="L707" s="322"/>
    </row>
    <row r="708" spans="2:12" s="12" customFormat="1" ht="13.5" hidden="1" outlineLevel="3">
      <c r="B708" s="342"/>
      <c r="C708" s="203"/>
      <c r="D708" s="206" t="s">
        <v>348</v>
      </c>
      <c r="E708" s="343" t="s">
        <v>34</v>
      </c>
      <c r="F708" s="350" t="s">
        <v>994</v>
      </c>
      <c r="G708" s="203"/>
      <c r="H708" s="345" t="s">
        <v>34</v>
      </c>
      <c r="I708" s="346" t="s">
        <v>34</v>
      </c>
      <c r="J708" s="203"/>
      <c r="K708" s="203"/>
      <c r="L708" s="347"/>
    </row>
    <row r="709" spans="2:12" s="12" customFormat="1" ht="13.5" hidden="1" outlineLevel="3">
      <c r="B709" s="342"/>
      <c r="C709" s="203"/>
      <c r="D709" s="206" t="s">
        <v>348</v>
      </c>
      <c r="E709" s="343" t="s">
        <v>34</v>
      </c>
      <c r="F709" s="350" t="s">
        <v>995</v>
      </c>
      <c r="G709" s="203"/>
      <c r="H709" s="345" t="s">
        <v>34</v>
      </c>
      <c r="I709" s="346" t="s">
        <v>34</v>
      </c>
      <c r="J709" s="203"/>
      <c r="K709" s="203"/>
      <c r="L709" s="347"/>
    </row>
    <row r="710" spans="2:12" s="12" customFormat="1" ht="13.5" hidden="1" outlineLevel="3">
      <c r="B710" s="342"/>
      <c r="C710" s="203"/>
      <c r="D710" s="206" t="s">
        <v>348</v>
      </c>
      <c r="E710" s="343" t="s">
        <v>34</v>
      </c>
      <c r="F710" s="350" t="s">
        <v>996</v>
      </c>
      <c r="G710" s="203"/>
      <c r="H710" s="345" t="s">
        <v>34</v>
      </c>
      <c r="I710" s="346" t="s">
        <v>34</v>
      </c>
      <c r="J710" s="203"/>
      <c r="K710" s="203"/>
      <c r="L710" s="347"/>
    </row>
    <row r="711" spans="2:12" s="12" customFormat="1" ht="13.5" hidden="1" outlineLevel="3">
      <c r="B711" s="342"/>
      <c r="C711" s="203"/>
      <c r="D711" s="206" t="s">
        <v>348</v>
      </c>
      <c r="E711" s="343" t="s">
        <v>34</v>
      </c>
      <c r="F711" s="350" t="s">
        <v>997</v>
      </c>
      <c r="G711" s="203"/>
      <c r="H711" s="345" t="s">
        <v>34</v>
      </c>
      <c r="I711" s="346" t="s">
        <v>34</v>
      </c>
      <c r="J711" s="203"/>
      <c r="K711" s="203"/>
      <c r="L711" s="347"/>
    </row>
    <row r="712" spans="2:12" s="13" customFormat="1" ht="13.5" hidden="1" outlineLevel="3">
      <c r="B712" s="331"/>
      <c r="C712" s="204"/>
      <c r="D712" s="206" t="s">
        <v>348</v>
      </c>
      <c r="E712" s="210" t="s">
        <v>34</v>
      </c>
      <c r="F712" s="281" t="s">
        <v>998</v>
      </c>
      <c r="G712" s="204"/>
      <c r="H712" s="212">
        <v>835.903</v>
      </c>
      <c r="I712" s="332" t="s">
        <v>34</v>
      </c>
      <c r="J712" s="204"/>
      <c r="K712" s="204"/>
      <c r="L712" s="333"/>
    </row>
    <row r="713" spans="2:12" s="13" customFormat="1" ht="13.5" hidden="1" outlineLevel="3">
      <c r="B713" s="331"/>
      <c r="C713" s="204"/>
      <c r="D713" s="206" t="s">
        <v>348</v>
      </c>
      <c r="E713" s="210" t="s">
        <v>34</v>
      </c>
      <c r="F713" s="281" t="s">
        <v>999</v>
      </c>
      <c r="G713" s="204"/>
      <c r="H713" s="212">
        <v>15.533</v>
      </c>
      <c r="I713" s="332" t="s">
        <v>34</v>
      </c>
      <c r="J713" s="204"/>
      <c r="K713" s="204"/>
      <c r="L713" s="333"/>
    </row>
    <row r="714" spans="2:12" s="15" customFormat="1" ht="13.5" hidden="1" outlineLevel="3">
      <c r="B714" s="339"/>
      <c r="C714" s="213"/>
      <c r="D714" s="206" t="s">
        <v>348</v>
      </c>
      <c r="E714" s="214" t="s">
        <v>305</v>
      </c>
      <c r="F714" s="284" t="s">
        <v>363</v>
      </c>
      <c r="G714" s="213"/>
      <c r="H714" s="216">
        <v>851.436</v>
      </c>
      <c r="I714" s="340" t="s">
        <v>34</v>
      </c>
      <c r="J714" s="213"/>
      <c r="K714" s="213"/>
      <c r="L714" s="341"/>
    </row>
    <row r="715" spans="2:12" s="14" customFormat="1" ht="13.5" hidden="1" outlineLevel="3">
      <c r="B715" s="335"/>
      <c r="C715" s="205"/>
      <c r="D715" s="206" t="s">
        <v>348</v>
      </c>
      <c r="E715" s="207" t="s">
        <v>309</v>
      </c>
      <c r="F715" s="282" t="s">
        <v>352</v>
      </c>
      <c r="G715" s="205"/>
      <c r="H715" s="209">
        <v>851.436</v>
      </c>
      <c r="I715" s="336" t="s">
        <v>34</v>
      </c>
      <c r="J715" s="205"/>
      <c r="K715" s="205"/>
      <c r="L715" s="337"/>
    </row>
    <row r="716" spans="2:12" s="12" customFormat="1" ht="13.5" hidden="1" outlineLevel="3">
      <c r="B716" s="342"/>
      <c r="C716" s="203"/>
      <c r="D716" s="206" t="s">
        <v>348</v>
      </c>
      <c r="E716" s="343" t="s">
        <v>34</v>
      </c>
      <c r="F716" s="350" t="s">
        <v>371</v>
      </c>
      <c r="G716" s="203"/>
      <c r="H716" s="345" t="s">
        <v>34</v>
      </c>
      <c r="I716" s="346" t="s">
        <v>34</v>
      </c>
      <c r="J716" s="203"/>
      <c r="K716" s="203"/>
      <c r="L716" s="347"/>
    </row>
    <row r="717" spans="2:12" s="13" customFormat="1" ht="13.5" hidden="1" outlineLevel="3">
      <c r="B717" s="331"/>
      <c r="C717" s="204"/>
      <c r="D717" s="206" t="s">
        <v>348</v>
      </c>
      <c r="E717" s="210" t="s">
        <v>34</v>
      </c>
      <c r="F717" s="281" t="s">
        <v>1000</v>
      </c>
      <c r="G717" s="204"/>
      <c r="H717" s="212">
        <v>425.718</v>
      </c>
      <c r="I717" s="332" t="s">
        <v>34</v>
      </c>
      <c r="J717" s="204"/>
      <c r="K717" s="204"/>
      <c r="L717" s="333"/>
    </row>
    <row r="718" spans="2:12" s="1" customFormat="1" ht="22.5" customHeight="1" outlineLevel="2" collapsed="1">
      <c r="B718" s="302"/>
      <c r="C718" s="191" t="s">
        <v>1001</v>
      </c>
      <c r="D718" s="191" t="s">
        <v>342</v>
      </c>
      <c r="E718" s="192" t="s">
        <v>711</v>
      </c>
      <c r="F718" s="280" t="s">
        <v>712</v>
      </c>
      <c r="G718" s="194" t="s">
        <v>345</v>
      </c>
      <c r="H718" s="195">
        <v>106.43</v>
      </c>
      <c r="I718" s="269">
        <v>12.4</v>
      </c>
      <c r="J718" s="197">
        <f>ROUND(I718*H718,2)</f>
        <v>1319.73</v>
      </c>
      <c r="K718" s="193" t="s">
        <v>346</v>
      </c>
      <c r="L718" s="322"/>
    </row>
    <row r="719" spans="2:12" s="12" customFormat="1" ht="13.5" hidden="1" outlineLevel="3">
      <c r="B719" s="342"/>
      <c r="C719" s="203"/>
      <c r="D719" s="206" t="s">
        <v>348</v>
      </c>
      <c r="E719" s="343" t="s">
        <v>34</v>
      </c>
      <c r="F719" s="350" t="s">
        <v>1002</v>
      </c>
      <c r="G719" s="203"/>
      <c r="H719" s="345" t="s">
        <v>34</v>
      </c>
      <c r="I719" s="346" t="s">
        <v>34</v>
      </c>
      <c r="J719" s="203"/>
      <c r="K719" s="203"/>
      <c r="L719" s="347"/>
    </row>
    <row r="720" spans="2:12" s="13" customFormat="1" ht="13.5" hidden="1" outlineLevel="3">
      <c r="B720" s="331"/>
      <c r="C720" s="204"/>
      <c r="D720" s="206" t="s">
        <v>348</v>
      </c>
      <c r="E720" s="210" t="s">
        <v>34</v>
      </c>
      <c r="F720" s="281" t="s">
        <v>1003</v>
      </c>
      <c r="G720" s="204"/>
      <c r="H720" s="212">
        <v>106.43</v>
      </c>
      <c r="I720" s="332" t="s">
        <v>34</v>
      </c>
      <c r="J720" s="204"/>
      <c r="K720" s="204"/>
      <c r="L720" s="333"/>
    </row>
    <row r="721" spans="2:12" s="1" customFormat="1" ht="22.5" customHeight="1" outlineLevel="2" collapsed="1">
      <c r="B721" s="302"/>
      <c r="C721" s="191" t="s">
        <v>1004</v>
      </c>
      <c r="D721" s="191" t="s">
        <v>342</v>
      </c>
      <c r="E721" s="192" t="s">
        <v>1005</v>
      </c>
      <c r="F721" s="280" t="s">
        <v>1006</v>
      </c>
      <c r="G721" s="194" t="s">
        <v>345</v>
      </c>
      <c r="H721" s="195">
        <v>383.146</v>
      </c>
      <c r="I721" s="269">
        <v>390.1</v>
      </c>
      <c r="J721" s="197">
        <f>ROUND(I721*H721,2)</f>
        <v>149465.25</v>
      </c>
      <c r="K721" s="193" t="s">
        <v>346</v>
      </c>
      <c r="L721" s="322"/>
    </row>
    <row r="722" spans="2:12" s="12" customFormat="1" ht="13.5" hidden="1" outlineLevel="3">
      <c r="B722" s="342"/>
      <c r="C722" s="203"/>
      <c r="D722" s="206" t="s">
        <v>348</v>
      </c>
      <c r="E722" s="343" t="s">
        <v>34</v>
      </c>
      <c r="F722" s="350" t="s">
        <v>1007</v>
      </c>
      <c r="G722" s="203"/>
      <c r="H722" s="345" t="s">
        <v>34</v>
      </c>
      <c r="I722" s="346" t="s">
        <v>34</v>
      </c>
      <c r="J722" s="203"/>
      <c r="K722" s="203"/>
      <c r="L722" s="347"/>
    </row>
    <row r="723" spans="2:12" s="13" customFormat="1" ht="13.5" hidden="1" outlineLevel="3">
      <c r="B723" s="331"/>
      <c r="C723" s="204"/>
      <c r="D723" s="206" t="s">
        <v>348</v>
      </c>
      <c r="E723" s="210" t="s">
        <v>34</v>
      </c>
      <c r="F723" s="281" t="s">
        <v>1008</v>
      </c>
      <c r="G723" s="204"/>
      <c r="H723" s="212">
        <v>383.146</v>
      </c>
      <c r="I723" s="332" t="s">
        <v>34</v>
      </c>
      <c r="J723" s="204"/>
      <c r="K723" s="204"/>
      <c r="L723" s="333"/>
    </row>
    <row r="724" spans="2:12" s="1" customFormat="1" ht="22.5" customHeight="1" outlineLevel="2" collapsed="1">
      <c r="B724" s="302"/>
      <c r="C724" s="191" t="s">
        <v>1009</v>
      </c>
      <c r="D724" s="191" t="s">
        <v>342</v>
      </c>
      <c r="E724" s="192" t="s">
        <v>719</v>
      </c>
      <c r="F724" s="280" t="s">
        <v>720</v>
      </c>
      <c r="G724" s="194" t="s">
        <v>345</v>
      </c>
      <c r="H724" s="195">
        <v>95.787</v>
      </c>
      <c r="I724" s="269">
        <v>12.4</v>
      </c>
      <c r="J724" s="197">
        <f>ROUND(I724*H724,2)</f>
        <v>1187.76</v>
      </c>
      <c r="K724" s="193" t="s">
        <v>346</v>
      </c>
      <c r="L724" s="322"/>
    </row>
    <row r="725" spans="2:12" s="12" customFormat="1" ht="13.5" hidden="1" outlineLevel="3">
      <c r="B725" s="342"/>
      <c r="C725" s="203"/>
      <c r="D725" s="206" t="s">
        <v>348</v>
      </c>
      <c r="E725" s="343" t="s">
        <v>34</v>
      </c>
      <c r="F725" s="350" t="s">
        <v>1002</v>
      </c>
      <c r="G725" s="203"/>
      <c r="H725" s="345" t="s">
        <v>34</v>
      </c>
      <c r="I725" s="346" t="s">
        <v>34</v>
      </c>
      <c r="J725" s="203"/>
      <c r="K725" s="203"/>
      <c r="L725" s="347"/>
    </row>
    <row r="726" spans="2:12" s="13" customFormat="1" ht="13.5" hidden="1" outlineLevel="3">
      <c r="B726" s="331"/>
      <c r="C726" s="204"/>
      <c r="D726" s="206" t="s">
        <v>348</v>
      </c>
      <c r="E726" s="210" t="s">
        <v>34</v>
      </c>
      <c r="F726" s="281" t="s">
        <v>1010</v>
      </c>
      <c r="G726" s="204"/>
      <c r="H726" s="212">
        <v>95.787</v>
      </c>
      <c r="I726" s="332" t="s">
        <v>34</v>
      </c>
      <c r="J726" s="204"/>
      <c r="K726" s="204"/>
      <c r="L726" s="333"/>
    </row>
    <row r="727" spans="2:12" s="1" customFormat="1" ht="22.5" customHeight="1" outlineLevel="2" collapsed="1">
      <c r="B727" s="302"/>
      <c r="C727" s="191" t="s">
        <v>1011</v>
      </c>
      <c r="D727" s="191" t="s">
        <v>342</v>
      </c>
      <c r="E727" s="192" t="s">
        <v>1012</v>
      </c>
      <c r="F727" s="280" t="s">
        <v>1013</v>
      </c>
      <c r="G727" s="194" t="s">
        <v>345</v>
      </c>
      <c r="H727" s="195">
        <v>42.572</v>
      </c>
      <c r="I727" s="269">
        <v>696.6</v>
      </c>
      <c r="J727" s="197">
        <f>ROUND(I727*H727,2)</f>
        <v>29655.66</v>
      </c>
      <c r="K727" s="193" t="s">
        <v>346</v>
      </c>
      <c r="L727" s="322"/>
    </row>
    <row r="728" spans="2:12" s="12" customFormat="1" ht="13.5" hidden="1" outlineLevel="3">
      <c r="B728" s="342"/>
      <c r="C728" s="203"/>
      <c r="D728" s="206" t="s">
        <v>348</v>
      </c>
      <c r="E728" s="343" t="s">
        <v>34</v>
      </c>
      <c r="F728" s="350" t="s">
        <v>1014</v>
      </c>
      <c r="G728" s="203"/>
      <c r="H728" s="345" t="s">
        <v>34</v>
      </c>
      <c r="I728" s="346" t="s">
        <v>34</v>
      </c>
      <c r="J728" s="203"/>
      <c r="K728" s="203"/>
      <c r="L728" s="347"/>
    </row>
    <row r="729" spans="2:12" s="13" customFormat="1" ht="13.5" hidden="1" outlineLevel="3">
      <c r="B729" s="331"/>
      <c r="C729" s="204"/>
      <c r="D729" s="206" t="s">
        <v>348</v>
      </c>
      <c r="E729" s="210" t="s">
        <v>34</v>
      </c>
      <c r="F729" s="281" t="s">
        <v>1015</v>
      </c>
      <c r="G729" s="204"/>
      <c r="H729" s="212">
        <v>42.572</v>
      </c>
      <c r="I729" s="332" t="s">
        <v>34</v>
      </c>
      <c r="J729" s="204"/>
      <c r="K729" s="204"/>
      <c r="L729" s="333"/>
    </row>
    <row r="730" spans="2:12" s="1" customFormat="1" ht="22.5" customHeight="1" outlineLevel="2" collapsed="1">
      <c r="B730" s="302"/>
      <c r="C730" s="191" t="s">
        <v>1016</v>
      </c>
      <c r="D730" s="191" t="s">
        <v>342</v>
      </c>
      <c r="E730" s="192" t="s">
        <v>1017</v>
      </c>
      <c r="F730" s="280" t="s">
        <v>1018</v>
      </c>
      <c r="G730" s="194" t="s">
        <v>345</v>
      </c>
      <c r="H730" s="195">
        <v>4615.436</v>
      </c>
      <c r="I730" s="269">
        <v>83.6</v>
      </c>
      <c r="J730" s="197">
        <f>ROUND(I730*H730,2)</f>
        <v>385850.45</v>
      </c>
      <c r="K730" s="193" t="s">
        <v>346</v>
      </c>
      <c r="L730" s="322"/>
    </row>
    <row r="731" spans="2:12" s="12" customFormat="1" ht="13.5" hidden="1" outlineLevel="3">
      <c r="B731" s="342"/>
      <c r="C731" s="203"/>
      <c r="D731" s="206" t="s">
        <v>348</v>
      </c>
      <c r="E731" s="343" t="s">
        <v>34</v>
      </c>
      <c r="F731" s="350" t="s">
        <v>994</v>
      </c>
      <c r="G731" s="203"/>
      <c r="H731" s="345" t="s">
        <v>34</v>
      </c>
      <c r="I731" s="346" t="s">
        <v>34</v>
      </c>
      <c r="J731" s="203"/>
      <c r="K731" s="203"/>
      <c r="L731" s="347"/>
    </row>
    <row r="732" spans="2:12" s="13" customFormat="1" ht="13.5" hidden="1" outlineLevel="3">
      <c r="B732" s="331"/>
      <c r="C732" s="204"/>
      <c r="D732" s="206" t="s">
        <v>348</v>
      </c>
      <c r="E732" s="210" t="s">
        <v>34</v>
      </c>
      <c r="F732" s="281" t="s">
        <v>1019</v>
      </c>
      <c r="G732" s="204"/>
      <c r="H732" s="212">
        <v>9973.792</v>
      </c>
      <c r="I732" s="332" t="s">
        <v>34</v>
      </c>
      <c r="J732" s="204"/>
      <c r="K732" s="204"/>
      <c r="L732" s="333"/>
    </row>
    <row r="733" spans="2:12" s="13" customFormat="1" ht="13.5" hidden="1" outlineLevel="3">
      <c r="B733" s="331"/>
      <c r="C733" s="204"/>
      <c r="D733" s="206" t="s">
        <v>348</v>
      </c>
      <c r="E733" s="210" t="s">
        <v>1020</v>
      </c>
      <c r="F733" s="281" t="s">
        <v>1021</v>
      </c>
      <c r="G733" s="204"/>
      <c r="H733" s="212">
        <v>256.7</v>
      </c>
      <c r="I733" s="332" t="s">
        <v>34</v>
      </c>
      <c r="J733" s="204"/>
      <c r="K733" s="204"/>
      <c r="L733" s="333"/>
    </row>
    <row r="734" spans="2:12" s="12" customFormat="1" ht="13.5" hidden="1" outlineLevel="3">
      <c r="B734" s="342"/>
      <c r="C734" s="203"/>
      <c r="D734" s="206" t="s">
        <v>348</v>
      </c>
      <c r="E734" s="343" t="s">
        <v>34</v>
      </c>
      <c r="F734" s="350" t="s">
        <v>1022</v>
      </c>
      <c r="G734" s="203"/>
      <c r="H734" s="345" t="s">
        <v>34</v>
      </c>
      <c r="I734" s="346" t="s">
        <v>34</v>
      </c>
      <c r="J734" s="203"/>
      <c r="K734" s="203"/>
      <c r="L734" s="347"/>
    </row>
    <row r="735" spans="2:12" s="13" customFormat="1" ht="13.5" hidden="1" outlineLevel="3">
      <c r="B735" s="331"/>
      <c r="C735" s="204"/>
      <c r="D735" s="206" t="s">
        <v>348</v>
      </c>
      <c r="E735" s="210" t="s">
        <v>34</v>
      </c>
      <c r="F735" s="281" t="s">
        <v>1023</v>
      </c>
      <c r="G735" s="204"/>
      <c r="H735" s="212">
        <v>-851.436</v>
      </c>
      <c r="I735" s="332" t="s">
        <v>34</v>
      </c>
      <c r="J735" s="204"/>
      <c r="K735" s="204"/>
      <c r="L735" s="333"/>
    </row>
    <row r="736" spans="2:12" s="15" customFormat="1" ht="13.5" hidden="1" outlineLevel="3">
      <c r="B736" s="339"/>
      <c r="C736" s="213"/>
      <c r="D736" s="206" t="s">
        <v>348</v>
      </c>
      <c r="E736" s="214" t="s">
        <v>1024</v>
      </c>
      <c r="F736" s="284" t="s">
        <v>363</v>
      </c>
      <c r="G736" s="213"/>
      <c r="H736" s="216">
        <v>9379.056</v>
      </c>
      <c r="I736" s="340" t="s">
        <v>34</v>
      </c>
      <c r="J736" s="213"/>
      <c r="K736" s="213"/>
      <c r="L736" s="341"/>
    </row>
    <row r="737" spans="2:12" s="12" customFormat="1" ht="13.5" hidden="1" outlineLevel="3">
      <c r="B737" s="342"/>
      <c r="C737" s="203"/>
      <c r="D737" s="206" t="s">
        <v>348</v>
      </c>
      <c r="E737" s="343" t="s">
        <v>34</v>
      </c>
      <c r="F737" s="350" t="s">
        <v>1025</v>
      </c>
      <c r="G737" s="203"/>
      <c r="H737" s="345" t="s">
        <v>34</v>
      </c>
      <c r="I737" s="346" t="s">
        <v>34</v>
      </c>
      <c r="J737" s="203"/>
      <c r="K737" s="203"/>
      <c r="L737" s="347"/>
    </row>
    <row r="738" spans="2:12" s="12" customFormat="1" ht="13.5" hidden="1" outlineLevel="3">
      <c r="B738" s="342"/>
      <c r="C738" s="203"/>
      <c r="D738" s="206" t="s">
        <v>348</v>
      </c>
      <c r="E738" s="343" t="s">
        <v>34</v>
      </c>
      <c r="F738" s="350" t="s">
        <v>364</v>
      </c>
      <c r="G738" s="203"/>
      <c r="H738" s="345" t="s">
        <v>34</v>
      </c>
      <c r="I738" s="346" t="s">
        <v>34</v>
      </c>
      <c r="J738" s="203"/>
      <c r="K738" s="203"/>
      <c r="L738" s="347"/>
    </row>
    <row r="739" spans="2:12" s="13" customFormat="1" ht="13.5" hidden="1" outlineLevel="3">
      <c r="B739" s="331"/>
      <c r="C739" s="204"/>
      <c r="D739" s="206" t="s">
        <v>348</v>
      </c>
      <c r="E739" s="210" t="s">
        <v>34</v>
      </c>
      <c r="F739" s="281" t="s">
        <v>1026</v>
      </c>
      <c r="G739" s="204"/>
      <c r="H739" s="212">
        <v>-47.048</v>
      </c>
      <c r="I739" s="332" t="s">
        <v>34</v>
      </c>
      <c r="J739" s="204"/>
      <c r="K739" s="204"/>
      <c r="L739" s="333"/>
    </row>
    <row r="740" spans="2:12" s="13" customFormat="1" ht="13.5" hidden="1" outlineLevel="3">
      <c r="B740" s="331"/>
      <c r="C740" s="204"/>
      <c r="D740" s="206" t="s">
        <v>348</v>
      </c>
      <c r="E740" s="210" t="s">
        <v>34</v>
      </c>
      <c r="F740" s="281" t="s">
        <v>1027</v>
      </c>
      <c r="G740" s="204"/>
      <c r="H740" s="212">
        <v>-67.17</v>
      </c>
      <c r="I740" s="332" t="s">
        <v>34</v>
      </c>
      <c r="J740" s="204"/>
      <c r="K740" s="204"/>
      <c r="L740" s="333"/>
    </row>
    <row r="741" spans="2:12" s="13" customFormat="1" ht="13.5" hidden="1" outlineLevel="3">
      <c r="B741" s="331"/>
      <c r="C741" s="204"/>
      <c r="D741" s="206" t="s">
        <v>348</v>
      </c>
      <c r="E741" s="210" t="s">
        <v>34</v>
      </c>
      <c r="F741" s="281" t="s">
        <v>1028</v>
      </c>
      <c r="G741" s="204"/>
      <c r="H741" s="212">
        <v>-0.355</v>
      </c>
      <c r="I741" s="332" t="s">
        <v>34</v>
      </c>
      <c r="J741" s="204"/>
      <c r="K741" s="204"/>
      <c r="L741" s="333"/>
    </row>
    <row r="742" spans="2:12" s="12" customFormat="1" ht="13.5" hidden="1" outlineLevel="3">
      <c r="B742" s="342"/>
      <c r="C742" s="203"/>
      <c r="D742" s="206" t="s">
        <v>348</v>
      </c>
      <c r="E742" s="343" t="s">
        <v>34</v>
      </c>
      <c r="F742" s="350" t="s">
        <v>625</v>
      </c>
      <c r="G742" s="203"/>
      <c r="H742" s="345" t="s">
        <v>34</v>
      </c>
      <c r="I742" s="346" t="s">
        <v>34</v>
      </c>
      <c r="J742" s="203"/>
      <c r="K742" s="203"/>
      <c r="L742" s="347"/>
    </row>
    <row r="743" spans="2:12" s="13" customFormat="1" ht="13.5" hidden="1" outlineLevel="3">
      <c r="B743" s="331"/>
      <c r="C743" s="204"/>
      <c r="D743" s="206" t="s">
        <v>348</v>
      </c>
      <c r="E743" s="210" t="s">
        <v>34</v>
      </c>
      <c r="F743" s="281" t="s">
        <v>706</v>
      </c>
      <c r="G743" s="204"/>
      <c r="H743" s="212">
        <v>-5.376</v>
      </c>
      <c r="I743" s="332" t="s">
        <v>34</v>
      </c>
      <c r="J743" s="204"/>
      <c r="K743" s="204"/>
      <c r="L743" s="333"/>
    </row>
    <row r="744" spans="2:12" s="13" customFormat="1" ht="13.5" hidden="1" outlineLevel="3">
      <c r="B744" s="331"/>
      <c r="C744" s="204"/>
      <c r="D744" s="206" t="s">
        <v>348</v>
      </c>
      <c r="E744" s="210" t="s">
        <v>34</v>
      </c>
      <c r="F744" s="281" t="s">
        <v>1029</v>
      </c>
      <c r="G744" s="204"/>
      <c r="H744" s="212">
        <v>-20.748</v>
      </c>
      <c r="I744" s="332" t="s">
        <v>34</v>
      </c>
      <c r="J744" s="204"/>
      <c r="K744" s="204"/>
      <c r="L744" s="333"/>
    </row>
    <row r="745" spans="2:12" s="13" customFormat="1" ht="13.5" hidden="1" outlineLevel="3">
      <c r="B745" s="331"/>
      <c r="C745" s="204"/>
      <c r="D745" s="206" t="s">
        <v>348</v>
      </c>
      <c r="E745" s="210" t="s">
        <v>34</v>
      </c>
      <c r="F745" s="281" t="s">
        <v>1030</v>
      </c>
      <c r="G745" s="204"/>
      <c r="H745" s="212">
        <v>-7.487</v>
      </c>
      <c r="I745" s="332" t="s">
        <v>34</v>
      </c>
      <c r="J745" s="204"/>
      <c r="K745" s="204"/>
      <c r="L745" s="333"/>
    </row>
    <row r="746" spans="2:12" s="14" customFormat="1" ht="13.5" hidden="1" outlineLevel="3">
      <c r="B746" s="335"/>
      <c r="C746" s="205"/>
      <c r="D746" s="206" t="s">
        <v>348</v>
      </c>
      <c r="E746" s="207" t="s">
        <v>307</v>
      </c>
      <c r="F746" s="282" t="s">
        <v>352</v>
      </c>
      <c r="G746" s="205"/>
      <c r="H746" s="209">
        <v>9230.872</v>
      </c>
      <c r="I746" s="336" t="s">
        <v>34</v>
      </c>
      <c r="J746" s="205"/>
      <c r="K746" s="205"/>
      <c r="L746" s="337"/>
    </row>
    <row r="747" spans="2:12" s="12" customFormat="1" ht="13.5" hidden="1" outlineLevel="3">
      <c r="B747" s="342"/>
      <c r="C747" s="203"/>
      <c r="D747" s="206" t="s">
        <v>348</v>
      </c>
      <c r="E747" s="343" t="s">
        <v>34</v>
      </c>
      <c r="F747" s="350" t="s">
        <v>371</v>
      </c>
      <c r="G747" s="203"/>
      <c r="H747" s="345" t="s">
        <v>34</v>
      </c>
      <c r="I747" s="346" t="s">
        <v>34</v>
      </c>
      <c r="J747" s="203"/>
      <c r="K747" s="203"/>
      <c r="L747" s="347"/>
    </row>
    <row r="748" spans="2:12" s="13" customFormat="1" ht="13.5" hidden="1" outlineLevel="3">
      <c r="B748" s="331"/>
      <c r="C748" s="204"/>
      <c r="D748" s="206" t="s">
        <v>348</v>
      </c>
      <c r="E748" s="210" t="s">
        <v>34</v>
      </c>
      <c r="F748" s="281" t="s">
        <v>1031</v>
      </c>
      <c r="G748" s="204"/>
      <c r="H748" s="212">
        <v>4615.436</v>
      </c>
      <c r="I748" s="332" t="s">
        <v>34</v>
      </c>
      <c r="J748" s="204"/>
      <c r="K748" s="204"/>
      <c r="L748" s="333"/>
    </row>
    <row r="749" spans="2:12" s="1" customFormat="1" ht="22.5" customHeight="1" outlineLevel="2" collapsed="1">
      <c r="B749" s="302"/>
      <c r="C749" s="191" t="s">
        <v>1032</v>
      </c>
      <c r="D749" s="191" t="s">
        <v>342</v>
      </c>
      <c r="E749" s="192" t="s">
        <v>1033</v>
      </c>
      <c r="F749" s="280" t="s">
        <v>1034</v>
      </c>
      <c r="G749" s="194" t="s">
        <v>345</v>
      </c>
      <c r="H749" s="195">
        <v>1153.859</v>
      </c>
      <c r="I749" s="269">
        <v>12.4</v>
      </c>
      <c r="J749" s="197">
        <f>ROUND(I749*H749,2)</f>
        <v>14307.85</v>
      </c>
      <c r="K749" s="193" t="s">
        <v>346</v>
      </c>
      <c r="L749" s="322"/>
    </row>
    <row r="750" spans="2:12" s="13" customFormat="1" ht="13.5" hidden="1" outlineLevel="3">
      <c r="B750" s="331"/>
      <c r="C750" s="204"/>
      <c r="D750" s="206" t="s">
        <v>348</v>
      </c>
      <c r="E750" s="210" t="s">
        <v>34</v>
      </c>
      <c r="F750" s="281" t="s">
        <v>1035</v>
      </c>
      <c r="G750" s="204"/>
      <c r="H750" s="212">
        <v>1153.859</v>
      </c>
      <c r="I750" s="332" t="s">
        <v>34</v>
      </c>
      <c r="J750" s="204"/>
      <c r="K750" s="204"/>
      <c r="L750" s="333"/>
    </row>
    <row r="751" spans="2:12" s="1" customFormat="1" ht="22.5" customHeight="1" outlineLevel="2" collapsed="1">
      <c r="B751" s="302"/>
      <c r="C751" s="191" t="s">
        <v>1036</v>
      </c>
      <c r="D751" s="191" t="s">
        <v>342</v>
      </c>
      <c r="E751" s="192" t="s">
        <v>1037</v>
      </c>
      <c r="F751" s="280" t="s">
        <v>1038</v>
      </c>
      <c r="G751" s="194" t="s">
        <v>345</v>
      </c>
      <c r="H751" s="195">
        <v>4153.892</v>
      </c>
      <c r="I751" s="269">
        <v>97.5</v>
      </c>
      <c r="J751" s="197">
        <f>ROUND(I751*H751,2)</f>
        <v>405004.47</v>
      </c>
      <c r="K751" s="193" t="s">
        <v>346</v>
      </c>
      <c r="L751" s="322"/>
    </row>
    <row r="752" spans="2:12" s="13" customFormat="1" ht="13.5" hidden="1" outlineLevel="3">
      <c r="B752" s="331"/>
      <c r="C752" s="204"/>
      <c r="D752" s="206" t="s">
        <v>348</v>
      </c>
      <c r="E752" s="210" t="s">
        <v>34</v>
      </c>
      <c r="F752" s="281" t="s">
        <v>1039</v>
      </c>
      <c r="G752" s="204"/>
      <c r="H752" s="212">
        <v>4153.892</v>
      </c>
      <c r="I752" s="332" t="s">
        <v>34</v>
      </c>
      <c r="J752" s="204"/>
      <c r="K752" s="204"/>
      <c r="L752" s="333"/>
    </row>
    <row r="753" spans="2:12" s="1" customFormat="1" ht="22.5" customHeight="1" outlineLevel="2" collapsed="1">
      <c r="B753" s="302"/>
      <c r="C753" s="191" t="s">
        <v>1040</v>
      </c>
      <c r="D753" s="191" t="s">
        <v>342</v>
      </c>
      <c r="E753" s="192" t="s">
        <v>1041</v>
      </c>
      <c r="F753" s="280" t="s">
        <v>1042</v>
      </c>
      <c r="G753" s="194" t="s">
        <v>345</v>
      </c>
      <c r="H753" s="195">
        <v>1038.473</v>
      </c>
      <c r="I753" s="269">
        <v>12.4</v>
      </c>
      <c r="J753" s="197">
        <f>ROUND(I753*H753,2)</f>
        <v>12877.07</v>
      </c>
      <c r="K753" s="193" t="s">
        <v>346</v>
      </c>
      <c r="L753" s="322"/>
    </row>
    <row r="754" spans="2:12" s="13" customFormat="1" ht="13.5" hidden="1" outlineLevel="3">
      <c r="B754" s="331"/>
      <c r="C754" s="204"/>
      <c r="D754" s="206" t="s">
        <v>348</v>
      </c>
      <c r="E754" s="210" t="s">
        <v>34</v>
      </c>
      <c r="F754" s="281" t="s">
        <v>1043</v>
      </c>
      <c r="G754" s="204"/>
      <c r="H754" s="212">
        <v>1038.473</v>
      </c>
      <c r="I754" s="332" t="s">
        <v>34</v>
      </c>
      <c r="J754" s="204"/>
      <c r="K754" s="204"/>
      <c r="L754" s="333"/>
    </row>
    <row r="755" spans="2:12" s="1" customFormat="1" ht="22.5" customHeight="1" outlineLevel="2" collapsed="1">
      <c r="B755" s="302"/>
      <c r="C755" s="191" t="s">
        <v>1044</v>
      </c>
      <c r="D755" s="191" t="s">
        <v>342</v>
      </c>
      <c r="E755" s="192" t="s">
        <v>1045</v>
      </c>
      <c r="F755" s="280" t="s">
        <v>1046</v>
      </c>
      <c r="G755" s="194" t="s">
        <v>345</v>
      </c>
      <c r="H755" s="195">
        <v>461.544</v>
      </c>
      <c r="I755" s="269">
        <v>487.6</v>
      </c>
      <c r="J755" s="197">
        <f>ROUND(I755*H755,2)</f>
        <v>225048.85</v>
      </c>
      <c r="K755" s="193" t="s">
        <v>346</v>
      </c>
      <c r="L755" s="322"/>
    </row>
    <row r="756" spans="2:12" s="13" customFormat="1" ht="13.5" hidden="1" outlineLevel="3">
      <c r="B756" s="331"/>
      <c r="C756" s="204"/>
      <c r="D756" s="206" t="s">
        <v>348</v>
      </c>
      <c r="E756" s="210" t="s">
        <v>34</v>
      </c>
      <c r="F756" s="281" t="s">
        <v>1047</v>
      </c>
      <c r="G756" s="204"/>
      <c r="H756" s="212">
        <v>461.544</v>
      </c>
      <c r="I756" s="332" t="s">
        <v>34</v>
      </c>
      <c r="J756" s="204"/>
      <c r="K756" s="204"/>
      <c r="L756" s="333"/>
    </row>
    <row r="757" spans="2:12" s="1" customFormat="1" ht="31.5" customHeight="1" outlineLevel="2" collapsed="1">
      <c r="B757" s="302"/>
      <c r="C757" s="191" t="s">
        <v>1048</v>
      </c>
      <c r="D757" s="191" t="s">
        <v>342</v>
      </c>
      <c r="E757" s="192" t="s">
        <v>1049</v>
      </c>
      <c r="F757" s="280" t="s">
        <v>1050</v>
      </c>
      <c r="G757" s="194" t="s">
        <v>345</v>
      </c>
      <c r="H757" s="195">
        <v>18.103</v>
      </c>
      <c r="I757" s="269">
        <v>1950.5</v>
      </c>
      <c r="J757" s="197">
        <f>ROUND(I757*H757,2)</f>
        <v>35309.9</v>
      </c>
      <c r="K757" s="193" t="s">
        <v>346</v>
      </c>
      <c r="L757" s="322"/>
    </row>
    <row r="758" spans="2:12" s="12" customFormat="1" ht="13.5" hidden="1" outlineLevel="3">
      <c r="B758" s="342"/>
      <c r="C758" s="203"/>
      <c r="D758" s="206" t="s">
        <v>348</v>
      </c>
      <c r="E758" s="343" t="s">
        <v>34</v>
      </c>
      <c r="F758" s="350" t="s">
        <v>1051</v>
      </c>
      <c r="G758" s="203"/>
      <c r="H758" s="345" t="s">
        <v>34</v>
      </c>
      <c r="I758" s="346" t="s">
        <v>34</v>
      </c>
      <c r="J758" s="203"/>
      <c r="K758" s="203"/>
      <c r="L758" s="347"/>
    </row>
    <row r="759" spans="2:12" s="13" customFormat="1" ht="13.5" hidden="1" outlineLevel="3">
      <c r="B759" s="331"/>
      <c r="C759" s="204"/>
      <c r="D759" s="206" t="s">
        <v>348</v>
      </c>
      <c r="E759" s="210" t="s">
        <v>34</v>
      </c>
      <c r="F759" s="281" t="s">
        <v>1052</v>
      </c>
      <c r="G759" s="204"/>
      <c r="H759" s="212">
        <v>18.103</v>
      </c>
      <c r="I759" s="332" t="s">
        <v>34</v>
      </c>
      <c r="J759" s="204"/>
      <c r="K759" s="204"/>
      <c r="L759" s="333"/>
    </row>
    <row r="760" spans="2:12" s="14" customFormat="1" ht="13.5" hidden="1" outlineLevel="3">
      <c r="B760" s="335"/>
      <c r="C760" s="205"/>
      <c r="D760" s="206" t="s">
        <v>348</v>
      </c>
      <c r="E760" s="207" t="s">
        <v>297</v>
      </c>
      <c r="F760" s="282" t="s">
        <v>352</v>
      </c>
      <c r="G760" s="205"/>
      <c r="H760" s="209">
        <v>18.103</v>
      </c>
      <c r="I760" s="336" t="s">
        <v>34</v>
      </c>
      <c r="J760" s="205"/>
      <c r="K760" s="205"/>
      <c r="L760" s="337"/>
    </row>
    <row r="761" spans="2:12" s="1" customFormat="1" ht="22.5" customHeight="1" outlineLevel="2" collapsed="1">
      <c r="B761" s="302"/>
      <c r="C761" s="191" t="s">
        <v>1053</v>
      </c>
      <c r="D761" s="191" t="s">
        <v>342</v>
      </c>
      <c r="E761" s="192" t="s">
        <v>1054</v>
      </c>
      <c r="F761" s="280" t="s">
        <v>1055</v>
      </c>
      <c r="G761" s="194" t="s">
        <v>345</v>
      </c>
      <c r="H761" s="195">
        <v>575.361</v>
      </c>
      <c r="I761" s="269">
        <v>41.3</v>
      </c>
      <c r="J761" s="197">
        <f>ROUND(I761*H761,2)</f>
        <v>23762.41</v>
      </c>
      <c r="K761" s="193" t="s">
        <v>346</v>
      </c>
      <c r="L761" s="322"/>
    </row>
    <row r="762" spans="2:12" s="12" customFormat="1" ht="13.5" hidden="1" outlineLevel="3">
      <c r="B762" s="342"/>
      <c r="C762" s="203"/>
      <c r="D762" s="206" t="s">
        <v>348</v>
      </c>
      <c r="E762" s="343" t="s">
        <v>34</v>
      </c>
      <c r="F762" s="350" t="s">
        <v>1056</v>
      </c>
      <c r="G762" s="203"/>
      <c r="H762" s="345" t="s">
        <v>34</v>
      </c>
      <c r="I762" s="346" t="s">
        <v>34</v>
      </c>
      <c r="J762" s="203"/>
      <c r="K762" s="203"/>
      <c r="L762" s="347"/>
    </row>
    <row r="763" spans="2:12" s="12" customFormat="1" ht="13.5" hidden="1" outlineLevel="3">
      <c r="B763" s="342"/>
      <c r="C763" s="203"/>
      <c r="D763" s="206" t="s">
        <v>348</v>
      </c>
      <c r="E763" s="343" t="s">
        <v>34</v>
      </c>
      <c r="F763" s="350" t="s">
        <v>1057</v>
      </c>
      <c r="G763" s="203"/>
      <c r="H763" s="345" t="s">
        <v>34</v>
      </c>
      <c r="I763" s="346" t="s">
        <v>34</v>
      </c>
      <c r="J763" s="203"/>
      <c r="K763" s="203"/>
      <c r="L763" s="347"/>
    </row>
    <row r="764" spans="2:12" s="13" customFormat="1" ht="13.5" hidden="1" outlineLevel="3">
      <c r="B764" s="331"/>
      <c r="C764" s="204"/>
      <c r="D764" s="206" t="s">
        <v>348</v>
      </c>
      <c r="E764" s="210" t="s">
        <v>303</v>
      </c>
      <c r="F764" s="281" t="s">
        <v>1058</v>
      </c>
      <c r="G764" s="204"/>
      <c r="H764" s="212">
        <v>10082.308</v>
      </c>
      <c r="I764" s="332" t="s">
        <v>34</v>
      </c>
      <c r="J764" s="204"/>
      <c r="K764" s="204"/>
      <c r="L764" s="333"/>
    </row>
    <row r="765" spans="2:12" s="13" customFormat="1" ht="13.5" hidden="1" outlineLevel="3">
      <c r="B765" s="331"/>
      <c r="C765" s="204"/>
      <c r="D765" s="206" t="s">
        <v>348</v>
      </c>
      <c r="E765" s="210" t="s">
        <v>34</v>
      </c>
      <c r="F765" s="281" t="s">
        <v>1059</v>
      </c>
      <c r="G765" s="204"/>
      <c r="H765" s="212">
        <v>575.361</v>
      </c>
      <c r="I765" s="332" t="s">
        <v>34</v>
      </c>
      <c r="J765" s="204"/>
      <c r="K765" s="204"/>
      <c r="L765" s="333"/>
    </row>
    <row r="766" spans="2:12" s="1" customFormat="1" ht="22.5" customHeight="1" outlineLevel="2" collapsed="1">
      <c r="B766" s="302"/>
      <c r="C766" s="191" t="s">
        <v>1060</v>
      </c>
      <c r="D766" s="191" t="s">
        <v>342</v>
      </c>
      <c r="E766" s="192" t="s">
        <v>1061</v>
      </c>
      <c r="F766" s="280" t="s">
        <v>1062</v>
      </c>
      <c r="G766" s="194" t="s">
        <v>345</v>
      </c>
      <c r="H766" s="195">
        <v>30.282</v>
      </c>
      <c r="I766" s="269">
        <v>82.6</v>
      </c>
      <c r="J766" s="197">
        <f>ROUND(I766*H766,2)</f>
        <v>2501.29</v>
      </c>
      <c r="K766" s="193" t="s">
        <v>346</v>
      </c>
      <c r="L766" s="322"/>
    </row>
    <row r="767" spans="2:12" s="13" customFormat="1" ht="13.5" hidden="1" outlineLevel="3">
      <c r="B767" s="331"/>
      <c r="C767" s="204"/>
      <c r="D767" s="206" t="s">
        <v>348</v>
      </c>
      <c r="E767" s="210" t="s">
        <v>34</v>
      </c>
      <c r="F767" s="281" t="s">
        <v>1063</v>
      </c>
      <c r="G767" s="204"/>
      <c r="H767" s="212">
        <v>30.282</v>
      </c>
      <c r="I767" s="332" t="s">
        <v>34</v>
      </c>
      <c r="J767" s="204"/>
      <c r="K767" s="204"/>
      <c r="L767" s="333"/>
    </row>
    <row r="768" spans="2:12" s="1" customFormat="1" ht="22.5" customHeight="1" outlineLevel="2" collapsed="1">
      <c r="B768" s="302"/>
      <c r="C768" s="191" t="s">
        <v>1064</v>
      </c>
      <c r="D768" s="191" t="s">
        <v>342</v>
      </c>
      <c r="E768" s="192" t="s">
        <v>1065</v>
      </c>
      <c r="F768" s="280" t="s">
        <v>1066</v>
      </c>
      <c r="G768" s="194" t="s">
        <v>345</v>
      </c>
      <c r="H768" s="195">
        <v>135.875</v>
      </c>
      <c r="I768" s="269">
        <v>56.8</v>
      </c>
      <c r="J768" s="197">
        <f>ROUND(I768*H768,2)</f>
        <v>7717.7</v>
      </c>
      <c r="K768" s="193" t="s">
        <v>346</v>
      </c>
      <c r="L768" s="322"/>
    </row>
    <row r="769" spans="2:12" s="13" customFormat="1" ht="13.5" hidden="1" outlineLevel="3">
      <c r="B769" s="331"/>
      <c r="C769" s="204"/>
      <c r="D769" s="206" t="s">
        <v>348</v>
      </c>
      <c r="E769" s="210" t="s">
        <v>34</v>
      </c>
      <c r="F769" s="281" t="s">
        <v>1067</v>
      </c>
      <c r="G769" s="204"/>
      <c r="H769" s="212">
        <v>1430.259</v>
      </c>
      <c r="I769" s="332" t="s">
        <v>34</v>
      </c>
      <c r="J769" s="204"/>
      <c r="K769" s="204"/>
      <c r="L769" s="333"/>
    </row>
    <row r="770" spans="2:12" s="14" customFormat="1" ht="13.5" hidden="1" outlineLevel="3">
      <c r="B770" s="335"/>
      <c r="C770" s="205"/>
      <c r="D770" s="206" t="s">
        <v>348</v>
      </c>
      <c r="E770" s="207" t="s">
        <v>287</v>
      </c>
      <c r="F770" s="282" t="s">
        <v>352</v>
      </c>
      <c r="G770" s="205"/>
      <c r="H770" s="209">
        <v>1430.259</v>
      </c>
      <c r="I770" s="336" t="s">
        <v>34</v>
      </c>
      <c r="J770" s="205"/>
      <c r="K770" s="205"/>
      <c r="L770" s="337"/>
    </row>
    <row r="771" spans="2:12" s="13" customFormat="1" ht="13.5" hidden="1" outlineLevel="3">
      <c r="B771" s="331"/>
      <c r="C771" s="204"/>
      <c r="D771" s="206" t="s">
        <v>348</v>
      </c>
      <c r="E771" s="210" t="s">
        <v>34</v>
      </c>
      <c r="F771" s="281" t="s">
        <v>1068</v>
      </c>
      <c r="G771" s="204"/>
      <c r="H771" s="212">
        <v>135.875</v>
      </c>
      <c r="I771" s="332" t="s">
        <v>34</v>
      </c>
      <c r="J771" s="204"/>
      <c r="K771" s="204"/>
      <c r="L771" s="333"/>
    </row>
    <row r="772" spans="2:12" s="1" customFormat="1" ht="22.5" customHeight="1" outlineLevel="2" collapsed="1">
      <c r="B772" s="302"/>
      <c r="C772" s="191" t="s">
        <v>1069</v>
      </c>
      <c r="D772" s="191" t="s">
        <v>342</v>
      </c>
      <c r="E772" s="192" t="s">
        <v>1070</v>
      </c>
      <c r="F772" s="280" t="s">
        <v>1071</v>
      </c>
      <c r="G772" s="194" t="s">
        <v>345</v>
      </c>
      <c r="H772" s="195">
        <v>7.151</v>
      </c>
      <c r="I772" s="269">
        <v>103.2</v>
      </c>
      <c r="J772" s="197">
        <f>ROUND(I772*H772,2)</f>
        <v>737.98</v>
      </c>
      <c r="K772" s="193" t="s">
        <v>346</v>
      </c>
      <c r="L772" s="322"/>
    </row>
    <row r="773" spans="2:12" s="13" customFormat="1" ht="13.5" hidden="1" outlineLevel="3">
      <c r="B773" s="331"/>
      <c r="C773" s="204"/>
      <c r="D773" s="206" t="s">
        <v>348</v>
      </c>
      <c r="E773" s="210" t="s">
        <v>34</v>
      </c>
      <c r="F773" s="281" t="s">
        <v>1072</v>
      </c>
      <c r="G773" s="204"/>
      <c r="H773" s="212">
        <v>7.151</v>
      </c>
      <c r="I773" s="332" t="s">
        <v>34</v>
      </c>
      <c r="J773" s="204"/>
      <c r="K773" s="204"/>
      <c r="L773" s="333"/>
    </row>
    <row r="774" spans="2:12" s="1" customFormat="1" ht="22.5" customHeight="1" outlineLevel="2" collapsed="1">
      <c r="B774" s="302"/>
      <c r="C774" s="191" t="s">
        <v>1073</v>
      </c>
      <c r="D774" s="191" t="s">
        <v>342</v>
      </c>
      <c r="E774" s="192" t="s">
        <v>355</v>
      </c>
      <c r="F774" s="280" t="s">
        <v>356</v>
      </c>
      <c r="G774" s="194" t="s">
        <v>345</v>
      </c>
      <c r="H774" s="195">
        <v>4722.76</v>
      </c>
      <c r="I774" s="269">
        <v>68.1</v>
      </c>
      <c r="J774" s="197">
        <f>ROUND(I774*H774,2)</f>
        <v>321619.96</v>
      </c>
      <c r="K774" s="193" t="s">
        <v>346</v>
      </c>
      <c r="L774" s="322"/>
    </row>
    <row r="775" spans="2:12" s="13" customFormat="1" ht="13.5" hidden="1" outlineLevel="3">
      <c r="B775" s="331"/>
      <c r="C775" s="204"/>
      <c r="D775" s="206" t="s">
        <v>348</v>
      </c>
      <c r="E775" s="210" t="s">
        <v>34</v>
      </c>
      <c r="F775" s="281" t="s">
        <v>1074</v>
      </c>
      <c r="G775" s="204"/>
      <c r="H775" s="212">
        <v>3292.76</v>
      </c>
      <c r="I775" s="332" t="s">
        <v>34</v>
      </c>
      <c r="J775" s="204"/>
      <c r="K775" s="204"/>
      <c r="L775" s="333"/>
    </row>
    <row r="776" spans="2:12" s="13" customFormat="1" ht="24" hidden="1" outlineLevel="3">
      <c r="B776" s="331"/>
      <c r="C776" s="204"/>
      <c r="D776" s="206" t="s">
        <v>348</v>
      </c>
      <c r="E776" s="210" t="s">
        <v>34</v>
      </c>
      <c r="F776" s="281" t="s">
        <v>1075</v>
      </c>
      <c r="G776" s="204"/>
      <c r="H776" s="212">
        <v>1430</v>
      </c>
      <c r="I776" s="332" t="s">
        <v>34</v>
      </c>
      <c r="J776" s="204"/>
      <c r="K776" s="204"/>
      <c r="L776" s="333"/>
    </row>
    <row r="777" spans="2:12" s="14" customFormat="1" ht="13.5" hidden="1" outlineLevel="3">
      <c r="B777" s="335"/>
      <c r="C777" s="205"/>
      <c r="D777" s="206" t="s">
        <v>348</v>
      </c>
      <c r="E777" s="207" t="s">
        <v>34</v>
      </c>
      <c r="F777" s="282" t="s">
        <v>352</v>
      </c>
      <c r="G777" s="205"/>
      <c r="H777" s="209">
        <v>4722.76</v>
      </c>
      <c r="I777" s="336" t="s">
        <v>34</v>
      </c>
      <c r="J777" s="205"/>
      <c r="K777" s="205"/>
      <c r="L777" s="337"/>
    </row>
    <row r="778" spans="2:12" s="1" customFormat="1" ht="22.5" customHeight="1" outlineLevel="2" collapsed="1">
      <c r="B778" s="302"/>
      <c r="C778" s="191" t="s">
        <v>1076</v>
      </c>
      <c r="D778" s="191" t="s">
        <v>342</v>
      </c>
      <c r="E778" s="192" t="s">
        <v>1077</v>
      </c>
      <c r="F778" s="280" t="s">
        <v>1078</v>
      </c>
      <c r="G778" s="194" t="s">
        <v>345</v>
      </c>
      <c r="H778" s="195">
        <v>100</v>
      </c>
      <c r="I778" s="269">
        <v>113.5</v>
      </c>
      <c r="J778" s="197">
        <f>ROUND(I778*H778,2)</f>
        <v>11350</v>
      </c>
      <c r="K778" s="193" t="s">
        <v>346</v>
      </c>
      <c r="L778" s="322"/>
    </row>
    <row r="779" spans="2:12" s="13" customFormat="1" ht="13.5" hidden="1" outlineLevel="3">
      <c r="B779" s="331"/>
      <c r="C779" s="204"/>
      <c r="D779" s="206" t="s">
        <v>348</v>
      </c>
      <c r="E779" s="210" t="s">
        <v>34</v>
      </c>
      <c r="F779" s="281" t="s">
        <v>1079</v>
      </c>
      <c r="G779" s="204"/>
      <c r="H779" s="212">
        <v>100</v>
      </c>
      <c r="I779" s="332" t="s">
        <v>34</v>
      </c>
      <c r="J779" s="204"/>
      <c r="K779" s="204"/>
      <c r="L779" s="333"/>
    </row>
    <row r="780" spans="2:12" s="1" customFormat="1" ht="22.5" customHeight="1" outlineLevel="2">
      <c r="B780" s="302"/>
      <c r="C780" s="191" t="s">
        <v>1080</v>
      </c>
      <c r="D780" s="191" t="s">
        <v>342</v>
      </c>
      <c r="E780" s="192" t="s">
        <v>1081</v>
      </c>
      <c r="F780" s="280" t="s">
        <v>1082</v>
      </c>
      <c r="G780" s="194" t="s">
        <v>345</v>
      </c>
      <c r="H780" s="195">
        <v>100</v>
      </c>
      <c r="I780" s="269">
        <v>167.2</v>
      </c>
      <c r="J780" s="197">
        <f>ROUND(I780*H780,2)</f>
        <v>16720</v>
      </c>
      <c r="K780" s="193" t="s">
        <v>34</v>
      </c>
      <c r="L780" s="322"/>
    </row>
    <row r="781" spans="2:12" s="1" customFormat="1" ht="22.5" customHeight="1" outlineLevel="2" collapsed="1">
      <c r="B781" s="302"/>
      <c r="C781" s="191" t="s">
        <v>1083</v>
      </c>
      <c r="D781" s="191" t="s">
        <v>342</v>
      </c>
      <c r="E781" s="192" t="s">
        <v>941</v>
      </c>
      <c r="F781" s="280" t="s">
        <v>942</v>
      </c>
      <c r="G781" s="194" t="s">
        <v>345</v>
      </c>
      <c r="H781" s="195">
        <v>6.786</v>
      </c>
      <c r="I781" s="269">
        <v>36.1</v>
      </c>
      <c r="J781" s="197">
        <f>ROUND(I781*H781,2)</f>
        <v>244.97</v>
      </c>
      <c r="K781" s="193" t="s">
        <v>346</v>
      </c>
      <c r="L781" s="322"/>
    </row>
    <row r="782" spans="2:12" s="13" customFormat="1" ht="13.5" hidden="1" outlineLevel="3">
      <c r="B782" s="331"/>
      <c r="C782" s="204"/>
      <c r="D782" s="206" t="s">
        <v>348</v>
      </c>
      <c r="E782" s="210" t="s">
        <v>34</v>
      </c>
      <c r="F782" s="281" t="s">
        <v>1084</v>
      </c>
      <c r="G782" s="204"/>
      <c r="H782" s="212">
        <v>6.786</v>
      </c>
      <c r="I782" s="332" t="s">
        <v>34</v>
      </c>
      <c r="J782" s="204"/>
      <c r="K782" s="204"/>
      <c r="L782" s="333"/>
    </row>
    <row r="783" spans="2:12" s="1" customFormat="1" ht="22.5" customHeight="1" outlineLevel="2" collapsed="1">
      <c r="B783" s="302"/>
      <c r="C783" s="191" t="s">
        <v>1085</v>
      </c>
      <c r="D783" s="191" t="s">
        <v>342</v>
      </c>
      <c r="E783" s="192" t="s">
        <v>452</v>
      </c>
      <c r="F783" s="280" t="s">
        <v>453</v>
      </c>
      <c r="G783" s="194" t="s">
        <v>345</v>
      </c>
      <c r="H783" s="195">
        <v>5020.215</v>
      </c>
      <c r="I783" s="269">
        <v>181.1</v>
      </c>
      <c r="J783" s="197">
        <f>ROUND(I783*H783,2)</f>
        <v>909160.94</v>
      </c>
      <c r="K783" s="193" t="s">
        <v>346</v>
      </c>
      <c r="L783" s="322"/>
    </row>
    <row r="784" spans="2:12" s="12" customFormat="1" ht="13.5" hidden="1" outlineLevel="3">
      <c r="B784" s="342"/>
      <c r="C784" s="203"/>
      <c r="D784" s="206" t="s">
        <v>348</v>
      </c>
      <c r="E784" s="343" t="s">
        <v>34</v>
      </c>
      <c r="F784" s="350" t="s">
        <v>1086</v>
      </c>
      <c r="G784" s="203"/>
      <c r="H784" s="345" t="s">
        <v>34</v>
      </c>
      <c r="I784" s="346" t="s">
        <v>34</v>
      </c>
      <c r="J784" s="203"/>
      <c r="K784" s="203"/>
      <c r="L784" s="347"/>
    </row>
    <row r="785" spans="2:12" s="12" customFormat="1" ht="13.5" hidden="1" outlineLevel="3">
      <c r="B785" s="342"/>
      <c r="C785" s="203"/>
      <c r="D785" s="206" t="s">
        <v>348</v>
      </c>
      <c r="E785" s="343" t="s">
        <v>34</v>
      </c>
      <c r="F785" s="350" t="s">
        <v>994</v>
      </c>
      <c r="G785" s="203"/>
      <c r="H785" s="345" t="s">
        <v>34</v>
      </c>
      <c r="I785" s="346" t="s">
        <v>34</v>
      </c>
      <c r="J785" s="203"/>
      <c r="K785" s="203"/>
      <c r="L785" s="347"/>
    </row>
    <row r="786" spans="2:12" s="12" customFormat="1" ht="13.5" hidden="1" outlineLevel="3">
      <c r="B786" s="342"/>
      <c r="C786" s="203"/>
      <c r="D786" s="206" t="s">
        <v>348</v>
      </c>
      <c r="E786" s="343" t="s">
        <v>34</v>
      </c>
      <c r="F786" s="350" t="s">
        <v>1087</v>
      </c>
      <c r="G786" s="203"/>
      <c r="H786" s="345" t="s">
        <v>34</v>
      </c>
      <c r="I786" s="346" t="s">
        <v>34</v>
      </c>
      <c r="J786" s="203"/>
      <c r="K786" s="203"/>
      <c r="L786" s="347"/>
    </row>
    <row r="787" spans="2:12" s="13" customFormat="1" ht="13.5" hidden="1" outlineLevel="3">
      <c r="B787" s="331"/>
      <c r="C787" s="204"/>
      <c r="D787" s="206" t="s">
        <v>348</v>
      </c>
      <c r="E787" s="210" t="s">
        <v>34</v>
      </c>
      <c r="F787" s="281" t="s">
        <v>1088</v>
      </c>
      <c r="G787" s="204"/>
      <c r="H787" s="212">
        <v>10082.308</v>
      </c>
      <c r="I787" s="332" t="s">
        <v>34</v>
      </c>
      <c r="J787" s="204"/>
      <c r="K787" s="204"/>
      <c r="L787" s="333"/>
    </row>
    <row r="788" spans="2:12" s="13" customFormat="1" ht="13.5" hidden="1" outlineLevel="3">
      <c r="B788" s="331"/>
      <c r="C788" s="204"/>
      <c r="D788" s="206" t="s">
        <v>348</v>
      </c>
      <c r="E788" s="210" t="s">
        <v>34</v>
      </c>
      <c r="F788" s="281" t="s">
        <v>1084</v>
      </c>
      <c r="G788" s="204"/>
      <c r="H788" s="212">
        <v>6.786</v>
      </c>
      <c r="I788" s="332" t="s">
        <v>34</v>
      </c>
      <c r="J788" s="204"/>
      <c r="K788" s="204"/>
      <c r="L788" s="333"/>
    </row>
    <row r="789" spans="2:12" s="13" customFormat="1" ht="13.5" hidden="1" outlineLevel="3">
      <c r="B789" s="331"/>
      <c r="C789" s="204"/>
      <c r="D789" s="206" t="s">
        <v>348</v>
      </c>
      <c r="E789" s="210" t="s">
        <v>34</v>
      </c>
      <c r="F789" s="281" t="s">
        <v>1089</v>
      </c>
      <c r="G789" s="204"/>
      <c r="H789" s="212">
        <v>18.103</v>
      </c>
      <c r="I789" s="332" t="s">
        <v>34</v>
      </c>
      <c r="J789" s="204"/>
      <c r="K789" s="204"/>
      <c r="L789" s="333"/>
    </row>
    <row r="790" spans="2:12" s="15" customFormat="1" ht="13.5" hidden="1" outlineLevel="3">
      <c r="B790" s="339"/>
      <c r="C790" s="213"/>
      <c r="D790" s="206" t="s">
        <v>348</v>
      </c>
      <c r="E790" s="214" t="s">
        <v>34</v>
      </c>
      <c r="F790" s="284" t="s">
        <v>363</v>
      </c>
      <c r="G790" s="213"/>
      <c r="H790" s="216">
        <v>10107.197</v>
      </c>
      <c r="I790" s="340" t="s">
        <v>34</v>
      </c>
      <c r="J790" s="213"/>
      <c r="K790" s="213"/>
      <c r="L790" s="341"/>
    </row>
    <row r="791" spans="2:12" s="12" customFormat="1" ht="13.5" hidden="1" outlineLevel="3">
      <c r="B791" s="342"/>
      <c r="C791" s="203"/>
      <c r="D791" s="206" t="s">
        <v>348</v>
      </c>
      <c r="E791" s="343" t="s">
        <v>34</v>
      </c>
      <c r="F791" s="350" t="s">
        <v>858</v>
      </c>
      <c r="G791" s="203"/>
      <c r="H791" s="345" t="s">
        <v>34</v>
      </c>
      <c r="I791" s="346" t="s">
        <v>34</v>
      </c>
      <c r="J791" s="203"/>
      <c r="K791" s="203"/>
      <c r="L791" s="347"/>
    </row>
    <row r="792" spans="2:12" s="13" customFormat="1" ht="13.5" hidden="1" outlineLevel="3">
      <c r="B792" s="331"/>
      <c r="C792" s="204"/>
      <c r="D792" s="206" t="s">
        <v>348</v>
      </c>
      <c r="E792" s="210" t="s">
        <v>34</v>
      </c>
      <c r="F792" s="281" t="s">
        <v>1090</v>
      </c>
      <c r="G792" s="204"/>
      <c r="H792" s="212">
        <v>-3292.76</v>
      </c>
      <c r="I792" s="332" t="s">
        <v>34</v>
      </c>
      <c r="J792" s="204"/>
      <c r="K792" s="204"/>
      <c r="L792" s="333"/>
    </row>
    <row r="793" spans="2:12" s="13" customFormat="1" ht="13.5" hidden="1" outlineLevel="3">
      <c r="B793" s="331"/>
      <c r="C793" s="204"/>
      <c r="D793" s="206" t="s">
        <v>348</v>
      </c>
      <c r="E793" s="210" t="s">
        <v>34</v>
      </c>
      <c r="F793" s="281" t="s">
        <v>1091</v>
      </c>
      <c r="G793" s="204"/>
      <c r="H793" s="212">
        <v>-100</v>
      </c>
      <c r="I793" s="332" t="s">
        <v>34</v>
      </c>
      <c r="J793" s="204"/>
      <c r="K793" s="204"/>
      <c r="L793" s="333"/>
    </row>
    <row r="794" spans="2:12" s="13" customFormat="1" ht="13.5" hidden="1" outlineLevel="3">
      <c r="B794" s="331"/>
      <c r="C794" s="204"/>
      <c r="D794" s="206" t="s">
        <v>348</v>
      </c>
      <c r="E794" s="210" t="s">
        <v>34</v>
      </c>
      <c r="F794" s="281" t="s">
        <v>1092</v>
      </c>
      <c r="G794" s="204"/>
      <c r="H794" s="212">
        <v>-1430</v>
      </c>
      <c r="I794" s="332" t="s">
        <v>34</v>
      </c>
      <c r="J794" s="204"/>
      <c r="K794" s="204"/>
      <c r="L794" s="333"/>
    </row>
    <row r="795" spans="2:12" s="14" customFormat="1" ht="13.5" hidden="1" outlineLevel="3">
      <c r="B795" s="335"/>
      <c r="C795" s="205"/>
      <c r="D795" s="206" t="s">
        <v>348</v>
      </c>
      <c r="E795" s="207" t="s">
        <v>247</v>
      </c>
      <c r="F795" s="282" t="s">
        <v>352</v>
      </c>
      <c r="G795" s="205"/>
      <c r="H795" s="209">
        <v>5284.437</v>
      </c>
      <c r="I795" s="336" t="s">
        <v>34</v>
      </c>
      <c r="J795" s="205"/>
      <c r="K795" s="205"/>
      <c r="L795" s="337"/>
    </row>
    <row r="796" spans="2:12" s="13" customFormat="1" ht="13.5" hidden="1" outlineLevel="3">
      <c r="B796" s="331"/>
      <c r="C796" s="204"/>
      <c r="D796" s="206" t="s">
        <v>348</v>
      </c>
      <c r="E796" s="210" t="s">
        <v>34</v>
      </c>
      <c r="F796" s="281" t="s">
        <v>1093</v>
      </c>
      <c r="G796" s="204"/>
      <c r="H796" s="212">
        <v>5020.215</v>
      </c>
      <c r="I796" s="332" t="s">
        <v>34</v>
      </c>
      <c r="J796" s="204"/>
      <c r="K796" s="204"/>
      <c r="L796" s="333"/>
    </row>
    <row r="797" spans="2:12" s="1" customFormat="1" ht="31.5" customHeight="1" outlineLevel="2" collapsed="1">
      <c r="B797" s="302"/>
      <c r="C797" s="191" t="s">
        <v>1094</v>
      </c>
      <c r="D797" s="191" t="s">
        <v>342</v>
      </c>
      <c r="E797" s="192" t="s">
        <v>455</v>
      </c>
      <c r="F797" s="280" t="s">
        <v>456</v>
      </c>
      <c r="G797" s="194" t="s">
        <v>345</v>
      </c>
      <c r="H797" s="195">
        <v>65262.795</v>
      </c>
      <c r="I797" s="269">
        <v>6.2</v>
      </c>
      <c r="J797" s="197">
        <f>ROUND(I797*H797,2)</f>
        <v>404629.33</v>
      </c>
      <c r="K797" s="193" t="s">
        <v>346</v>
      </c>
      <c r="L797" s="322"/>
    </row>
    <row r="798" spans="2:12" s="13" customFormat="1" ht="13.5" hidden="1" outlineLevel="3">
      <c r="B798" s="331"/>
      <c r="C798" s="204"/>
      <c r="D798" s="206" t="s">
        <v>348</v>
      </c>
      <c r="E798" s="204"/>
      <c r="F798" s="281" t="s">
        <v>1095</v>
      </c>
      <c r="G798" s="204"/>
      <c r="H798" s="212">
        <v>65262.795</v>
      </c>
      <c r="I798" s="332" t="s">
        <v>34</v>
      </c>
      <c r="J798" s="204"/>
      <c r="K798" s="204"/>
      <c r="L798" s="333"/>
    </row>
    <row r="799" spans="2:12" s="1" customFormat="1" ht="22.5" customHeight="1" outlineLevel="2" collapsed="1">
      <c r="B799" s="302"/>
      <c r="C799" s="191" t="s">
        <v>1096</v>
      </c>
      <c r="D799" s="191" t="s">
        <v>342</v>
      </c>
      <c r="E799" s="192" t="s">
        <v>476</v>
      </c>
      <c r="F799" s="280" t="s">
        <v>477</v>
      </c>
      <c r="G799" s="194" t="s">
        <v>345</v>
      </c>
      <c r="H799" s="195">
        <v>264.222</v>
      </c>
      <c r="I799" s="269">
        <v>181.1</v>
      </c>
      <c r="J799" s="197">
        <f>ROUND(I799*H799,2)</f>
        <v>47850.6</v>
      </c>
      <c r="K799" s="193" t="s">
        <v>346</v>
      </c>
      <c r="L799" s="322"/>
    </row>
    <row r="800" spans="2:12" s="13" customFormat="1" ht="13.5" hidden="1" outlineLevel="3">
      <c r="B800" s="331"/>
      <c r="C800" s="204"/>
      <c r="D800" s="206" t="s">
        <v>348</v>
      </c>
      <c r="E800" s="210" t="s">
        <v>34</v>
      </c>
      <c r="F800" s="281" t="s">
        <v>1097</v>
      </c>
      <c r="G800" s="204"/>
      <c r="H800" s="212">
        <v>264.222</v>
      </c>
      <c r="I800" s="332" t="s">
        <v>34</v>
      </c>
      <c r="J800" s="204"/>
      <c r="K800" s="204"/>
      <c r="L800" s="333"/>
    </row>
    <row r="801" spans="2:12" s="1" customFormat="1" ht="31.5" customHeight="1" outlineLevel="2" collapsed="1">
      <c r="B801" s="302"/>
      <c r="C801" s="191" t="s">
        <v>1098</v>
      </c>
      <c r="D801" s="191" t="s">
        <v>342</v>
      </c>
      <c r="E801" s="192" t="s">
        <v>479</v>
      </c>
      <c r="F801" s="280" t="s">
        <v>480</v>
      </c>
      <c r="G801" s="194" t="s">
        <v>345</v>
      </c>
      <c r="H801" s="195">
        <v>3434.886</v>
      </c>
      <c r="I801" s="269">
        <v>6.2</v>
      </c>
      <c r="J801" s="197">
        <f>ROUND(I801*H801,2)</f>
        <v>21296.29</v>
      </c>
      <c r="K801" s="193" t="s">
        <v>346</v>
      </c>
      <c r="L801" s="322"/>
    </row>
    <row r="802" spans="2:12" s="13" customFormat="1" ht="13.5" hidden="1" outlineLevel="3">
      <c r="B802" s="331"/>
      <c r="C802" s="204"/>
      <c r="D802" s="206" t="s">
        <v>348</v>
      </c>
      <c r="E802" s="204"/>
      <c r="F802" s="281" t="s">
        <v>1099</v>
      </c>
      <c r="G802" s="204"/>
      <c r="H802" s="212">
        <v>3434.886</v>
      </c>
      <c r="I802" s="332" t="s">
        <v>34</v>
      </c>
      <c r="J802" s="204"/>
      <c r="K802" s="204"/>
      <c r="L802" s="333"/>
    </row>
    <row r="803" spans="2:12" s="1" customFormat="1" ht="22.5" customHeight="1" outlineLevel="2" collapsed="1">
      <c r="B803" s="302"/>
      <c r="C803" s="191" t="s">
        <v>1100</v>
      </c>
      <c r="D803" s="191" t="s">
        <v>342</v>
      </c>
      <c r="E803" s="192" t="s">
        <v>458</v>
      </c>
      <c r="F803" s="280" t="s">
        <v>459</v>
      </c>
      <c r="G803" s="194" t="s">
        <v>345</v>
      </c>
      <c r="H803" s="195">
        <v>5284.437</v>
      </c>
      <c r="I803" s="269">
        <v>167.2</v>
      </c>
      <c r="J803" s="197">
        <f>ROUND(I803*H803,2)</f>
        <v>883557.87</v>
      </c>
      <c r="K803" s="193" t="s">
        <v>34</v>
      </c>
      <c r="L803" s="322"/>
    </row>
    <row r="804" spans="2:12" s="13" customFormat="1" ht="13.5" hidden="1" outlineLevel="3">
      <c r="B804" s="331"/>
      <c r="C804" s="204"/>
      <c r="D804" s="206" t="s">
        <v>348</v>
      </c>
      <c r="E804" s="210" t="s">
        <v>34</v>
      </c>
      <c r="F804" s="281" t="s">
        <v>247</v>
      </c>
      <c r="G804" s="204"/>
      <c r="H804" s="212">
        <v>5284.437</v>
      </c>
      <c r="I804" s="332" t="s">
        <v>34</v>
      </c>
      <c r="J804" s="204"/>
      <c r="K804" s="204"/>
      <c r="L804" s="333"/>
    </row>
    <row r="805" spans="2:12" s="1" customFormat="1" ht="22.5" customHeight="1" outlineLevel="2" collapsed="1">
      <c r="B805" s="302"/>
      <c r="C805" s="191" t="s">
        <v>1101</v>
      </c>
      <c r="D805" s="191" t="s">
        <v>342</v>
      </c>
      <c r="E805" s="192" t="s">
        <v>400</v>
      </c>
      <c r="F805" s="280" t="s">
        <v>401</v>
      </c>
      <c r="G805" s="194" t="s">
        <v>345</v>
      </c>
      <c r="H805" s="195">
        <v>3292.76</v>
      </c>
      <c r="I805" s="269">
        <v>75.2</v>
      </c>
      <c r="J805" s="197">
        <f>ROUND(I805*H805,2)</f>
        <v>247615.55</v>
      </c>
      <c r="K805" s="193" t="s">
        <v>346</v>
      </c>
      <c r="L805" s="322"/>
    </row>
    <row r="806" spans="2:12" s="12" customFormat="1" ht="13.5" hidden="1" outlineLevel="3">
      <c r="B806" s="342"/>
      <c r="C806" s="203"/>
      <c r="D806" s="206" t="s">
        <v>348</v>
      </c>
      <c r="E806" s="343" t="s">
        <v>34</v>
      </c>
      <c r="F806" s="350" t="s">
        <v>994</v>
      </c>
      <c r="G806" s="203"/>
      <c r="H806" s="345" t="s">
        <v>34</v>
      </c>
      <c r="I806" s="346" t="s">
        <v>34</v>
      </c>
      <c r="J806" s="203"/>
      <c r="K806" s="203"/>
      <c r="L806" s="347"/>
    </row>
    <row r="807" spans="2:12" s="12" customFormat="1" ht="13.5" hidden="1" outlineLevel="3">
      <c r="B807" s="342"/>
      <c r="C807" s="203"/>
      <c r="D807" s="206" t="s">
        <v>348</v>
      </c>
      <c r="E807" s="343" t="s">
        <v>34</v>
      </c>
      <c r="F807" s="350" t="s">
        <v>872</v>
      </c>
      <c r="G807" s="203"/>
      <c r="H807" s="345" t="s">
        <v>34</v>
      </c>
      <c r="I807" s="346" t="s">
        <v>34</v>
      </c>
      <c r="J807" s="203"/>
      <c r="K807" s="203"/>
      <c r="L807" s="347"/>
    </row>
    <row r="808" spans="2:12" s="13" customFormat="1" ht="13.5" hidden="1" outlineLevel="3">
      <c r="B808" s="331"/>
      <c r="C808" s="204"/>
      <c r="D808" s="206" t="s">
        <v>348</v>
      </c>
      <c r="E808" s="210" t="s">
        <v>34</v>
      </c>
      <c r="F808" s="281" t="s">
        <v>1019</v>
      </c>
      <c r="G808" s="204"/>
      <c r="H808" s="212">
        <v>9973.792</v>
      </c>
      <c r="I808" s="332" t="s">
        <v>34</v>
      </c>
      <c r="J808" s="204"/>
      <c r="K808" s="204"/>
      <c r="L808" s="333"/>
    </row>
    <row r="809" spans="2:12" s="12" customFormat="1" ht="13.5" hidden="1" outlineLevel="3">
      <c r="B809" s="342"/>
      <c r="C809" s="203"/>
      <c r="D809" s="206" t="s">
        <v>348</v>
      </c>
      <c r="E809" s="343" t="s">
        <v>34</v>
      </c>
      <c r="F809" s="350" t="s">
        <v>1102</v>
      </c>
      <c r="G809" s="203"/>
      <c r="H809" s="345" t="s">
        <v>34</v>
      </c>
      <c r="I809" s="346" t="s">
        <v>34</v>
      </c>
      <c r="J809" s="203"/>
      <c r="K809" s="203"/>
      <c r="L809" s="347"/>
    </row>
    <row r="810" spans="2:12" s="13" customFormat="1" ht="13.5" hidden="1" outlineLevel="3">
      <c r="B810" s="331"/>
      <c r="C810" s="204"/>
      <c r="D810" s="206" t="s">
        <v>348</v>
      </c>
      <c r="E810" s="210" t="s">
        <v>34</v>
      </c>
      <c r="F810" s="281" t="s">
        <v>1103</v>
      </c>
      <c r="G810" s="204"/>
      <c r="H810" s="212">
        <v>757.2</v>
      </c>
      <c r="I810" s="332" t="s">
        <v>34</v>
      </c>
      <c r="J810" s="204"/>
      <c r="K810" s="204"/>
      <c r="L810" s="333"/>
    </row>
    <row r="811" spans="2:12" s="12" customFormat="1" ht="13.5" hidden="1" outlineLevel="3">
      <c r="B811" s="342"/>
      <c r="C811" s="203"/>
      <c r="D811" s="206" t="s">
        <v>348</v>
      </c>
      <c r="E811" s="343" t="s">
        <v>34</v>
      </c>
      <c r="F811" s="350" t="s">
        <v>874</v>
      </c>
      <c r="G811" s="203"/>
      <c r="H811" s="345" t="s">
        <v>34</v>
      </c>
      <c r="I811" s="346" t="s">
        <v>34</v>
      </c>
      <c r="J811" s="203"/>
      <c r="K811" s="203"/>
      <c r="L811" s="347"/>
    </row>
    <row r="812" spans="2:12" s="12" customFormat="1" ht="13.5" hidden="1" outlineLevel="3">
      <c r="B812" s="342"/>
      <c r="C812" s="203"/>
      <c r="D812" s="206" t="s">
        <v>348</v>
      </c>
      <c r="E812" s="343" t="s">
        <v>34</v>
      </c>
      <c r="F812" s="350" t="s">
        <v>994</v>
      </c>
      <c r="G812" s="203"/>
      <c r="H812" s="345" t="s">
        <v>34</v>
      </c>
      <c r="I812" s="346" t="s">
        <v>34</v>
      </c>
      <c r="J812" s="203"/>
      <c r="K812" s="203"/>
      <c r="L812" s="347"/>
    </row>
    <row r="813" spans="2:12" s="12" customFormat="1" ht="13.5" hidden="1" outlineLevel="3">
      <c r="B813" s="342"/>
      <c r="C813" s="203"/>
      <c r="D813" s="206" t="s">
        <v>348</v>
      </c>
      <c r="E813" s="343" t="s">
        <v>34</v>
      </c>
      <c r="F813" s="350" t="s">
        <v>1104</v>
      </c>
      <c r="G813" s="203"/>
      <c r="H813" s="345" t="s">
        <v>34</v>
      </c>
      <c r="I813" s="346" t="s">
        <v>34</v>
      </c>
      <c r="J813" s="203"/>
      <c r="K813" s="203"/>
      <c r="L813" s="347"/>
    </row>
    <row r="814" spans="2:12" s="13" customFormat="1" ht="13.5" hidden="1" outlineLevel="3">
      <c r="B814" s="331"/>
      <c r="C814" s="204"/>
      <c r="D814" s="206" t="s">
        <v>348</v>
      </c>
      <c r="E814" s="210" t="s">
        <v>34</v>
      </c>
      <c r="F814" s="281" t="s">
        <v>1105</v>
      </c>
      <c r="G814" s="204"/>
      <c r="H814" s="212">
        <v>-156.996</v>
      </c>
      <c r="I814" s="332" t="s">
        <v>34</v>
      </c>
      <c r="J814" s="204"/>
      <c r="K814" s="204"/>
      <c r="L814" s="333"/>
    </row>
    <row r="815" spans="2:12" s="12" customFormat="1" ht="13.5" hidden="1" outlineLevel="3">
      <c r="B815" s="342"/>
      <c r="C815" s="203"/>
      <c r="D815" s="206" t="s">
        <v>348</v>
      </c>
      <c r="E815" s="343" t="s">
        <v>34</v>
      </c>
      <c r="F815" s="350" t="s">
        <v>1106</v>
      </c>
      <c r="G815" s="203"/>
      <c r="H815" s="345" t="s">
        <v>34</v>
      </c>
      <c r="I815" s="346" t="s">
        <v>34</v>
      </c>
      <c r="J815" s="203"/>
      <c r="K815" s="203"/>
      <c r="L815" s="347"/>
    </row>
    <row r="816" spans="2:12" s="13" customFormat="1" ht="13.5" hidden="1" outlineLevel="3">
      <c r="B816" s="331"/>
      <c r="C816" s="204"/>
      <c r="D816" s="206" t="s">
        <v>348</v>
      </c>
      <c r="E816" s="210" t="s">
        <v>34</v>
      </c>
      <c r="F816" s="281" t="s">
        <v>1107</v>
      </c>
      <c r="G816" s="204"/>
      <c r="H816" s="212">
        <v>-784.98</v>
      </c>
      <c r="I816" s="332" t="s">
        <v>34</v>
      </c>
      <c r="J816" s="204"/>
      <c r="K816" s="204"/>
      <c r="L816" s="333"/>
    </row>
    <row r="817" spans="2:12" s="12" customFormat="1" ht="13.5" hidden="1" outlineLevel="3">
      <c r="B817" s="342"/>
      <c r="C817" s="203"/>
      <c r="D817" s="206" t="s">
        <v>348</v>
      </c>
      <c r="E817" s="343" t="s">
        <v>34</v>
      </c>
      <c r="F817" s="350" t="s">
        <v>1108</v>
      </c>
      <c r="G817" s="203"/>
      <c r="H817" s="345" t="s">
        <v>34</v>
      </c>
      <c r="I817" s="346" t="s">
        <v>34</v>
      </c>
      <c r="J817" s="203"/>
      <c r="K817" s="203"/>
      <c r="L817" s="347"/>
    </row>
    <row r="818" spans="2:12" s="13" customFormat="1" ht="13.5" hidden="1" outlineLevel="3">
      <c r="B818" s="331"/>
      <c r="C818" s="204"/>
      <c r="D818" s="206" t="s">
        <v>348</v>
      </c>
      <c r="E818" s="210" t="s">
        <v>34</v>
      </c>
      <c r="F818" s="281" t="s">
        <v>1109</v>
      </c>
      <c r="G818" s="204"/>
      <c r="H818" s="212">
        <v>-6277.5</v>
      </c>
      <c r="I818" s="332" t="s">
        <v>34</v>
      </c>
      <c r="J818" s="204"/>
      <c r="K818" s="204"/>
      <c r="L818" s="333"/>
    </row>
    <row r="819" spans="2:12" s="12" customFormat="1" ht="13.5" hidden="1" outlineLevel="3">
      <c r="B819" s="342"/>
      <c r="C819" s="203"/>
      <c r="D819" s="206" t="s">
        <v>348</v>
      </c>
      <c r="E819" s="343" t="s">
        <v>34</v>
      </c>
      <c r="F819" s="350" t="s">
        <v>1110</v>
      </c>
      <c r="G819" s="203"/>
      <c r="H819" s="345" t="s">
        <v>34</v>
      </c>
      <c r="I819" s="346" t="s">
        <v>34</v>
      </c>
      <c r="J819" s="203"/>
      <c r="K819" s="203"/>
      <c r="L819" s="347"/>
    </row>
    <row r="820" spans="2:12" s="12" customFormat="1" ht="13.5" hidden="1" outlineLevel="3">
      <c r="B820" s="342"/>
      <c r="C820" s="203"/>
      <c r="D820" s="206" t="s">
        <v>348</v>
      </c>
      <c r="E820" s="343" t="s">
        <v>34</v>
      </c>
      <c r="F820" s="350" t="s">
        <v>1111</v>
      </c>
      <c r="G820" s="203"/>
      <c r="H820" s="345" t="s">
        <v>34</v>
      </c>
      <c r="I820" s="346" t="s">
        <v>34</v>
      </c>
      <c r="J820" s="203"/>
      <c r="K820" s="203"/>
      <c r="L820" s="347"/>
    </row>
    <row r="821" spans="2:12" s="13" customFormat="1" ht="13.5" hidden="1" outlineLevel="3">
      <c r="B821" s="331"/>
      <c r="C821" s="204"/>
      <c r="D821" s="206" t="s">
        <v>348</v>
      </c>
      <c r="E821" s="210" t="s">
        <v>34</v>
      </c>
      <c r="F821" s="281" t="s">
        <v>1112</v>
      </c>
      <c r="G821" s="204"/>
      <c r="H821" s="212">
        <v>-79.391</v>
      </c>
      <c r="I821" s="332" t="s">
        <v>34</v>
      </c>
      <c r="J821" s="204"/>
      <c r="K821" s="204"/>
      <c r="L821" s="333"/>
    </row>
    <row r="822" spans="2:12" s="12" customFormat="1" ht="13.5" hidden="1" outlineLevel="3">
      <c r="B822" s="342"/>
      <c r="C822" s="203"/>
      <c r="D822" s="206" t="s">
        <v>348</v>
      </c>
      <c r="E822" s="343" t="s">
        <v>34</v>
      </c>
      <c r="F822" s="350" t="s">
        <v>1113</v>
      </c>
      <c r="G822" s="203"/>
      <c r="H822" s="345" t="s">
        <v>34</v>
      </c>
      <c r="I822" s="346" t="s">
        <v>34</v>
      </c>
      <c r="J822" s="203"/>
      <c r="K822" s="203"/>
      <c r="L822" s="347"/>
    </row>
    <row r="823" spans="2:12" s="13" customFormat="1" ht="13.5" hidden="1" outlineLevel="3">
      <c r="B823" s="331"/>
      <c r="C823" s="204"/>
      <c r="D823" s="206" t="s">
        <v>348</v>
      </c>
      <c r="E823" s="210" t="s">
        <v>34</v>
      </c>
      <c r="F823" s="281" t="s">
        <v>1114</v>
      </c>
      <c r="G823" s="204"/>
      <c r="H823" s="212">
        <v>-79.794</v>
      </c>
      <c r="I823" s="332" t="s">
        <v>34</v>
      </c>
      <c r="J823" s="204"/>
      <c r="K823" s="204"/>
      <c r="L823" s="333"/>
    </row>
    <row r="824" spans="2:12" s="12" customFormat="1" ht="13.5" hidden="1" outlineLevel="3">
      <c r="B824" s="342"/>
      <c r="C824" s="203"/>
      <c r="D824" s="206" t="s">
        <v>348</v>
      </c>
      <c r="E824" s="343" t="s">
        <v>34</v>
      </c>
      <c r="F824" s="350" t="s">
        <v>1115</v>
      </c>
      <c r="G824" s="203"/>
      <c r="H824" s="345" t="s">
        <v>34</v>
      </c>
      <c r="I824" s="346" t="s">
        <v>34</v>
      </c>
      <c r="J824" s="203"/>
      <c r="K824" s="203"/>
      <c r="L824" s="347"/>
    </row>
    <row r="825" spans="2:12" s="13" customFormat="1" ht="13.5" hidden="1" outlineLevel="3">
      <c r="B825" s="331"/>
      <c r="C825" s="204"/>
      <c r="D825" s="206" t="s">
        <v>348</v>
      </c>
      <c r="E825" s="210" t="s">
        <v>34</v>
      </c>
      <c r="F825" s="281" t="s">
        <v>1116</v>
      </c>
      <c r="G825" s="204"/>
      <c r="H825" s="212">
        <v>-19.821</v>
      </c>
      <c r="I825" s="332" t="s">
        <v>34</v>
      </c>
      <c r="J825" s="204"/>
      <c r="K825" s="204"/>
      <c r="L825" s="333"/>
    </row>
    <row r="826" spans="2:12" s="12" customFormat="1" ht="13.5" hidden="1" outlineLevel="3">
      <c r="B826" s="342"/>
      <c r="C826" s="203"/>
      <c r="D826" s="206" t="s">
        <v>348</v>
      </c>
      <c r="E826" s="343" t="s">
        <v>34</v>
      </c>
      <c r="F826" s="350" t="s">
        <v>1117</v>
      </c>
      <c r="G826" s="203"/>
      <c r="H826" s="345" t="s">
        <v>34</v>
      </c>
      <c r="I826" s="346" t="s">
        <v>34</v>
      </c>
      <c r="J826" s="203"/>
      <c r="K826" s="203"/>
      <c r="L826" s="347"/>
    </row>
    <row r="827" spans="2:12" s="13" customFormat="1" ht="13.5" hidden="1" outlineLevel="3">
      <c r="B827" s="331"/>
      <c r="C827" s="204"/>
      <c r="D827" s="206" t="s">
        <v>348</v>
      </c>
      <c r="E827" s="210" t="s">
        <v>34</v>
      </c>
      <c r="F827" s="281" t="s">
        <v>1118</v>
      </c>
      <c r="G827" s="204"/>
      <c r="H827" s="212">
        <v>-4.185</v>
      </c>
      <c r="I827" s="332" t="s">
        <v>34</v>
      </c>
      <c r="J827" s="204"/>
      <c r="K827" s="204"/>
      <c r="L827" s="333"/>
    </row>
    <row r="828" spans="2:12" s="12" customFormat="1" ht="13.5" hidden="1" outlineLevel="3">
      <c r="B828" s="342"/>
      <c r="C828" s="203"/>
      <c r="D828" s="206" t="s">
        <v>348</v>
      </c>
      <c r="E828" s="343" t="s">
        <v>34</v>
      </c>
      <c r="F828" s="350" t="s">
        <v>1119</v>
      </c>
      <c r="G828" s="203"/>
      <c r="H828" s="345" t="s">
        <v>34</v>
      </c>
      <c r="I828" s="346" t="s">
        <v>34</v>
      </c>
      <c r="J828" s="203"/>
      <c r="K828" s="203"/>
      <c r="L828" s="347"/>
    </row>
    <row r="829" spans="2:12" s="13" customFormat="1" ht="13.5" hidden="1" outlineLevel="3">
      <c r="B829" s="331"/>
      <c r="C829" s="204"/>
      <c r="D829" s="206" t="s">
        <v>348</v>
      </c>
      <c r="E829" s="210" t="s">
        <v>34</v>
      </c>
      <c r="F829" s="281" t="s">
        <v>1120</v>
      </c>
      <c r="G829" s="204"/>
      <c r="H829" s="212">
        <v>-35.565</v>
      </c>
      <c r="I829" s="332" t="s">
        <v>34</v>
      </c>
      <c r="J829" s="204"/>
      <c r="K829" s="204"/>
      <c r="L829" s="333"/>
    </row>
    <row r="830" spans="2:12" s="14" customFormat="1" ht="13.5" hidden="1" outlineLevel="3">
      <c r="B830" s="335"/>
      <c r="C830" s="205"/>
      <c r="D830" s="206" t="s">
        <v>348</v>
      </c>
      <c r="E830" s="207" t="s">
        <v>315</v>
      </c>
      <c r="F830" s="282" t="s">
        <v>352</v>
      </c>
      <c r="G830" s="205"/>
      <c r="H830" s="209">
        <v>3292.76</v>
      </c>
      <c r="I830" s="336" t="s">
        <v>34</v>
      </c>
      <c r="J830" s="205"/>
      <c r="K830" s="205"/>
      <c r="L830" s="337"/>
    </row>
    <row r="831" spans="2:12" s="1" customFormat="1" ht="22.5" customHeight="1" outlineLevel="2" collapsed="1">
      <c r="B831" s="302"/>
      <c r="C831" s="191" t="s">
        <v>1121</v>
      </c>
      <c r="D831" s="191" t="s">
        <v>342</v>
      </c>
      <c r="E831" s="192" t="s">
        <v>1122</v>
      </c>
      <c r="F831" s="280" t="s">
        <v>1123</v>
      </c>
      <c r="G831" s="194" t="s">
        <v>345</v>
      </c>
      <c r="H831" s="195">
        <v>3292.76</v>
      </c>
      <c r="I831" s="269">
        <v>76.7</v>
      </c>
      <c r="J831" s="197">
        <f>ROUND(I831*H831,2)</f>
        <v>252554.69</v>
      </c>
      <c r="K831" s="193" t="s">
        <v>34</v>
      </c>
      <c r="L831" s="322"/>
    </row>
    <row r="832" spans="2:12" s="13" customFormat="1" ht="13.5" hidden="1" outlineLevel="3">
      <c r="B832" s="331"/>
      <c r="C832" s="204"/>
      <c r="D832" s="206" t="s">
        <v>348</v>
      </c>
      <c r="E832" s="210" t="s">
        <v>34</v>
      </c>
      <c r="F832" s="281" t="s">
        <v>315</v>
      </c>
      <c r="G832" s="204"/>
      <c r="H832" s="212">
        <v>3292.76</v>
      </c>
      <c r="I832" s="332" t="s">
        <v>34</v>
      </c>
      <c r="J832" s="204"/>
      <c r="K832" s="204"/>
      <c r="L832" s="333"/>
    </row>
    <row r="833" spans="2:12" s="1" customFormat="1" ht="22.5" customHeight="1" outlineLevel="2" collapsed="1">
      <c r="B833" s="302"/>
      <c r="C833" s="191" t="s">
        <v>1124</v>
      </c>
      <c r="D833" s="191" t="s">
        <v>342</v>
      </c>
      <c r="E833" s="192" t="s">
        <v>432</v>
      </c>
      <c r="F833" s="280" t="s">
        <v>433</v>
      </c>
      <c r="G833" s="194" t="s">
        <v>345</v>
      </c>
      <c r="H833" s="195">
        <v>3292.76</v>
      </c>
      <c r="I833" s="269">
        <v>36.1</v>
      </c>
      <c r="J833" s="197">
        <f>ROUND(I833*H833,2)</f>
        <v>118868.64</v>
      </c>
      <c r="K833" s="193" t="s">
        <v>346</v>
      </c>
      <c r="L833" s="322"/>
    </row>
    <row r="834" spans="2:12" s="12" customFormat="1" ht="13.5" hidden="1" outlineLevel="3">
      <c r="B834" s="342"/>
      <c r="C834" s="203"/>
      <c r="D834" s="206" t="s">
        <v>348</v>
      </c>
      <c r="E834" s="343" t="s">
        <v>34</v>
      </c>
      <c r="F834" s="350" t="s">
        <v>1125</v>
      </c>
      <c r="G834" s="203"/>
      <c r="H834" s="345" t="s">
        <v>34</v>
      </c>
      <c r="I834" s="346" t="s">
        <v>34</v>
      </c>
      <c r="J834" s="203"/>
      <c r="K834" s="203"/>
      <c r="L834" s="347"/>
    </row>
    <row r="835" spans="2:12" s="13" customFormat="1" ht="13.5" hidden="1" outlineLevel="3">
      <c r="B835" s="331"/>
      <c r="C835" s="204"/>
      <c r="D835" s="206" t="s">
        <v>348</v>
      </c>
      <c r="E835" s="210" t="s">
        <v>34</v>
      </c>
      <c r="F835" s="281" t="s">
        <v>315</v>
      </c>
      <c r="G835" s="204"/>
      <c r="H835" s="212">
        <v>3292.76</v>
      </c>
      <c r="I835" s="332" t="s">
        <v>34</v>
      </c>
      <c r="J835" s="204"/>
      <c r="K835" s="204"/>
      <c r="L835" s="333"/>
    </row>
    <row r="836" spans="2:12" s="1" customFormat="1" ht="22.5" customHeight="1" outlineLevel="2">
      <c r="B836" s="302"/>
      <c r="C836" s="191" t="s">
        <v>1126</v>
      </c>
      <c r="D836" s="191" t="s">
        <v>342</v>
      </c>
      <c r="E836" s="192" t="s">
        <v>355</v>
      </c>
      <c r="F836" s="280" t="s">
        <v>356</v>
      </c>
      <c r="G836" s="194" t="s">
        <v>345</v>
      </c>
      <c r="H836" s="195">
        <v>3292.76</v>
      </c>
      <c r="I836" s="269">
        <v>68.1</v>
      </c>
      <c r="J836" s="197">
        <f>ROUND(I836*H836,2)</f>
        <v>224236.96</v>
      </c>
      <c r="K836" s="193" t="s">
        <v>346</v>
      </c>
      <c r="L836" s="322"/>
    </row>
    <row r="837" spans="2:12" s="1" customFormat="1" ht="22.5" customHeight="1" outlineLevel="2">
      <c r="B837" s="302"/>
      <c r="C837" s="191" t="s">
        <v>1127</v>
      </c>
      <c r="D837" s="191" t="s">
        <v>342</v>
      </c>
      <c r="E837" s="192" t="s">
        <v>1128</v>
      </c>
      <c r="F837" s="280" t="s">
        <v>1129</v>
      </c>
      <c r="G837" s="194" t="s">
        <v>1130</v>
      </c>
      <c r="H837" s="195">
        <v>1</v>
      </c>
      <c r="I837" s="269">
        <v>104490</v>
      </c>
      <c r="J837" s="197">
        <f>ROUND(I837*H837,2)</f>
        <v>104490</v>
      </c>
      <c r="K837" s="193" t="s">
        <v>34</v>
      </c>
      <c r="L837" s="322"/>
    </row>
    <row r="838" spans="2:12" s="1" customFormat="1" ht="31.5" customHeight="1" outlineLevel="2" collapsed="1">
      <c r="B838" s="302"/>
      <c r="C838" s="191" t="s">
        <v>1131</v>
      </c>
      <c r="D838" s="191" t="s">
        <v>342</v>
      </c>
      <c r="E838" s="192" t="s">
        <v>1132</v>
      </c>
      <c r="F838" s="280" t="s">
        <v>1133</v>
      </c>
      <c r="G838" s="194" t="s">
        <v>491</v>
      </c>
      <c r="H838" s="195">
        <v>895.349</v>
      </c>
      <c r="I838" s="269">
        <v>1253.9</v>
      </c>
      <c r="J838" s="197">
        <f>ROUND(I838*H838,2)</f>
        <v>1122678.11</v>
      </c>
      <c r="K838" s="193" t="s">
        <v>34</v>
      </c>
      <c r="L838" s="322"/>
    </row>
    <row r="839" spans="2:12" s="12" customFormat="1" ht="13.5" hidden="1" outlineLevel="3">
      <c r="B839" s="342"/>
      <c r="C839" s="203"/>
      <c r="D839" s="206" t="s">
        <v>348</v>
      </c>
      <c r="E839" s="343" t="s">
        <v>34</v>
      </c>
      <c r="F839" s="350" t="s">
        <v>1134</v>
      </c>
      <c r="G839" s="203"/>
      <c r="H839" s="345" t="s">
        <v>34</v>
      </c>
      <c r="I839" s="346" t="s">
        <v>34</v>
      </c>
      <c r="J839" s="203"/>
      <c r="K839" s="203"/>
      <c r="L839" s="347"/>
    </row>
    <row r="840" spans="2:12" s="13" customFormat="1" ht="13.5" hidden="1" outlineLevel="3">
      <c r="B840" s="331"/>
      <c r="C840" s="204"/>
      <c r="D840" s="206" t="s">
        <v>348</v>
      </c>
      <c r="E840" s="210" t="s">
        <v>34</v>
      </c>
      <c r="F840" s="281" t="s">
        <v>1135</v>
      </c>
      <c r="G840" s="204"/>
      <c r="H840" s="212">
        <v>895.349</v>
      </c>
      <c r="I840" s="332" t="s">
        <v>34</v>
      </c>
      <c r="J840" s="204"/>
      <c r="K840" s="204"/>
      <c r="L840" s="333"/>
    </row>
    <row r="841" spans="2:12" s="1" customFormat="1" ht="22.5" customHeight="1" outlineLevel="2" collapsed="1">
      <c r="B841" s="302"/>
      <c r="C841" s="191" t="s">
        <v>1136</v>
      </c>
      <c r="D841" s="191" t="s">
        <v>342</v>
      </c>
      <c r="E841" s="192" t="s">
        <v>1137</v>
      </c>
      <c r="F841" s="280" t="s">
        <v>1138</v>
      </c>
      <c r="G841" s="194" t="s">
        <v>390</v>
      </c>
      <c r="H841" s="195">
        <v>2148.837</v>
      </c>
      <c r="I841" s="269">
        <v>209</v>
      </c>
      <c r="J841" s="197">
        <f>ROUND(I841*H841,2)</f>
        <v>449106.93</v>
      </c>
      <c r="K841" s="193" t="s">
        <v>346</v>
      </c>
      <c r="L841" s="322"/>
    </row>
    <row r="842" spans="2:12" s="13" customFormat="1" ht="13.5" hidden="1" outlineLevel="3">
      <c r="B842" s="331"/>
      <c r="C842" s="204"/>
      <c r="D842" s="206" t="s">
        <v>348</v>
      </c>
      <c r="E842" s="210" t="s">
        <v>34</v>
      </c>
      <c r="F842" s="281" t="s">
        <v>1139</v>
      </c>
      <c r="G842" s="204"/>
      <c r="H842" s="212">
        <v>2148.837</v>
      </c>
      <c r="I842" s="332" t="s">
        <v>34</v>
      </c>
      <c r="J842" s="204"/>
      <c r="K842" s="204"/>
      <c r="L842" s="333"/>
    </row>
    <row r="843" spans="2:12" s="1" customFormat="1" ht="22.5" customHeight="1" outlineLevel="2" collapsed="1">
      <c r="B843" s="302"/>
      <c r="C843" s="191" t="s">
        <v>1140</v>
      </c>
      <c r="D843" s="191" t="s">
        <v>342</v>
      </c>
      <c r="E843" s="192" t="s">
        <v>1141</v>
      </c>
      <c r="F843" s="280" t="s">
        <v>1142</v>
      </c>
      <c r="G843" s="194" t="s">
        <v>390</v>
      </c>
      <c r="H843" s="195">
        <v>1920.037</v>
      </c>
      <c r="I843" s="269">
        <v>1320</v>
      </c>
      <c r="J843" s="197">
        <f>ROUND(I843*H843,2)</f>
        <v>2534448.84</v>
      </c>
      <c r="K843" s="193" t="s">
        <v>346</v>
      </c>
      <c r="L843" s="322"/>
    </row>
    <row r="844" spans="2:12" s="13" customFormat="1" ht="13.5" hidden="1" outlineLevel="3">
      <c r="B844" s="331"/>
      <c r="C844" s="204"/>
      <c r="D844" s="206" t="s">
        <v>348</v>
      </c>
      <c r="E844" s="210" t="s">
        <v>34</v>
      </c>
      <c r="F844" s="281" t="s">
        <v>1143</v>
      </c>
      <c r="G844" s="204"/>
      <c r="H844" s="212">
        <v>1774.366</v>
      </c>
      <c r="I844" s="332" t="s">
        <v>34</v>
      </c>
      <c r="J844" s="204"/>
      <c r="K844" s="204"/>
      <c r="L844" s="333"/>
    </row>
    <row r="845" spans="2:12" s="13" customFormat="1" ht="13.5" hidden="1" outlineLevel="3">
      <c r="B845" s="331"/>
      <c r="C845" s="204"/>
      <c r="D845" s="206" t="s">
        <v>348</v>
      </c>
      <c r="E845" s="210" t="s">
        <v>34</v>
      </c>
      <c r="F845" s="281" t="s">
        <v>1144</v>
      </c>
      <c r="G845" s="204"/>
      <c r="H845" s="212">
        <v>40.359</v>
      </c>
      <c r="I845" s="332" t="s">
        <v>34</v>
      </c>
      <c r="J845" s="204"/>
      <c r="K845" s="204"/>
      <c r="L845" s="333"/>
    </row>
    <row r="846" spans="2:12" s="13" customFormat="1" ht="13.5" hidden="1" outlineLevel="3">
      <c r="B846" s="331"/>
      <c r="C846" s="204"/>
      <c r="D846" s="206" t="s">
        <v>348</v>
      </c>
      <c r="E846" s="210" t="s">
        <v>1145</v>
      </c>
      <c r="F846" s="281" t="s">
        <v>1146</v>
      </c>
      <c r="G846" s="204"/>
      <c r="H846" s="212">
        <v>105.312</v>
      </c>
      <c r="I846" s="332" t="s">
        <v>34</v>
      </c>
      <c r="J846" s="204"/>
      <c r="K846" s="204"/>
      <c r="L846" s="333"/>
    </row>
    <row r="847" spans="2:12" s="14" customFormat="1" ht="13.5" hidden="1" outlineLevel="3">
      <c r="B847" s="335"/>
      <c r="C847" s="205"/>
      <c r="D847" s="206" t="s">
        <v>348</v>
      </c>
      <c r="E847" s="207" t="s">
        <v>272</v>
      </c>
      <c r="F847" s="282" t="s">
        <v>352</v>
      </c>
      <c r="G847" s="205"/>
      <c r="H847" s="209">
        <v>1920.037</v>
      </c>
      <c r="I847" s="336" t="s">
        <v>34</v>
      </c>
      <c r="J847" s="205"/>
      <c r="K847" s="205"/>
      <c r="L847" s="337"/>
    </row>
    <row r="848" spans="2:12" s="1" customFormat="1" ht="22.5" customHeight="1" outlineLevel="2" collapsed="1">
      <c r="B848" s="302"/>
      <c r="C848" s="191" t="s">
        <v>1147</v>
      </c>
      <c r="D848" s="191" t="s">
        <v>342</v>
      </c>
      <c r="E848" s="192" t="s">
        <v>1148</v>
      </c>
      <c r="F848" s="280" t="s">
        <v>1149</v>
      </c>
      <c r="G848" s="194" t="s">
        <v>390</v>
      </c>
      <c r="H848" s="195">
        <v>228.8</v>
      </c>
      <c r="I848" s="269">
        <v>1250</v>
      </c>
      <c r="J848" s="197">
        <f>ROUND(I848*H848,2)</f>
        <v>286000</v>
      </c>
      <c r="K848" s="193" t="s">
        <v>346</v>
      </c>
      <c r="L848" s="322"/>
    </row>
    <row r="849" spans="2:12" s="13" customFormat="1" ht="13.5" hidden="1" outlineLevel="3">
      <c r="B849" s="331"/>
      <c r="C849" s="204"/>
      <c r="D849" s="206" t="s">
        <v>348</v>
      </c>
      <c r="E849" s="210" t="s">
        <v>34</v>
      </c>
      <c r="F849" s="281" t="s">
        <v>1150</v>
      </c>
      <c r="G849" s="204"/>
      <c r="H849" s="212">
        <v>228.8</v>
      </c>
      <c r="I849" s="332" t="s">
        <v>34</v>
      </c>
      <c r="J849" s="204"/>
      <c r="K849" s="204"/>
      <c r="L849" s="333"/>
    </row>
    <row r="850" spans="2:12" s="14" customFormat="1" ht="13.5" hidden="1" outlineLevel="3">
      <c r="B850" s="335"/>
      <c r="C850" s="205"/>
      <c r="D850" s="206" t="s">
        <v>348</v>
      </c>
      <c r="E850" s="207" t="s">
        <v>273</v>
      </c>
      <c r="F850" s="282" t="s">
        <v>352</v>
      </c>
      <c r="G850" s="205"/>
      <c r="H850" s="209">
        <v>228.8</v>
      </c>
      <c r="I850" s="336" t="s">
        <v>34</v>
      </c>
      <c r="J850" s="205"/>
      <c r="K850" s="205"/>
      <c r="L850" s="337"/>
    </row>
    <row r="851" spans="2:12" s="1" customFormat="1" ht="22.5" customHeight="1" outlineLevel="2" collapsed="1">
      <c r="B851" s="302"/>
      <c r="C851" s="217" t="s">
        <v>1151</v>
      </c>
      <c r="D851" s="217" t="s">
        <v>441</v>
      </c>
      <c r="E851" s="218" t="s">
        <v>1152</v>
      </c>
      <c r="F851" s="283" t="s">
        <v>1153</v>
      </c>
      <c r="G851" s="220" t="s">
        <v>417</v>
      </c>
      <c r="H851" s="221">
        <v>4.087</v>
      </c>
      <c r="I851" s="270">
        <v>18000</v>
      </c>
      <c r="J851" s="222">
        <f>ROUND(I851*H851,2)</f>
        <v>73566</v>
      </c>
      <c r="K851" s="219" t="s">
        <v>346</v>
      </c>
      <c r="L851" s="334"/>
    </row>
    <row r="852" spans="2:12" s="12" customFormat="1" ht="13.5" hidden="1" outlineLevel="3">
      <c r="B852" s="342"/>
      <c r="C852" s="203"/>
      <c r="D852" s="206" t="s">
        <v>348</v>
      </c>
      <c r="E852" s="343" t="s">
        <v>34</v>
      </c>
      <c r="F852" s="350" t="s">
        <v>1154</v>
      </c>
      <c r="G852" s="203"/>
      <c r="H852" s="345" t="s">
        <v>34</v>
      </c>
      <c r="I852" s="346" t="s">
        <v>34</v>
      </c>
      <c r="J852" s="203"/>
      <c r="K852" s="203"/>
      <c r="L852" s="347"/>
    </row>
    <row r="853" spans="2:12" s="13" customFormat="1" ht="13.5" hidden="1" outlineLevel="3">
      <c r="B853" s="331"/>
      <c r="C853" s="204"/>
      <c r="D853" s="206" t="s">
        <v>348</v>
      </c>
      <c r="E853" s="210" t="s">
        <v>274</v>
      </c>
      <c r="F853" s="281" t="s">
        <v>1155</v>
      </c>
      <c r="G853" s="204"/>
      <c r="H853" s="212">
        <v>4.087</v>
      </c>
      <c r="I853" s="332" t="s">
        <v>34</v>
      </c>
      <c r="J853" s="204"/>
      <c r="K853" s="204"/>
      <c r="L853" s="333"/>
    </row>
    <row r="854" spans="2:12" s="1" customFormat="1" ht="22.5" customHeight="1" outlineLevel="2" collapsed="1">
      <c r="B854" s="302"/>
      <c r="C854" s="217" t="s">
        <v>1156</v>
      </c>
      <c r="D854" s="217" t="s">
        <v>441</v>
      </c>
      <c r="E854" s="218" t="s">
        <v>1157</v>
      </c>
      <c r="F854" s="283" t="s">
        <v>1158</v>
      </c>
      <c r="G854" s="220" t="s">
        <v>417</v>
      </c>
      <c r="H854" s="221">
        <v>258.071</v>
      </c>
      <c r="I854" s="270">
        <v>6000</v>
      </c>
      <c r="J854" s="222">
        <f>ROUND(I854*H854,2)</f>
        <v>1548426</v>
      </c>
      <c r="K854" s="219" t="s">
        <v>34</v>
      </c>
      <c r="L854" s="334"/>
    </row>
    <row r="855" spans="2:12" s="13" customFormat="1" ht="13.5" hidden="1" outlineLevel="3">
      <c r="B855" s="331"/>
      <c r="C855" s="204"/>
      <c r="D855" s="206" t="s">
        <v>348</v>
      </c>
      <c r="E855" s="210" t="s">
        <v>34</v>
      </c>
      <c r="F855" s="281" t="s">
        <v>1159</v>
      </c>
      <c r="G855" s="204"/>
      <c r="H855" s="212">
        <v>258.071</v>
      </c>
      <c r="I855" s="332" t="s">
        <v>34</v>
      </c>
      <c r="J855" s="204"/>
      <c r="K855" s="204"/>
      <c r="L855" s="333"/>
    </row>
    <row r="856" spans="2:12" s="1" customFormat="1" ht="22.5" customHeight="1" outlineLevel="2">
      <c r="B856" s="302"/>
      <c r="C856" s="191" t="s">
        <v>1160</v>
      </c>
      <c r="D856" s="191" t="s">
        <v>342</v>
      </c>
      <c r="E856" s="192" t="s">
        <v>1161</v>
      </c>
      <c r="F856" s="280" t="s">
        <v>1162</v>
      </c>
      <c r="G856" s="194" t="s">
        <v>417</v>
      </c>
      <c r="H856" s="195">
        <v>262.158</v>
      </c>
      <c r="I856" s="269">
        <v>954.4</v>
      </c>
      <c r="J856" s="197">
        <f>ROUND(I856*H856,2)</f>
        <v>250203.6</v>
      </c>
      <c r="K856" s="193" t="s">
        <v>34</v>
      </c>
      <c r="L856" s="322"/>
    </row>
    <row r="857" spans="2:12" s="1" customFormat="1" ht="31.5" customHeight="1" outlineLevel="2" collapsed="1">
      <c r="B857" s="302"/>
      <c r="C857" s="191" t="s">
        <v>1163</v>
      </c>
      <c r="D857" s="191" t="s">
        <v>342</v>
      </c>
      <c r="E857" s="192" t="s">
        <v>1164</v>
      </c>
      <c r="F857" s="280" t="s">
        <v>1165</v>
      </c>
      <c r="G857" s="194" t="s">
        <v>390</v>
      </c>
      <c r="H857" s="195">
        <v>1903.187</v>
      </c>
      <c r="I857" s="269">
        <v>1044.9</v>
      </c>
      <c r="J857" s="197">
        <f>ROUND(I857*H857,2)</f>
        <v>1988640.1</v>
      </c>
      <c r="K857" s="193" t="s">
        <v>346</v>
      </c>
      <c r="L857" s="322"/>
    </row>
    <row r="858" spans="2:12" s="13" customFormat="1" ht="13.5" hidden="1" outlineLevel="3">
      <c r="B858" s="331"/>
      <c r="C858" s="204"/>
      <c r="D858" s="206" t="s">
        <v>348</v>
      </c>
      <c r="E858" s="210" t="s">
        <v>34</v>
      </c>
      <c r="F858" s="281" t="s">
        <v>272</v>
      </c>
      <c r="G858" s="204"/>
      <c r="H858" s="212">
        <v>1920.037</v>
      </c>
      <c r="I858" s="332" t="s">
        <v>34</v>
      </c>
      <c r="J858" s="204"/>
      <c r="K858" s="204"/>
      <c r="L858" s="333"/>
    </row>
    <row r="859" spans="2:12" s="12" customFormat="1" ht="13.5" hidden="1" outlineLevel="3">
      <c r="B859" s="342"/>
      <c r="C859" s="203"/>
      <c r="D859" s="206" t="s">
        <v>348</v>
      </c>
      <c r="E859" s="343" t="s">
        <v>34</v>
      </c>
      <c r="F859" s="350" t="s">
        <v>1154</v>
      </c>
      <c r="G859" s="203"/>
      <c r="H859" s="345" t="s">
        <v>34</v>
      </c>
      <c r="I859" s="346" t="s">
        <v>34</v>
      </c>
      <c r="J859" s="203"/>
      <c r="K859" s="203"/>
      <c r="L859" s="347"/>
    </row>
    <row r="860" spans="2:12" s="13" customFormat="1" ht="13.5" hidden="1" outlineLevel="3">
      <c r="B860" s="331"/>
      <c r="C860" s="204"/>
      <c r="D860" s="206" t="s">
        <v>348</v>
      </c>
      <c r="E860" s="210" t="s">
        <v>34</v>
      </c>
      <c r="F860" s="281" t="s">
        <v>1166</v>
      </c>
      <c r="G860" s="204"/>
      <c r="H860" s="212">
        <v>-33</v>
      </c>
      <c r="I860" s="332" t="s">
        <v>34</v>
      </c>
      <c r="J860" s="204"/>
      <c r="K860" s="204"/>
      <c r="L860" s="333"/>
    </row>
    <row r="861" spans="2:12" s="13" customFormat="1" ht="13.5" hidden="1" outlineLevel="3">
      <c r="B861" s="331"/>
      <c r="C861" s="204"/>
      <c r="D861" s="206" t="s">
        <v>348</v>
      </c>
      <c r="E861" s="210" t="s">
        <v>34</v>
      </c>
      <c r="F861" s="281" t="s">
        <v>1167</v>
      </c>
      <c r="G861" s="204"/>
      <c r="H861" s="212">
        <v>5.35</v>
      </c>
      <c r="I861" s="332" t="s">
        <v>34</v>
      </c>
      <c r="J861" s="204"/>
      <c r="K861" s="204"/>
      <c r="L861" s="333"/>
    </row>
    <row r="862" spans="2:12" s="13" customFormat="1" ht="13.5" hidden="1" outlineLevel="3">
      <c r="B862" s="331"/>
      <c r="C862" s="204"/>
      <c r="D862" s="206" t="s">
        <v>348</v>
      </c>
      <c r="E862" s="210" t="s">
        <v>34</v>
      </c>
      <c r="F862" s="281" t="s">
        <v>1168</v>
      </c>
      <c r="G862" s="204"/>
      <c r="H862" s="212">
        <v>5.3</v>
      </c>
      <c r="I862" s="332" t="s">
        <v>34</v>
      </c>
      <c r="J862" s="204"/>
      <c r="K862" s="204"/>
      <c r="L862" s="333"/>
    </row>
    <row r="863" spans="2:12" s="13" customFormat="1" ht="13.5" hidden="1" outlineLevel="3">
      <c r="B863" s="331"/>
      <c r="C863" s="204"/>
      <c r="D863" s="206" t="s">
        <v>348</v>
      </c>
      <c r="E863" s="210" t="s">
        <v>34</v>
      </c>
      <c r="F863" s="281" t="s">
        <v>1169</v>
      </c>
      <c r="G863" s="204"/>
      <c r="H863" s="212">
        <v>5.5</v>
      </c>
      <c r="I863" s="332" t="s">
        <v>34</v>
      </c>
      <c r="J863" s="204"/>
      <c r="K863" s="204"/>
      <c r="L863" s="333"/>
    </row>
    <row r="864" spans="2:12" s="14" customFormat="1" ht="13.5" hidden="1" outlineLevel="3">
      <c r="B864" s="335"/>
      <c r="C864" s="205"/>
      <c r="D864" s="206" t="s">
        <v>348</v>
      </c>
      <c r="E864" s="207" t="s">
        <v>34</v>
      </c>
      <c r="F864" s="282" t="s">
        <v>352</v>
      </c>
      <c r="G864" s="205"/>
      <c r="H864" s="209">
        <v>1903.187</v>
      </c>
      <c r="I864" s="336" t="s">
        <v>34</v>
      </c>
      <c r="J864" s="205"/>
      <c r="K864" s="205"/>
      <c r="L864" s="337"/>
    </row>
    <row r="865" spans="2:12" s="1" customFormat="1" ht="31.5" customHeight="1" outlineLevel="2" collapsed="1">
      <c r="B865" s="302"/>
      <c r="C865" s="191" t="s">
        <v>1170</v>
      </c>
      <c r="D865" s="191" t="s">
        <v>342</v>
      </c>
      <c r="E865" s="192" t="s">
        <v>1171</v>
      </c>
      <c r="F865" s="280" t="s">
        <v>1172</v>
      </c>
      <c r="G865" s="194" t="s">
        <v>390</v>
      </c>
      <c r="H865" s="195">
        <v>228.8</v>
      </c>
      <c r="I865" s="269">
        <v>1044.9</v>
      </c>
      <c r="J865" s="197">
        <f>ROUND(I865*H865,2)</f>
        <v>239073.12</v>
      </c>
      <c r="K865" s="193" t="s">
        <v>34</v>
      </c>
      <c r="L865" s="322"/>
    </row>
    <row r="866" spans="2:12" s="13" customFormat="1" ht="13.5" hidden="1" outlineLevel="3">
      <c r="B866" s="331"/>
      <c r="C866" s="204"/>
      <c r="D866" s="206" t="s">
        <v>348</v>
      </c>
      <c r="E866" s="210" t="s">
        <v>34</v>
      </c>
      <c r="F866" s="281" t="s">
        <v>273</v>
      </c>
      <c r="G866" s="204"/>
      <c r="H866" s="212">
        <v>228.8</v>
      </c>
      <c r="I866" s="332" t="s">
        <v>34</v>
      </c>
      <c r="J866" s="204"/>
      <c r="K866" s="204"/>
      <c r="L866" s="333"/>
    </row>
    <row r="867" spans="2:12" s="1" customFormat="1" ht="22.5" customHeight="1" outlineLevel="2" collapsed="1">
      <c r="B867" s="302"/>
      <c r="C867" s="191" t="s">
        <v>1173</v>
      </c>
      <c r="D867" s="191" t="s">
        <v>342</v>
      </c>
      <c r="E867" s="192" t="s">
        <v>1174</v>
      </c>
      <c r="F867" s="280" t="s">
        <v>1175</v>
      </c>
      <c r="G867" s="194" t="s">
        <v>1130</v>
      </c>
      <c r="H867" s="195">
        <v>412</v>
      </c>
      <c r="I867" s="269">
        <v>1393.2</v>
      </c>
      <c r="J867" s="197">
        <f>ROUND(I867*H867,2)</f>
        <v>573998.4</v>
      </c>
      <c r="K867" s="193" t="s">
        <v>346</v>
      </c>
      <c r="L867" s="322"/>
    </row>
    <row r="868" spans="2:12" s="13" customFormat="1" ht="13.5" hidden="1" outlineLevel="3">
      <c r="B868" s="331"/>
      <c r="C868" s="204"/>
      <c r="D868" s="206" t="s">
        <v>348</v>
      </c>
      <c r="E868" s="210" t="s">
        <v>34</v>
      </c>
      <c r="F868" s="281" t="s">
        <v>1176</v>
      </c>
      <c r="G868" s="204"/>
      <c r="H868" s="212">
        <v>412</v>
      </c>
      <c r="I868" s="332" t="s">
        <v>34</v>
      </c>
      <c r="J868" s="204"/>
      <c r="K868" s="204"/>
      <c r="L868" s="333"/>
    </row>
    <row r="869" spans="2:12" s="1" customFormat="1" ht="22.5" customHeight="1" outlineLevel="2">
      <c r="B869" s="302"/>
      <c r="C869" s="191" t="s">
        <v>1177</v>
      </c>
      <c r="D869" s="191" t="s">
        <v>342</v>
      </c>
      <c r="E869" s="192" t="s">
        <v>1178</v>
      </c>
      <c r="F869" s="280" t="s">
        <v>1179</v>
      </c>
      <c r="G869" s="194" t="s">
        <v>1130</v>
      </c>
      <c r="H869" s="195">
        <v>412</v>
      </c>
      <c r="I869" s="269">
        <v>348.3</v>
      </c>
      <c r="J869" s="197">
        <f>ROUND(I869*H869,2)</f>
        <v>143499.6</v>
      </c>
      <c r="K869" s="193" t="s">
        <v>346</v>
      </c>
      <c r="L869" s="322"/>
    </row>
    <row r="870" spans="2:12" s="1" customFormat="1" ht="22.5" customHeight="1" outlineLevel="2" collapsed="1">
      <c r="B870" s="302"/>
      <c r="C870" s="191" t="s">
        <v>1180</v>
      </c>
      <c r="D870" s="191" t="s">
        <v>342</v>
      </c>
      <c r="E870" s="192" t="s">
        <v>1181</v>
      </c>
      <c r="F870" s="280" t="s">
        <v>1182</v>
      </c>
      <c r="G870" s="194" t="s">
        <v>491</v>
      </c>
      <c r="H870" s="195">
        <v>44</v>
      </c>
      <c r="I870" s="269">
        <v>1393.2</v>
      </c>
      <c r="J870" s="197">
        <f>ROUND(I870*H870,2)</f>
        <v>61300.8</v>
      </c>
      <c r="K870" s="193" t="s">
        <v>346</v>
      </c>
      <c r="L870" s="322"/>
    </row>
    <row r="871" spans="2:12" s="13" customFormat="1" ht="13.5" hidden="1" outlineLevel="3">
      <c r="B871" s="331"/>
      <c r="C871" s="204"/>
      <c r="D871" s="206" t="s">
        <v>348</v>
      </c>
      <c r="E871" s="210" t="s">
        <v>34</v>
      </c>
      <c r="F871" s="281" t="s">
        <v>1183</v>
      </c>
      <c r="G871" s="204"/>
      <c r="H871" s="212">
        <v>44</v>
      </c>
      <c r="I871" s="332" t="s">
        <v>34</v>
      </c>
      <c r="J871" s="204"/>
      <c r="K871" s="204"/>
      <c r="L871" s="333"/>
    </row>
    <row r="872" spans="2:12" s="1" customFormat="1" ht="22.5" customHeight="1" outlineLevel="2" collapsed="1">
      <c r="B872" s="302"/>
      <c r="C872" s="191" t="s">
        <v>1184</v>
      </c>
      <c r="D872" s="191" t="s">
        <v>342</v>
      </c>
      <c r="E872" s="192" t="s">
        <v>1185</v>
      </c>
      <c r="F872" s="280" t="s">
        <v>1186</v>
      </c>
      <c r="G872" s="194" t="s">
        <v>417</v>
      </c>
      <c r="H872" s="195">
        <v>0.545</v>
      </c>
      <c r="I872" s="269">
        <v>20898</v>
      </c>
      <c r="J872" s="197">
        <f>ROUND(I872*H872,2)</f>
        <v>11389.41</v>
      </c>
      <c r="K872" s="193" t="s">
        <v>346</v>
      </c>
      <c r="L872" s="322"/>
    </row>
    <row r="873" spans="2:12" s="12" customFormat="1" ht="13.5" hidden="1" outlineLevel="3">
      <c r="B873" s="342"/>
      <c r="C873" s="203"/>
      <c r="D873" s="206" t="s">
        <v>348</v>
      </c>
      <c r="E873" s="343" t="s">
        <v>34</v>
      </c>
      <c r="F873" s="350" t="s">
        <v>1187</v>
      </c>
      <c r="G873" s="203"/>
      <c r="H873" s="345" t="s">
        <v>34</v>
      </c>
      <c r="I873" s="346" t="s">
        <v>34</v>
      </c>
      <c r="J873" s="203"/>
      <c r="K873" s="203"/>
      <c r="L873" s="347"/>
    </row>
    <row r="874" spans="2:12" s="13" customFormat="1" ht="13.5" hidden="1" outlineLevel="3">
      <c r="B874" s="331"/>
      <c r="C874" s="204"/>
      <c r="D874" s="206" t="s">
        <v>348</v>
      </c>
      <c r="E874" s="210" t="s">
        <v>277</v>
      </c>
      <c r="F874" s="281" t="s">
        <v>1188</v>
      </c>
      <c r="G874" s="204"/>
      <c r="H874" s="212">
        <v>0.545</v>
      </c>
      <c r="I874" s="332" t="s">
        <v>34</v>
      </c>
      <c r="J874" s="204"/>
      <c r="K874" s="204"/>
      <c r="L874" s="333"/>
    </row>
    <row r="875" spans="2:12" s="14" customFormat="1" ht="13.5" hidden="1" outlineLevel="3">
      <c r="B875" s="335"/>
      <c r="C875" s="205"/>
      <c r="D875" s="206" t="s">
        <v>348</v>
      </c>
      <c r="E875" s="207" t="s">
        <v>240</v>
      </c>
      <c r="F875" s="282" t="s">
        <v>352</v>
      </c>
      <c r="G875" s="205"/>
      <c r="H875" s="209">
        <v>0.545</v>
      </c>
      <c r="I875" s="336" t="s">
        <v>34</v>
      </c>
      <c r="J875" s="205"/>
      <c r="K875" s="205"/>
      <c r="L875" s="337"/>
    </row>
    <row r="876" spans="2:12" s="1" customFormat="1" ht="22.5" customHeight="1" outlineLevel="2" collapsed="1">
      <c r="B876" s="302"/>
      <c r="C876" s="217" t="s">
        <v>1189</v>
      </c>
      <c r="D876" s="217" t="s">
        <v>441</v>
      </c>
      <c r="E876" s="218" t="s">
        <v>1190</v>
      </c>
      <c r="F876" s="283" t="s">
        <v>1191</v>
      </c>
      <c r="G876" s="220" t="s">
        <v>417</v>
      </c>
      <c r="H876" s="221">
        <v>0.545</v>
      </c>
      <c r="I876" s="270">
        <v>8000</v>
      </c>
      <c r="J876" s="222">
        <f>ROUND(I876*H876,2)</f>
        <v>4360</v>
      </c>
      <c r="K876" s="219" t="s">
        <v>34</v>
      </c>
      <c r="L876" s="334"/>
    </row>
    <row r="877" spans="2:12" s="13" customFormat="1" ht="13.5" hidden="1" outlineLevel="3">
      <c r="B877" s="331"/>
      <c r="C877" s="204"/>
      <c r="D877" s="206" t="s">
        <v>348</v>
      </c>
      <c r="E877" s="210" t="s">
        <v>34</v>
      </c>
      <c r="F877" s="281" t="s">
        <v>277</v>
      </c>
      <c r="G877" s="204"/>
      <c r="H877" s="212">
        <v>0.545</v>
      </c>
      <c r="I877" s="332" t="s">
        <v>34</v>
      </c>
      <c r="J877" s="204"/>
      <c r="K877" s="204"/>
      <c r="L877" s="333"/>
    </row>
    <row r="878" spans="2:12" s="1" customFormat="1" ht="22.5" customHeight="1" outlineLevel="2" collapsed="1">
      <c r="B878" s="302"/>
      <c r="C878" s="191" t="s">
        <v>1192</v>
      </c>
      <c r="D878" s="191" t="s">
        <v>342</v>
      </c>
      <c r="E878" s="192" t="s">
        <v>1193</v>
      </c>
      <c r="F878" s="280" t="s">
        <v>1194</v>
      </c>
      <c r="G878" s="194" t="s">
        <v>417</v>
      </c>
      <c r="H878" s="195">
        <v>0.545</v>
      </c>
      <c r="I878" s="269">
        <v>11145.6</v>
      </c>
      <c r="J878" s="197">
        <f>ROUND(I878*H878,2)</f>
        <v>6074.35</v>
      </c>
      <c r="K878" s="193" t="s">
        <v>346</v>
      </c>
      <c r="L878" s="322"/>
    </row>
    <row r="879" spans="2:12" s="13" customFormat="1" ht="13.5" hidden="1" outlineLevel="3">
      <c r="B879" s="331"/>
      <c r="C879" s="204"/>
      <c r="D879" s="206" t="s">
        <v>348</v>
      </c>
      <c r="E879" s="210" t="s">
        <v>34</v>
      </c>
      <c r="F879" s="281" t="s">
        <v>240</v>
      </c>
      <c r="G879" s="204"/>
      <c r="H879" s="212">
        <v>0.545</v>
      </c>
      <c r="I879" s="332" t="s">
        <v>34</v>
      </c>
      <c r="J879" s="204"/>
      <c r="K879" s="204"/>
      <c r="L879" s="333"/>
    </row>
    <row r="880" spans="2:12" s="1" customFormat="1" ht="22.5" customHeight="1" outlineLevel="2" collapsed="1">
      <c r="B880" s="302"/>
      <c r="C880" s="191" t="s">
        <v>1195</v>
      </c>
      <c r="D880" s="191" t="s">
        <v>342</v>
      </c>
      <c r="E880" s="192" t="s">
        <v>1196</v>
      </c>
      <c r="F880" s="280" t="s">
        <v>1197</v>
      </c>
      <c r="G880" s="194" t="s">
        <v>417</v>
      </c>
      <c r="H880" s="195">
        <v>0.545</v>
      </c>
      <c r="I880" s="269">
        <v>9752.4</v>
      </c>
      <c r="J880" s="197">
        <f>ROUND(I880*H880,2)</f>
        <v>5315.06</v>
      </c>
      <c r="K880" s="193" t="s">
        <v>346</v>
      </c>
      <c r="L880" s="322"/>
    </row>
    <row r="881" spans="2:12" s="13" customFormat="1" ht="13.5" hidden="1" outlineLevel="3">
      <c r="B881" s="331"/>
      <c r="C881" s="204"/>
      <c r="D881" s="206" t="s">
        <v>348</v>
      </c>
      <c r="E881" s="210" t="s">
        <v>34</v>
      </c>
      <c r="F881" s="281" t="s">
        <v>240</v>
      </c>
      <c r="G881" s="204"/>
      <c r="H881" s="212">
        <v>0.545</v>
      </c>
      <c r="I881" s="332" t="s">
        <v>34</v>
      </c>
      <c r="J881" s="204"/>
      <c r="K881" s="204"/>
      <c r="L881" s="333"/>
    </row>
    <row r="882" spans="2:12" s="1" customFormat="1" ht="22.5" customHeight="1" outlineLevel="2" collapsed="1">
      <c r="B882" s="302"/>
      <c r="C882" s="191" t="s">
        <v>1198</v>
      </c>
      <c r="D882" s="191" t="s">
        <v>342</v>
      </c>
      <c r="E882" s="192" t="s">
        <v>1199</v>
      </c>
      <c r="F882" s="280" t="s">
        <v>1200</v>
      </c>
      <c r="G882" s="194" t="s">
        <v>491</v>
      </c>
      <c r="H882" s="195">
        <v>163</v>
      </c>
      <c r="I882" s="269">
        <v>5433.5</v>
      </c>
      <c r="J882" s="197">
        <f>ROUND(I882*H882,2)</f>
        <v>885660.5</v>
      </c>
      <c r="K882" s="193" t="s">
        <v>346</v>
      </c>
      <c r="L882" s="322"/>
    </row>
    <row r="883" spans="2:12" s="12" customFormat="1" ht="13.5" hidden="1" outlineLevel="3">
      <c r="B883" s="342"/>
      <c r="C883" s="203"/>
      <c r="D883" s="206" t="s">
        <v>348</v>
      </c>
      <c r="E883" s="343" t="s">
        <v>34</v>
      </c>
      <c r="F883" s="350" t="s">
        <v>1201</v>
      </c>
      <c r="G883" s="203"/>
      <c r="H883" s="345" t="s">
        <v>34</v>
      </c>
      <c r="I883" s="346" t="s">
        <v>34</v>
      </c>
      <c r="J883" s="203"/>
      <c r="K883" s="203"/>
      <c r="L883" s="347"/>
    </row>
    <row r="884" spans="2:12" s="13" customFormat="1" ht="13.5" hidden="1" outlineLevel="3">
      <c r="B884" s="331"/>
      <c r="C884" s="204"/>
      <c r="D884" s="206" t="s">
        <v>348</v>
      </c>
      <c r="E884" s="210" t="s">
        <v>1202</v>
      </c>
      <c r="F884" s="281" t="s">
        <v>1203</v>
      </c>
      <c r="G884" s="204"/>
      <c r="H884" s="212">
        <v>163</v>
      </c>
      <c r="I884" s="332" t="s">
        <v>34</v>
      </c>
      <c r="J884" s="204"/>
      <c r="K884" s="204"/>
      <c r="L884" s="333"/>
    </row>
    <row r="885" spans="2:12" s="1" customFormat="1" ht="22.5" customHeight="1" outlineLevel="2">
      <c r="B885" s="302"/>
      <c r="C885" s="191" t="s">
        <v>1204</v>
      </c>
      <c r="D885" s="191" t="s">
        <v>342</v>
      </c>
      <c r="E885" s="192" t="s">
        <v>1205</v>
      </c>
      <c r="F885" s="280" t="s">
        <v>1206</v>
      </c>
      <c r="G885" s="194" t="s">
        <v>491</v>
      </c>
      <c r="H885" s="195">
        <v>163</v>
      </c>
      <c r="I885" s="269">
        <v>2089.8</v>
      </c>
      <c r="J885" s="197">
        <f>ROUND(I885*H885,2)</f>
        <v>340637.4</v>
      </c>
      <c r="K885" s="193" t="s">
        <v>346</v>
      </c>
      <c r="L885" s="322"/>
    </row>
    <row r="886" spans="2:12" s="1" customFormat="1" ht="22.5" customHeight="1" outlineLevel="2" collapsed="1">
      <c r="B886" s="302"/>
      <c r="C886" s="191" t="s">
        <v>1207</v>
      </c>
      <c r="D886" s="191" t="s">
        <v>342</v>
      </c>
      <c r="E886" s="192" t="s">
        <v>1208</v>
      </c>
      <c r="F886" s="280" t="s">
        <v>1209</v>
      </c>
      <c r="G886" s="194" t="s">
        <v>345</v>
      </c>
      <c r="H886" s="195">
        <v>0.459</v>
      </c>
      <c r="I886" s="269">
        <v>22291.2</v>
      </c>
      <c r="J886" s="197">
        <f>ROUND(I886*H886,2)</f>
        <v>10231.66</v>
      </c>
      <c r="K886" s="193" t="s">
        <v>346</v>
      </c>
      <c r="L886" s="322"/>
    </row>
    <row r="887" spans="2:12" s="12" customFormat="1" ht="13.5" hidden="1" outlineLevel="3">
      <c r="B887" s="342"/>
      <c r="C887" s="203"/>
      <c r="D887" s="206" t="s">
        <v>348</v>
      </c>
      <c r="E887" s="343" t="s">
        <v>34</v>
      </c>
      <c r="F887" s="350" t="s">
        <v>1210</v>
      </c>
      <c r="G887" s="203"/>
      <c r="H887" s="345" t="s">
        <v>34</v>
      </c>
      <c r="I887" s="346" t="s">
        <v>34</v>
      </c>
      <c r="J887" s="203"/>
      <c r="K887" s="203"/>
      <c r="L887" s="347"/>
    </row>
    <row r="888" spans="2:12" s="12" customFormat="1" ht="13.5" hidden="1" outlineLevel="3">
      <c r="B888" s="342"/>
      <c r="C888" s="203"/>
      <c r="D888" s="206" t="s">
        <v>348</v>
      </c>
      <c r="E888" s="343" t="s">
        <v>34</v>
      </c>
      <c r="F888" s="350" t="s">
        <v>1211</v>
      </c>
      <c r="G888" s="203"/>
      <c r="H888" s="345" t="s">
        <v>34</v>
      </c>
      <c r="I888" s="346" t="s">
        <v>34</v>
      </c>
      <c r="J888" s="203"/>
      <c r="K888" s="203"/>
      <c r="L888" s="347"/>
    </row>
    <row r="889" spans="2:12" s="13" customFormat="1" ht="13.5" hidden="1" outlineLevel="3">
      <c r="B889" s="331"/>
      <c r="C889" s="204"/>
      <c r="D889" s="206" t="s">
        <v>348</v>
      </c>
      <c r="E889" s="210" t="s">
        <v>232</v>
      </c>
      <c r="F889" s="281" t="s">
        <v>1212</v>
      </c>
      <c r="G889" s="204"/>
      <c r="H889" s="212">
        <v>0.459</v>
      </c>
      <c r="I889" s="332" t="s">
        <v>34</v>
      </c>
      <c r="J889" s="204"/>
      <c r="K889" s="204"/>
      <c r="L889" s="333"/>
    </row>
    <row r="890" spans="2:12" s="1" customFormat="1" ht="22.5" customHeight="1" outlineLevel="2" collapsed="1">
      <c r="B890" s="302"/>
      <c r="C890" s="217" t="s">
        <v>1213</v>
      </c>
      <c r="D890" s="217" t="s">
        <v>441</v>
      </c>
      <c r="E890" s="218" t="s">
        <v>1214</v>
      </c>
      <c r="F890" s="283" t="s">
        <v>1215</v>
      </c>
      <c r="G890" s="220" t="s">
        <v>345</v>
      </c>
      <c r="H890" s="221">
        <v>0.496</v>
      </c>
      <c r="I890" s="270">
        <v>12384</v>
      </c>
      <c r="J890" s="222">
        <f>ROUND(I890*H890,2)</f>
        <v>6142.46</v>
      </c>
      <c r="K890" s="219" t="s">
        <v>34</v>
      </c>
      <c r="L890" s="334"/>
    </row>
    <row r="891" spans="2:12" s="13" customFormat="1" ht="13.5" hidden="1" outlineLevel="3">
      <c r="B891" s="331"/>
      <c r="C891" s="204"/>
      <c r="D891" s="206" t="s">
        <v>348</v>
      </c>
      <c r="E891" s="210" t="s">
        <v>34</v>
      </c>
      <c r="F891" s="281" t="s">
        <v>1216</v>
      </c>
      <c r="G891" s="204"/>
      <c r="H891" s="212">
        <v>0.496</v>
      </c>
      <c r="I891" s="332" t="s">
        <v>34</v>
      </c>
      <c r="J891" s="204"/>
      <c r="K891" s="204"/>
      <c r="L891" s="333"/>
    </row>
    <row r="892" spans="2:12" s="1" customFormat="1" ht="22.5" customHeight="1" outlineLevel="2" collapsed="1">
      <c r="B892" s="302"/>
      <c r="C892" s="191" t="s">
        <v>1217</v>
      </c>
      <c r="D892" s="191" t="s">
        <v>342</v>
      </c>
      <c r="E892" s="192" t="s">
        <v>1218</v>
      </c>
      <c r="F892" s="280" t="s">
        <v>1219</v>
      </c>
      <c r="G892" s="194" t="s">
        <v>345</v>
      </c>
      <c r="H892" s="195">
        <v>0.459</v>
      </c>
      <c r="I892" s="269">
        <v>6966</v>
      </c>
      <c r="J892" s="197">
        <f>ROUND(I892*H892,2)</f>
        <v>3197.39</v>
      </c>
      <c r="K892" s="193" t="s">
        <v>346</v>
      </c>
      <c r="L892" s="322"/>
    </row>
    <row r="893" spans="2:12" s="13" customFormat="1" ht="13.5" hidden="1" outlineLevel="3">
      <c r="B893" s="331"/>
      <c r="C893" s="204"/>
      <c r="D893" s="206" t="s">
        <v>348</v>
      </c>
      <c r="E893" s="210" t="s">
        <v>34</v>
      </c>
      <c r="F893" s="281" t="s">
        <v>232</v>
      </c>
      <c r="G893" s="204"/>
      <c r="H893" s="212">
        <v>0.459</v>
      </c>
      <c r="I893" s="332" t="s">
        <v>34</v>
      </c>
      <c r="J893" s="204"/>
      <c r="K893" s="204"/>
      <c r="L893" s="333"/>
    </row>
    <row r="894" spans="2:12" s="1" customFormat="1" ht="22.5" customHeight="1" outlineLevel="2" collapsed="1">
      <c r="B894" s="302"/>
      <c r="C894" s="191" t="s">
        <v>1220</v>
      </c>
      <c r="D894" s="191" t="s">
        <v>342</v>
      </c>
      <c r="E894" s="192" t="s">
        <v>1221</v>
      </c>
      <c r="F894" s="280" t="s">
        <v>1222</v>
      </c>
      <c r="G894" s="194" t="s">
        <v>345</v>
      </c>
      <c r="H894" s="195">
        <v>0.459</v>
      </c>
      <c r="I894" s="269">
        <v>13932</v>
      </c>
      <c r="J894" s="197">
        <f>ROUND(I894*H894,2)</f>
        <v>6394.79</v>
      </c>
      <c r="K894" s="193" t="s">
        <v>346</v>
      </c>
      <c r="L894" s="322"/>
    </row>
    <row r="895" spans="2:12" s="13" customFormat="1" ht="13.5" hidden="1" outlineLevel="3">
      <c r="B895" s="331"/>
      <c r="C895" s="204"/>
      <c r="D895" s="206" t="s">
        <v>348</v>
      </c>
      <c r="E895" s="210" t="s">
        <v>34</v>
      </c>
      <c r="F895" s="281" t="s">
        <v>232</v>
      </c>
      <c r="G895" s="204"/>
      <c r="H895" s="212">
        <v>0.459</v>
      </c>
      <c r="I895" s="332" t="s">
        <v>34</v>
      </c>
      <c r="J895" s="204"/>
      <c r="K895" s="204"/>
      <c r="L895" s="333"/>
    </row>
    <row r="896" spans="2:12" s="1" customFormat="1" ht="44.25" customHeight="1" outlineLevel="2">
      <c r="B896" s="302"/>
      <c r="C896" s="191" t="s">
        <v>1223</v>
      </c>
      <c r="D896" s="191" t="s">
        <v>342</v>
      </c>
      <c r="E896" s="192" t="s">
        <v>1224</v>
      </c>
      <c r="F896" s="280" t="s">
        <v>1225</v>
      </c>
      <c r="G896" s="194" t="s">
        <v>1130</v>
      </c>
      <c r="H896" s="195">
        <v>47</v>
      </c>
      <c r="I896" s="269">
        <v>39845.5</v>
      </c>
      <c r="J896" s="197">
        <f>ROUND(I896*H896,2)</f>
        <v>1872738.5</v>
      </c>
      <c r="K896" s="193" t="s">
        <v>34</v>
      </c>
      <c r="L896" s="322"/>
    </row>
    <row r="897" spans="2:12" s="1" customFormat="1" ht="44.25" customHeight="1" outlineLevel="2" collapsed="1">
      <c r="B897" s="302"/>
      <c r="C897" s="191" t="s">
        <v>1226</v>
      </c>
      <c r="D897" s="191" t="s">
        <v>342</v>
      </c>
      <c r="E897" s="192" t="s">
        <v>1227</v>
      </c>
      <c r="F897" s="280" t="s">
        <v>1228</v>
      </c>
      <c r="G897" s="194" t="s">
        <v>1130</v>
      </c>
      <c r="H897" s="195">
        <v>8</v>
      </c>
      <c r="I897" s="269">
        <v>42910.6</v>
      </c>
      <c r="J897" s="197">
        <f>ROUND(I897*H897,2)</f>
        <v>343284.8</v>
      </c>
      <c r="K897" s="193" t="s">
        <v>34</v>
      </c>
      <c r="L897" s="322"/>
    </row>
    <row r="898" spans="2:12" s="13" customFormat="1" ht="13.5" hidden="1" outlineLevel="3">
      <c r="B898" s="331"/>
      <c r="C898" s="204"/>
      <c r="D898" s="206" t="s">
        <v>348</v>
      </c>
      <c r="E898" s="210" t="s">
        <v>34</v>
      </c>
      <c r="F898" s="281" t="s">
        <v>1229</v>
      </c>
      <c r="G898" s="204"/>
      <c r="H898" s="212">
        <v>8</v>
      </c>
      <c r="I898" s="332" t="s">
        <v>34</v>
      </c>
      <c r="J898" s="204"/>
      <c r="K898" s="204"/>
      <c r="L898" s="333"/>
    </row>
    <row r="899" spans="2:12" s="1" customFormat="1" ht="44.25" customHeight="1" outlineLevel="2" collapsed="1">
      <c r="B899" s="302"/>
      <c r="C899" s="191" t="s">
        <v>1230</v>
      </c>
      <c r="D899" s="191" t="s">
        <v>342</v>
      </c>
      <c r="E899" s="192" t="s">
        <v>1231</v>
      </c>
      <c r="F899" s="280" t="s">
        <v>1232</v>
      </c>
      <c r="G899" s="194" t="s">
        <v>1130</v>
      </c>
      <c r="H899" s="195">
        <v>4</v>
      </c>
      <c r="I899" s="269">
        <v>87771.6</v>
      </c>
      <c r="J899" s="197">
        <f>ROUND(I899*H899,2)</f>
        <v>351086.4</v>
      </c>
      <c r="K899" s="193" t="s">
        <v>34</v>
      </c>
      <c r="L899" s="322"/>
    </row>
    <row r="900" spans="2:12" s="13" customFormat="1" ht="13.5" hidden="1" outlineLevel="3">
      <c r="B900" s="331"/>
      <c r="C900" s="204"/>
      <c r="D900" s="206" t="s">
        <v>348</v>
      </c>
      <c r="E900" s="210" t="s">
        <v>34</v>
      </c>
      <c r="F900" s="281" t="s">
        <v>1233</v>
      </c>
      <c r="G900" s="204"/>
      <c r="H900" s="212">
        <v>4</v>
      </c>
      <c r="I900" s="332" t="s">
        <v>34</v>
      </c>
      <c r="J900" s="204"/>
      <c r="K900" s="204"/>
      <c r="L900" s="333"/>
    </row>
    <row r="901" spans="2:12" s="1" customFormat="1" ht="31.5" customHeight="1" outlineLevel="2" collapsed="1">
      <c r="B901" s="302"/>
      <c r="C901" s="191" t="s">
        <v>1234</v>
      </c>
      <c r="D901" s="191" t="s">
        <v>342</v>
      </c>
      <c r="E901" s="192" t="s">
        <v>1235</v>
      </c>
      <c r="F901" s="280" t="s">
        <v>1236</v>
      </c>
      <c r="G901" s="194" t="s">
        <v>345</v>
      </c>
      <c r="H901" s="195">
        <v>21.059</v>
      </c>
      <c r="I901" s="269">
        <v>94.7</v>
      </c>
      <c r="J901" s="197">
        <f>ROUND(I901*H901,2)</f>
        <v>1994.29</v>
      </c>
      <c r="K901" s="193" t="s">
        <v>346</v>
      </c>
      <c r="L901" s="322"/>
    </row>
    <row r="902" spans="2:12" s="12" customFormat="1" ht="13.5" hidden="1" outlineLevel="3">
      <c r="B902" s="342"/>
      <c r="C902" s="203"/>
      <c r="D902" s="206" t="s">
        <v>348</v>
      </c>
      <c r="E902" s="343" t="s">
        <v>34</v>
      </c>
      <c r="F902" s="350" t="s">
        <v>1237</v>
      </c>
      <c r="G902" s="203"/>
      <c r="H902" s="345" t="s">
        <v>34</v>
      </c>
      <c r="I902" s="346" t="s">
        <v>34</v>
      </c>
      <c r="J902" s="203"/>
      <c r="K902" s="203"/>
      <c r="L902" s="347"/>
    </row>
    <row r="903" spans="2:12" s="13" customFormat="1" ht="13.5" hidden="1" outlineLevel="3">
      <c r="B903" s="331"/>
      <c r="C903" s="204"/>
      <c r="D903" s="206" t="s">
        <v>348</v>
      </c>
      <c r="E903" s="210" t="s">
        <v>34</v>
      </c>
      <c r="F903" s="281" t="s">
        <v>1238</v>
      </c>
      <c r="G903" s="204"/>
      <c r="H903" s="212">
        <v>21.059</v>
      </c>
      <c r="I903" s="332" t="s">
        <v>34</v>
      </c>
      <c r="J903" s="204"/>
      <c r="K903" s="204"/>
      <c r="L903" s="333"/>
    </row>
    <row r="904" spans="2:12" s="15" customFormat="1" ht="13.5" hidden="1" outlineLevel="3">
      <c r="B904" s="339"/>
      <c r="C904" s="213"/>
      <c r="D904" s="206" t="s">
        <v>348</v>
      </c>
      <c r="E904" s="214" t="s">
        <v>239</v>
      </c>
      <c r="F904" s="284" t="s">
        <v>363</v>
      </c>
      <c r="G904" s="213"/>
      <c r="H904" s="216">
        <v>21.059</v>
      </c>
      <c r="I904" s="340" t="s">
        <v>34</v>
      </c>
      <c r="J904" s="213"/>
      <c r="K904" s="213"/>
      <c r="L904" s="341"/>
    </row>
    <row r="905" spans="2:12" s="1" customFormat="1" ht="22.5" customHeight="1" outlineLevel="2" collapsed="1">
      <c r="B905" s="302"/>
      <c r="C905" s="217" t="s">
        <v>1239</v>
      </c>
      <c r="D905" s="217" t="s">
        <v>441</v>
      </c>
      <c r="E905" s="218" t="s">
        <v>927</v>
      </c>
      <c r="F905" s="283" t="s">
        <v>928</v>
      </c>
      <c r="G905" s="220" t="s">
        <v>417</v>
      </c>
      <c r="H905" s="221">
        <v>39.816</v>
      </c>
      <c r="I905" s="270">
        <v>278.6</v>
      </c>
      <c r="J905" s="222">
        <f>ROUND(I905*H905,2)</f>
        <v>11092.74</v>
      </c>
      <c r="K905" s="219" t="s">
        <v>34</v>
      </c>
      <c r="L905" s="334"/>
    </row>
    <row r="906" spans="2:12" s="13" customFormat="1" ht="13.5" hidden="1" outlineLevel="3">
      <c r="B906" s="331"/>
      <c r="C906" s="204"/>
      <c r="D906" s="206" t="s">
        <v>348</v>
      </c>
      <c r="E906" s="210" t="s">
        <v>34</v>
      </c>
      <c r="F906" s="281" t="s">
        <v>1240</v>
      </c>
      <c r="G906" s="204"/>
      <c r="H906" s="212">
        <v>39.816</v>
      </c>
      <c r="I906" s="332" t="s">
        <v>34</v>
      </c>
      <c r="J906" s="204"/>
      <c r="K906" s="204"/>
      <c r="L906" s="333"/>
    </row>
    <row r="907" spans="2:12" s="1" customFormat="1" ht="22.5" customHeight="1" outlineLevel="2" collapsed="1">
      <c r="B907" s="302"/>
      <c r="C907" s="191" t="s">
        <v>1241</v>
      </c>
      <c r="D907" s="191" t="s">
        <v>342</v>
      </c>
      <c r="E907" s="192" t="s">
        <v>941</v>
      </c>
      <c r="F907" s="280" t="s">
        <v>942</v>
      </c>
      <c r="G907" s="194" t="s">
        <v>345</v>
      </c>
      <c r="H907" s="195">
        <v>21.059</v>
      </c>
      <c r="I907" s="269">
        <v>36.1</v>
      </c>
      <c r="J907" s="197">
        <f>ROUND(I907*H907,2)</f>
        <v>760.23</v>
      </c>
      <c r="K907" s="193" t="s">
        <v>346</v>
      </c>
      <c r="L907" s="322"/>
    </row>
    <row r="908" spans="2:12" s="13" customFormat="1" ht="13.5" hidden="1" outlineLevel="3">
      <c r="B908" s="331"/>
      <c r="C908" s="204"/>
      <c r="D908" s="206" t="s">
        <v>348</v>
      </c>
      <c r="E908" s="210" t="s">
        <v>34</v>
      </c>
      <c r="F908" s="281" t="s">
        <v>1242</v>
      </c>
      <c r="G908" s="204"/>
      <c r="H908" s="212">
        <v>21.059</v>
      </c>
      <c r="I908" s="332" t="s">
        <v>34</v>
      </c>
      <c r="J908" s="204"/>
      <c r="K908" s="204"/>
      <c r="L908" s="333"/>
    </row>
    <row r="909" spans="2:12" s="1" customFormat="1" ht="22.5" customHeight="1" outlineLevel="2">
      <c r="B909" s="302"/>
      <c r="C909" s="191" t="s">
        <v>1243</v>
      </c>
      <c r="D909" s="191" t="s">
        <v>342</v>
      </c>
      <c r="E909" s="192" t="s">
        <v>933</v>
      </c>
      <c r="F909" s="280" t="s">
        <v>934</v>
      </c>
      <c r="G909" s="194" t="s">
        <v>345</v>
      </c>
      <c r="H909" s="195">
        <v>21.059</v>
      </c>
      <c r="I909" s="269">
        <v>10.3</v>
      </c>
      <c r="J909" s="197">
        <f>ROUND(I909*H909,2)</f>
        <v>216.91</v>
      </c>
      <c r="K909" s="193" t="s">
        <v>346</v>
      </c>
      <c r="L909" s="322"/>
    </row>
    <row r="910" spans="2:12" s="1" customFormat="1" ht="22.5" customHeight="1" outlineLevel="2" collapsed="1">
      <c r="B910" s="302"/>
      <c r="C910" s="191" t="s">
        <v>1244</v>
      </c>
      <c r="D910" s="191" t="s">
        <v>342</v>
      </c>
      <c r="E910" s="192" t="s">
        <v>1245</v>
      </c>
      <c r="F910" s="280" t="s">
        <v>1246</v>
      </c>
      <c r="G910" s="194" t="s">
        <v>390</v>
      </c>
      <c r="H910" s="195">
        <v>1398.432</v>
      </c>
      <c r="I910" s="269">
        <v>16.7</v>
      </c>
      <c r="J910" s="197">
        <f>ROUND(I910*H910,2)</f>
        <v>23353.81</v>
      </c>
      <c r="K910" s="193" t="s">
        <v>346</v>
      </c>
      <c r="L910" s="322"/>
    </row>
    <row r="911" spans="2:12" s="13" customFormat="1" ht="13.5" hidden="1" outlineLevel="3">
      <c r="B911" s="331"/>
      <c r="C911" s="204"/>
      <c r="D911" s="206" t="s">
        <v>348</v>
      </c>
      <c r="E911" s="210" t="s">
        <v>34</v>
      </c>
      <c r="F911" s="281" t="s">
        <v>1247</v>
      </c>
      <c r="G911" s="204"/>
      <c r="H911" s="212">
        <v>1398.432</v>
      </c>
      <c r="I911" s="332" t="s">
        <v>34</v>
      </c>
      <c r="J911" s="204"/>
      <c r="K911" s="204"/>
      <c r="L911" s="333"/>
    </row>
    <row r="912" spans="2:12" s="1" customFormat="1" ht="22.5" customHeight="1" outlineLevel="2" collapsed="1">
      <c r="B912" s="302"/>
      <c r="C912" s="191" t="s">
        <v>1248</v>
      </c>
      <c r="D912" s="191" t="s">
        <v>342</v>
      </c>
      <c r="E912" s="192" t="s">
        <v>1249</v>
      </c>
      <c r="F912" s="280" t="s">
        <v>1250</v>
      </c>
      <c r="G912" s="194" t="s">
        <v>390</v>
      </c>
      <c r="H912" s="195">
        <v>73.602</v>
      </c>
      <c r="I912" s="269">
        <v>16.7</v>
      </c>
      <c r="J912" s="197">
        <f>ROUND(I912*H912,2)</f>
        <v>1229.15</v>
      </c>
      <c r="K912" s="193" t="s">
        <v>346</v>
      </c>
      <c r="L912" s="322"/>
    </row>
    <row r="913" spans="2:12" s="13" customFormat="1" ht="13.5" hidden="1" outlineLevel="3">
      <c r="B913" s="331"/>
      <c r="C913" s="204"/>
      <c r="D913" s="206" t="s">
        <v>348</v>
      </c>
      <c r="E913" s="210" t="s">
        <v>34</v>
      </c>
      <c r="F913" s="281" t="s">
        <v>1251</v>
      </c>
      <c r="G913" s="204"/>
      <c r="H913" s="212">
        <v>73.602</v>
      </c>
      <c r="I913" s="332" t="s">
        <v>34</v>
      </c>
      <c r="J913" s="204"/>
      <c r="K913" s="204"/>
      <c r="L913" s="333"/>
    </row>
    <row r="914" spans="2:12" s="11" customFormat="1" ht="29.85" customHeight="1" outlineLevel="1">
      <c r="B914" s="318"/>
      <c r="C914" s="182"/>
      <c r="D914" s="188" t="s">
        <v>74</v>
      </c>
      <c r="E914" s="189" t="s">
        <v>83</v>
      </c>
      <c r="F914" s="279" t="s">
        <v>1252</v>
      </c>
      <c r="G914" s="182"/>
      <c r="H914" s="182"/>
      <c r="I914" s="321" t="s">
        <v>34</v>
      </c>
      <c r="J914" s="190">
        <f>SUM(J915:J980)</f>
        <v>782203.68</v>
      </c>
      <c r="K914" s="182"/>
      <c r="L914" s="320"/>
    </row>
    <row r="915" spans="2:12" s="1" customFormat="1" ht="22.5" customHeight="1" outlineLevel="2" collapsed="1">
      <c r="B915" s="302"/>
      <c r="C915" s="191" t="s">
        <v>1253</v>
      </c>
      <c r="D915" s="191" t="s">
        <v>342</v>
      </c>
      <c r="E915" s="192" t="s">
        <v>1254</v>
      </c>
      <c r="F915" s="280" t="s">
        <v>1255</v>
      </c>
      <c r="G915" s="194" t="s">
        <v>390</v>
      </c>
      <c r="H915" s="195">
        <v>1177.28</v>
      </c>
      <c r="I915" s="269">
        <v>20.9</v>
      </c>
      <c r="J915" s="197">
        <f>ROUND(I915*H915,2)</f>
        <v>24605.15</v>
      </c>
      <c r="K915" s="193" t="s">
        <v>346</v>
      </c>
      <c r="L915" s="322"/>
    </row>
    <row r="916" spans="2:12" s="13" customFormat="1" ht="13.5" hidden="1" outlineLevel="3">
      <c r="B916" s="331"/>
      <c r="C916" s="204"/>
      <c r="D916" s="206" t="s">
        <v>348</v>
      </c>
      <c r="E916" s="210" t="s">
        <v>34</v>
      </c>
      <c r="F916" s="281" t="s">
        <v>1256</v>
      </c>
      <c r="G916" s="204"/>
      <c r="H916" s="212">
        <v>1177.28</v>
      </c>
      <c r="I916" s="332" t="s">
        <v>34</v>
      </c>
      <c r="J916" s="204"/>
      <c r="K916" s="204"/>
      <c r="L916" s="333"/>
    </row>
    <row r="917" spans="2:12" s="14" customFormat="1" ht="13.5" hidden="1" outlineLevel="3">
      <c r="B917" s="335"/>
      <c r="C917" s="205"/>
      <c r="D917" s="206" t="s">
        <v>348</v>
      </c>
      <c r="E917" s="207" t="s">
        <v>255</v>
      </c>
      <c r="F917" s="282" t="s">
        <v>352</v>
      </c>
      <c r="G917" s="205"/>
      <c r="H917" s="209">
        <v>1177.28</v>
      </c>
      <c r="I917" s="336" t="s">
        <v>34</v>
      </c>
      <c r="J917" s="205"/>
      <c r="K917" s="205"/>
      <c r="L917" s="337"/>
    </row>
    <row r="918" spans="2:12" s="1" customFormat="1" ht="22.5" customHeight="1" outlineLevel="2" collapsed="1">
      <c r="B918" s="302"/>
      <c r="C918" s="217" t="s">
        <v>1257</v>
      </c>
      <c r="D918" s="217" t="s">
        <v>441</v>
      </c>
      <c r="E918" s="218" t="s">
        <v>1258</v>
      </c>
      <c r="F918" s="283" t="s">
        <v>1259</v>
      </c>
      <c r="G918" s="220" t="s">
        <v>390</v>
      </c>
      <c r="H918" s="221">
        <v>1353.872</v>
      </c>
      <c r="I918" s="270">
        <v>37.7</v>
      </c>
      <c r="J918" s="222">
        <f>ROUND(I918*H918,2)</f>
        <v>51040.97</v>
      </c>
      <c r="K918" s="219" t="s">
        <v>34</v>
      </c>
      <c r="L918" s="334"/>
    </row>
    <row r="919" spans="2:12" s="13" customFormat="1" ht="13.5" hidden="1" outlineLevel="3">
      <c r="B919" s="331"/>
      <c r="C919" s="204"/>
      <c r="D919" s="206" t="s">
        <v>348</v>
      </c>
      <c r="E919" s="204"/>
      <c r="F919" s="281" t="s">
        <v>1260</v>
      </c>
      <c r="G919" s="204"/>
      <c r="H919" s="212">
        <v>1353.872</v>
      </c>
      <c r="I919" s="332" t="s">
        <v>34</v>
      </c>
      <c r="J919" s="204"/>
      <c r="K919" s="204"/>
      <c r="L919" s="333"/>
    </row>
    <row r="920" spans="2:12" s="1" customFormat="1" ht="22.5" customHeight="1" outlineLevel="2" collapsed="1">
      <c r="B920" s="302"/>
      <c r="C920" s="191" t="s">
        <v>1261</v>
      </c>
      <c r="D920" s="191" t="s">
        <v>342</v>
      </c>
      <c r="E920" s="192" t="s">
        <v>1262</v>
      </c>
      <c r="F920" s="280" t="s">
        <v>1263</v>
      </c>
      <c r="G920" s="194" t="s">
        <v>491</v>
      </c>
      <c r="H920" s="195">
        <v>126.4</v>
      </c>
      <c r="I920" s="269">
        <v>167.2</v>
      </c>
      <c r="J920" s="197">
        <f>ROUND(I920*H920,2)</f>
        <v>21134.08</v>
      </c>
      <c r="K920" s="193" t="s">
        <v>346</v>
      </c>
      <c r="L920" s="322"/>
    </row>
    <row r="921" spans="2:12" s="13" customFormat="1" ht="13.5" hidden="1" outlineLevel="3">
      <c r="B921" s="331"/>
      <c r="C921" s="204"/>
      <c r="D921" s="206" t="s">
        <v>348</v>
      </c>
      <c r="E921" s="210" t="s">
        <v>34</v>
      </c>
      <c r="F921" s="281" t="s">
        <v>1264</v>
      </c>
      <c r="G921" s="204"/>
      <c r="H921" s="212">
        <v>35</v>
      </c>
      <c r="I921" s="332" t="s">
        <v>34</v>
      </c>
      <c r="J921" s="204"/>
      <c r="K921" s="204"/>
      <c r="L921" s="333"/>
    </row>
    <row r="922" spans="2:12" s="13" customFormat="1" ht="13.5" hidden="1" outlineLevel="3">
      <c r="B922" s="331"/>
      <c r="C922" s="204"/>
      <c r="D922" s="206" t="s">
        <v>348</v>
      </c>
      <c r="E922" s="210" t="s">
        <v>34</v>
      </c>
      <c r="F922" s="281" t="s">
        <v>1265</v>
      </c>
      <c r="G922" s="204"/>
      <c r="H922" s="212">
        <v>22</v>
      </c>
      <c r="I922" s="332" t="s">
        <v>34</v>
      </c>
      <c r="J922" s="204"/>
      <c r="K922" s="204"/>
      <c r="L922" s="333"/>
    </row>
    <row r="923" spans="2:12" s="13" customFormat="1" ht="13.5" hidden="1" outlineLevel="3">
      <c r="B923" s="331"/>
      <c r="C923" s="204"/>
      <c r="D923" s="206" t="s">
        <v>348</v>
      </c>
      <c r="E923" s="210" t="s">
        <v>34</v>
      </c>
      <c r="F923" s="281" t="s">
        <v>1266</v>
      </c>
      <c r="G923" s="204"/>
      <c r="H923" s="212">
        <v>69.4</v>
      </c>
      <c r="I923" s="332" t="s">
        <v>34</v>
      </c>
      <c r="J923" s="204"/>
      <c r="K923" s="204"/>
      <c r="L923" s="333"/>
    </row>
    <row r="924" spans="2:12" s="15" customFormat="1" ht="13.5" hidden="1" outlineLevel="3">
      <c r="B924" s="339"/>
      <c r="C924" s="213"/>
      <c r="D924" s="206" t="s">
        <v>348</v>
      </c>
      <c r="E924" s="214" t="s">
        <v>1267</v>
      </c>
      <c r="F924" s="284" t="s">
        <v>363</v>
      </c>
      <c r="G924" s="213"/>
      <c r="H924" s="216">
        <v>126.4</v>
      </c>
      <c r="I924" s="340" t="s">
        <v>34</v>
      </c>
      <c r="J924" s="213"/>
      <c r="K924" s="213"/>
      <c r="L924" s="341"/>
    </row>
    <row r="925" spans="2:12" s="1" customFormat="1" ht="22.5" customHeight="1" outlineLevel="2" collapsed="1">
      <c r="B925" s="302"/>
      <c r="C925" s="191" t="s">
        <v>1268</v>
      </c>
      <c r="D925" s="191" t="s">
        <v>342</v>
      </c>
      <c r="E925" s="192" t="s">
        <v>1269</v>
      </c>
      <c r="F925" s="280" t="s">
        <v>1270</v>
      </c>
      <c r="G925" s="194" t="s">
        <v>345</v>
      </c>
      <c r="H925" s="195">
        <v>81.129</v>
      </c>
      <c r="I925" s="269">
        <v>668.7</v>
      </c>
      <c r="J925" s="197">
        <f>ROUND(I925*H925,2)</f>
        <v>54250.96</v>
      </c>
      <c r="K925" s="193" t="s">
        <v>34</v>
      </c>
      <c r="L925" s="322"/>
    </row>
    <row r="926" spans="2:12" s="12" customFormat="1" ht="13.5" hidden="1" outlineLevel="3">
      <c r="B926" s="342"/>
      <c r="C926" s="203"/>
      <c r="D926" s="206" t="s">
        <v>348</v>
      </c>
      <c r="E926" s="343" t="s">
        <v>34</v>
      </c>
      <c r="F926" s="350" t="s">
        <v>1271</v>
      </c>
      <c r="G926" s="203"/>
      <c r="H926" s="345" t="s">
        <v>34</v>
      </c>
      <c r="I926" s="346" t="s">
        <v>34</v>
      </c>
      <c r="J926" s="203"/>
      <c r="K926" s="203"/>
      <c r="L926" s="347"/>
    </row>
    <row r="927" spans="2:12" s="13" customFormat="1" ht="13.5" hidden="1" outlineLevel="3">
      <c r="B927" s="331"/>
      <c r="C927" s="204"/>
      <c r="D927" s="206" t="s">
        <v>348</v>
      </c>
      <c r="E927" s="210" t="s">
        <v>34</v>
      </c>
      <c r="F927" s="281" t="s">
        <v>1272</v>
      </c>
      <c r="G927" s="204"/>
      <c r="H927" s="212">
        <v>28.261</v>
      </c>
      <c r="I927" s="332" t="s">
        <v>34</v>
      </c>
      <c r="J927" s="204"/>
      <c r="K927" s="204"/>
      <c r="L927" s="333"/>
    </row>
    <row r="928" spans="2:12" s="12" customFormat="1" ht="13.5" hidden="1" outlineLevel="3">
      <c r="B928" s="342"/>
      <c r="C928" s="203"/>
      <c r="D928" s="206" t="s">
        <v>348</v>
      </c>
      <c r="E928" s="343" t="s">
        <v>34</v>
      </c>
      <c r="F928" s="350" t="s">
        <v>1273</v>
      </c>
      <c r="G928" s="203"/>
      <c r="H928" s="345" t="s">
        <v>34</v>
      </c>
      <c r="I928" s="346" t="s">
        <v>34</v>
      </c>
      <c r="J928" s="203"/>
      <c r="K928" s="203"/>
      <c r="L928" s="347"/>
    </row>
    <row r="929" spans="2:12" s="13" customFormat="1" ht="13.5" hidden="1" outlineLevel="3">
      <c r="B929" s="331"/>
      <c r="C929" s="204"/>
      <c r="D929" s="206" t="s">
        <v>348</v>
      </c>
      <c r="E929" s="210" t="s">
        <v>34</v>
      </c>
      <c r="F929" s="281" t="s">
        <v>1274</v>
      </c>
      <c r="G929" s="204"/>
      <c r="H929" s="212">
        <v>41.647</v>
      </c>
      <c r="I929" s="332" t="s">
        <v>34</v>
      </c>
      <c r="J929" s="204"/>
      <c r="K929" s="204"/>
      <c r="L929" s="333"/>
    </row>
    <row r="930" spans="2:12" s="13" customFormat="1" ht="13.5" hidden="1" outlineLevel="3">
      <c r="B930" s="331"/>
      <c r="C930" s="204"/>
      <c r="D930" s="206" t="s">
        <v>348</v>
      </c>
      <c r="E930" s="210" t="s">
        <v>34</v>
      </c>
      <c r="F930" s="281" t="s">
        <v>1275</v>
      </c>
      <c r="G930" s="204"/>
      <c r="H930" s="212">
        <v>11.221</v>
      </c>
      <c r="I930" s="332" t="s">
        <v>34</v>
      </c>
      <c r="J930" s="204"/>
      <c r="K930" s="204"/>
      <c r="L930" s="333"/>
    </row>
    <row r="931" spans="2:12" s="14" customFormat="1" ht="13.5" hidden="1" outlineLevel="3">
      <c r="B931" s="335"/>
      <c r="C931" s="205"/>
      <c r="D931" s="206" t="s">
        <v>348</v>
      </c>
      <c r="E931" s="207" t="s">
        <v>34</v>
      </c>
      <c r="F931" s="282" t="s">
        <v>352</v>
      </c>
      <c r="G931" s="205"/>
      <c r="H931" s="209">
        <v>81.129</v>
      </c>
      <c r="I931" s="336" t="s">
        <v>34</v>
      </c>
      <c r="J931" s="205"/>
      <c r="K931" s="205"/>
      <c r="L931" s="337"/>
    </row>
    <row r="932" spans="2:12" s="1" customFormat="1" ht="22.5" customHeight="1" outlineLevel="2" collapsed="1">
      <c r="B932" s="302"/>
      <c r="C932" s="191" t="s">
        <v>1276</v>
      </c>
      <c r="D932" s="191" t="s">
        <v>342</v>
      </c>
      <c r="E932" s="192" t="s">
        <v>1277</v>
      </c>
      <c r="F932" s="280" t="s">
        <v>1278</v>
      </c>
      <c r="G932" s="194" t="s">
        <v>491</v>
      </c>
      <c r="H932" s="195">
        <v>24</v>
      </c>
      <c r="I932" s="269">
        <v>529.4</v>
      </c>
      <c r="J932" s="197">
        <f>ROUND(I932*H932,2)</f>
        <v>12705.6</v>
      </c>
      <c r="K932" s="193" t="s">
        <v>346</v>
      </c>
      <c r="L932" s="322"/>
    </row>
    <row r="933" spans="2:12" s="12" customFormat="1" ht="13.5" hidden="1" outlineLevel="3">
      <c r="B933" s="342"/>
      <c r="C933" s="203"/>
      <c r="D933" s="206" t="s">
        <v>348</v>
      </c>
      <c r="E933" s="343" t="s">
        <v>34</v>
      </c>
      <c r="F933" s="350" t="s">
        <v>1279</v>
      </c>
      <c r="G933" s="203"/>
      <c r="H933" s="345" t="s">
        <v>34</v>
      </c>
      <c r="I933" s="346" t="s">
        <v>34</v>
      </c>
      <c r="J933" s="203"/>
      <c r="K933" s="203"/>
      <c r="L933" s="347"/>
    </row>
    <row r="934" spans="2:12" s="13" customFormat="1" ht="13.5" hidden="1" outlineLevel="3">
      <c r="B934" s="331"/>
      <c r="C934" s="204"/>
      <c r="D934" s="206" t="s">
        <v>348</v>
      </c>
      <c r="E934" s="210" t="s">
        <v>34</v>
      </c>
      <c r="F934" s="281" t="s">
        <v>1280</v>
      </c>
      <c r="G934" s="204"/>
      <c r="H934" s="212">
        <v>24</v>
      </c>
      <c r="I934" s="332" t="s">
        <v>34</v>
      </c>
      <c r="J934" s="204"/>
      <c r="K934" s="204"/>
      <c r="L934" s="333"/>
    </row>
    <row r="935" spans="2:12" s="1" customFormat="1" ht="22.5" customHeight="1" outlineLevel="2" collapsed="1">
      <c r="B935" s="302"/>
      <c r="C935" s="217" t="s">
        <v>1281</v>
      </c>
      <c r="D935" s="217" t="s">
        <v>441</v>
      </c>
      <c r="E935" s="218" t="s">
        <v>1282</v>
      </c>
      <c r="F935" s="283" t="s">
        <v>1283</v>
      </c>
      <c r="G935" s="220" t="s">
        <v>1130</v>
      </c>
      <c r="H935" s="221">
        <v>24.48</v>
      </c>
      <c r="I935" s="270">
        <v>1057.5</v>
      </c>
      <c r="J935" s="222">
        <f>ROUND(I935*H935,2)</f>
        <v>25887.6</v>
      </c>
      <c r="K935" s="219" t="s">
        <v>346</v>
      </c>
      <c r="L935" s="334"/>
    </row>
    <row r="936" spans="2:12" s="13" customFormat="1" ht="13.5" hidden="1" outlineLevel="3">
      <c r="B936" s="331"/>
      <c r="C936" s="204"/>
      <c r="D936" s="206" t="s">
        <v>348</v>
      </c>
      <c r="E936" s="204"/>
      <c r="F936" s="281" t="s">
        <v>1284</v>
      </c>
      <c r="G936" s="204"/>
      <c r="H936" s="212">
        <v>24.48</v>
      </c>
      <c r="I936" s="332" t="s">
        <v>34</v>
      </c>
      <c r="J936" s="204"/>
      <c r="K936" s="204"/>
      <c r="L936" s="333"/>
    </row>
    <row r="937" spans="2:12" s="1" customFormat="1" ht="22.5" customHeight="1" outlineLevel="2" collapsed="1">
      <c r="B937" s="302"/>
      <c r="C937" s="191" t="s">
        <v>1285</v>
      </c>
      <c r="D937" s="191" t="s">
        <v>342</v>
      </c>
      <c r="E937" s="192" t="s">
        <v>1286</v>
      </c>
      <c r="F937" s="280" t="s">
        <v>1287</v>
      </c>
      <c r="G937" s="194" t="s">
        <v>491</v>
      </c>
      <c r="H937" s="195">
        <v>27</v>
      </c>
      <c r="I937" s="269">
        <v>1393.2</v>
      </c>
      <c r="J937" s="197">
        <f>ROUND(I937*H937,2)</f>
        <v>37616.4</v>
      </c>
      <c r="K937" s="193" t="s">
        <v>34</v>
      </c>
      <c r="L937" s="322"/>
    </row>
    <row r="938" spans="2:12" s="13" customFormat="1" ht="13.5" hidden="1" outlineLevel="3">
      <c r="B938" s="331"/>
      <c r="C938" s="204"/>
      <c r="D938" s="206" t="s">
        <v>348</v>
      </c>
      <c r="E938" s="210" t="s">
        <v>34</v>
      </c>
      <c r="F938" s="281" t="s">
        <v>1288</v>
      </c>
      <c r="G938" s="204"/>
      <c r="H938" s="212">
        <v>54</v>
      </c>
      <c r="I938" s="332" t="s">
        <v>34</v>
      </c>
      <c r="J938" s="204"/>
      <c r="K938" s="204"/>
      <c r="L938" s="333"/>
    </row>
    <row r="939" spans="2:12" s="15" customFormat="1" ht="13.5" hidden="1" outlineLevel="3">
      <c r="B939" s="339"/>
      <c r="C939" s="213"/>
      <c r="D939" s="206" t="s">
        <v>348</v>
      </c>
      <c r="E939" s="214" t="s">
        <v>233</v>
      </c>
      <c r="F939" s="284" t="s">
        <v>363</v>
      </c>
      <c r="G939" s="213"/>
      <c r="H939" s="216">
        <v>54</v>
      </c>
      <c r="I939" s="340" t="s">
        <v>34</v>
      </c>
      <c r="J939" s="213"/>
      <c r="K939" s="213"/>
      <c r="L939" s="341"/>
    </row>
    <row r="940" spans="2:12" s="13" customFormat="1" ht="13.5" hidden="1" outlineLevel="3">
      <c r="B940" s="331"/>
      <c r="C940" s="204"/>
      <c r="D940" s="206" t="s">
        <v>348</v>
      </c>
      <c r="E940" s="210" t="s">
        <v>34</v>
      </c>
      <c r="F940" s="281" t="s">
        <v>1289</v>
      </c>
      <c r="G940" s="204"/>
      <c r="H940" s="212">
        <v>27</v>
      </c>
      <c r="I940" s="332" t="s">
        <v>34</v>
      </c>
      <c r="J940" s="204"/>
      <c r="K940" s="204"/>
      <c r="L940" s="333"/>
    </row>
    <row r="941" spans="2:12" s="1" customFormat="1" ht="22.5" customHeight="1" outlineLevel="2" collapsed="1">
      <c r="B941" s="302"/>
      <c r="C941" s="191" t="s">
        <v>1290</v>
      </c>
      <c r="D941" s="191" t="s">
        <v>342</v>
      </c>
      <c r="E941" s="192" t="s">
        <v>1291</v>
      </c>
      <c r="F941" s="280" t="s">
        <v>1292</v>
      </c>
      <c r="G941" s="194" t="s">
        <v>491</v>
      </c>
      <c r="H941" s="195">
        <v>27</v>
      </c>
      <c r="I941" s="269">
        <v>1462.9</v>
      </c>
      <c r="J941" s="197">
        <f>ROUND(I941*H941,2)</f>
        <v>39498.3</v>
      </c>
      <c r="K941" s="193" t="s">
        <v>34</v>
      </c>
      <c r="L941" s="322"/>
    </row>
    <row r="942" spans="2:12" s="13" customFormat="1" ht="13.5" hidden="1" outlineLevel="3">
      <c r="B942" s="331"/>
      <c r="C942" s="204"/>
      <c r="D942" s="206" t="s">
        <v>348</v>
      </c>
      <c r="E942" s="210" t="s">
        <v>34</v>
      </c>
      <c r="F942" s="281" t="s">
        <v>1289</v>
      </c>
      <c r="G942" s="204"/>
      <c r="H942" s="212">
        <v>27</v>
      </c>
      <c r="I942" s="332" t="s">
        <v>34</v>
      </c>
      <c r="J942" s="204"/>
      <c r="K942" s="204"/>
      <c r="L942" s="333"/>
    </row>
    <row r="943" spans="2:12" s="1" customFormat="1" ht="22.5" customHeight="1" outlineLevel="2" collapsed="1">
      <c r="B943" s="302"/>
      <c r="C943" s="217" t="s">
        <v>1293</v>
      </c>
      <c r="D943" s="217" t="s">
        <v>441</v>
      </c>
      <c r="E943" s="218" t="s">
        <v>1294</v>
      </c>
      <c r="F943" s="283" t="s">
        <v>1295</v>
      </c>
      <c r="G943" s="220" t="s">
        <v>491</v>
      </c>
      <c r="H943" s="221">
        <v>9.646</v>
      </c>
      <c r="I943" s="270">
        <v>7105.3</v>
      </c>
      <c r="J943" s="222">
        <f>ROUND(I943*H943,2)</f>
        <v>68537.72</v>
      </c>
      <c r="K943" s="219" t="s">
        <v>34</v>
      </c>
      <c r="L943" s="334"/>
    </row>
    <row r="944" spans="2:12" s="13" customFormat="1" ht="13.5" hidden="1" outlineLevel="3">
      <c r="B944" s="331"/>
      <c r="C944" s="204"/>
      <c r="D944" s="206" t="s">
        <v>348</v>
      </c>
      <c r="E944" s="204"/>
      <c r="F944" s="281" t="s">
        <v>1296</v>
      </c>
      <c r="G944" s="204"/>
      <c r="H944" s="212">
        <v>9.646</v>
      </c>
      <c r="I944" s="332" t="s">
        <v>34</v>
      </c>
      <c r="J944" s="204"/>
      <c r="K944" s="204"/>
      <c r="L944" s="333"/>
    </row>
    <row r="945" spans="2:12" s="1" customFormat="1" ht="22.5" customHeight="1" outlineLevel="2" collapsed="1">
      <c r="B945" s="302"/>
      <c r="C945" s="191" t="s">
        <v>1297</v>
      </c>
      <c r="D945" s="191" t="s">
        <v>342</v>
      </c>
      <c r="E945" s="192" t="s">
        <v>1298</v>
      </c>
      <c r="F945" s="280" t="s">
        <v>1299</v>
      </c>
      <c r="G945" s="194" t="s">
        <v>491</v>
      </c>
      <c r="H945" s="195">
        <v>54</v>
      </c>
      <c r="I945" s="269">
        <v>348.3</v>
      </c>
      <c r="J945" s="197">
        <f>ROUND(I945*H945,2)</f>
        <v>18808.2</v>
      </c>
      <c r="K945" s="193" t="s">
        <v>346</v>
      </c>
      <c r="L945" s="322"/>
    </row>
    <row r="946" spans="2:12" s="13" customFormat="1" ht="13.5" hidden="1" outlineLevel="3">
      <c r="B946" s="331"/>
      <c r="C946" s="204"/>
      <c r="D946" s="206" t="s">
        <v>348</v>
      </c>
      <c r="E946" s="210" t="s">
        <v>34</v>
      </c>
      <c r="F946" s="281" t="s">
        <v>1300</v>
      </c>
      <c r="G946" s="204"/>
      <c r="H946" s="212">
        <v>54</v>
      </c>
      <c r="I946" s="332" t="s">
        <v>34</v>
      </c>
      <c r="J946" s="204"/>
      <c r="K946" s="204"/>
      <c r="L946" s="333"/>
    </row>
    <row r="947" spans="2:12" s="1" customFormat="1" ht="22.5" customHeight="1" outlineLevel="2" collapsed="1">
      <c r="B947" s="302"/>
      <c r="C947" s="217" t="s">
        <v>1301</v>
      </c>
      <c r="D947" s="217" t="s">
        <v>441</v>
      </c>
      <c r="E947" s="218" t="s">
        <v>1302</v>
      </c>
      <c r="F947" s="283" t="s">
        <v>1303</v>
      </c>
      <c r="G947" s="220" t="s">
        <v>491</v>
      </c>
      <c r="H947" s="221">
        <v>30.9</v>
      </c>
      <c r="I947" s="270">
        <v>418</v>
      </c>
      <c r="J947" s="222">
        <f>ROUND(I947*H947,2)</f>
        <v>12916.2</v>
      </c>
      <c r="K947" s="219" t="s">
        <v>34</v>
      </c>
      <c r="L947" s="334"/>
    </row>
    <row r="948" spans="2:12" s="13" customFormat="1" ht="13.5" hidden="1" outlineLevel="3">
      <c r="B948" s="331"/>
      <c r="C948" s="204"/>
      <c r="D948" s="206" t="s">
        <v>348</v>
      </c>
      <c r="E948" s="210" t="s">
        <v>261</v>
      </c>
      <c r="F948" s="281" t="s">
        <v>1304</v>
      </c>
      <c r="G948" s="204"/>
      <c r="H948" s="212">
        <v>30</v>
      </c>
      <c r="I948" s="332" t="s">
        <v>34</v>
      </c>
      <c r="J948" s="204"/>
      <c r="K948" s="204"/>
      <c r="L948" s="333"/>
    </row>
    <row r="949" spans="2:12" s="13" customFormat="1" ht="13.5" hidden="1" outlineLevel="3">
      <c r="B949" s="331"/>
      <c r="C949" s="204"/>
      <c r="D949" s="206" t="s">
        <v>348</v>
      </c>
      <c r="E949" s="210" t="s">
        <v>34</v>
      </c>
      <c r="F949" s="281" t="s">
        <v>1305</v>
      </c>
      <c r="G949" s="204"/>
      <c r="H949" s="212">
        <v>30.9</v>
      </c>
      <c r="I949" s="332" t="s">
        <v>34</v>
      </c>
      <c r="J949" s="204"/>
      <c r="K949" s="204"/>
      <c r="L949" s="333"/>
    </row>
    <row r="950" spans="2:12" s="1" customFormat="1" ht="22.5" customHeight="1" outlineLevel="2" collapsed="1">
      <c r="B950" s="302"/>
      <c r="C950" s="217" t="s">
        <v>1306</v>
      </c>
      <c r="D950" s="217" t="s">
        <v>441</v>
      </c>
      <c r="E950" s="218" t="s">
        <v>1307</v>
      </c>
      <c r="F950" s="283" t="s">
        <v>1308</v>
      </c>
      <c r="G950" s="220" t="s">
        <v>491</v>
      </c>
      <c r="H950" s="221">
        <v>30.9</v>
      </c>
      <c r="I950" s="270">
        <v>445.8</v>
      </c>
      <c r="J950" s="222">
        <f>ROUND(I950*H950,2)</f>
        <v>13775.22</v>
      </c>
      <c r="K950" s="219" t="s">
        <v>34</v>
      </c>
      <c r="L950" s="334"/>
    </row>
    <row r="951" spans="2:12" s="13" customFormat="1" ht="13.5" hidden="1" outlineLevel="3">
      <c r="B951" s="331"/>
      <c r="C951" s="204"/>
      <c r="D951" s="206" t="s">
        <v>348</v>
      </c>
      <c r="E951" s="210" t="s">
        <v>259</v>
      </c>
      <c r="F951" s="281" t="s">
        <v>1304</v>
      </c>
      <c r="G951" s="204"/>
      <c r="H951" s="212">
        <v>30</v>
      </c>
      <c r="I951" s="332" t="s">
        <v>34</v>
      </c>
      <c r="J951" s="204"/>
      <c r="K951" s="204"/>
      <c r="L951" s="333"/>
    </row>
    <row r="952" spans="2:12" s="13" customFormat="1" ht="13.5" hidden="1" outlineLevel="3">
      <c r="B952" s="331"/>
      <c r="C952" s="204"/>
      <c r="D952" s="206" t="s">
        <v>348</v>
      </c>
      <c r="E952" s="210" t="s">
        <v>34</v>
      </c>
      <c r="F952" s="281" t="s">
        <v>1309</v>
      </c>
      <c r="G952" s="204"/>
      <c r="H952" s="212">
        <v>30.9</v>
      </c>
      <c r="I952" s="332" t="s">
        <v>34</v>
      </c>
      <c r="J952" s="204"/>
      <c r="K952" s="204"/>
      <c r="L952" s="333"/>
    </row>
    <row r="953" spans="2:12" s="1" customFormat="1" ht="22.5" customHeight="1" outlineLevel="2" collapsed="1">
      <c r="B953" s="302"/>
      <c r="C953" s="191" t="s">
        <v>1310</v>
      </c>
      <c r="D953" s="191" t="s">
        <v>342</v>
      </c>
      <c r="E953" s="192" t="s">
        <v>1311</v>
      </c>
      <c r="F953" s="280" t="s">
        <v>1312</v>
      </c>
      <c r="G953" s="194" t="s">
        <v>491</v>
      </c>
      <c r="H953" s="195">
        <v>54</v>
      </c>
      <c r="I953" s="269">
        <v>69.7</v>
      </c>
      <c r="J953" s="197">
        <f>ROUND(I953*H953,2)</f>
        <v>3763.8</v>
      </c>
      <c r="K953" s="193" t="s">
        <v>34</v>
      </c>
      <c r="L953" s="322"/>
    </row>
    <row r="954" spans="2:12" s="13" customFormat="1" ht="13.5" hidden="1" outlineLevel="3">
      <c r="B954" s="331"/>
      <c r="C954" s="204"/>
      <c r="D954" s="206" t="s">
        <v>348</v>
      </c>
      <c r="E954" s="210" t="s">
        <v>34</v>
      </c>
      <c r="F954" s="281" t="s">
        <v>1300</v>
      </c>
      <c r="G954" s="204"/>
      <c r="H954" s="212">
        <v>54</v>
      </c>
      <c r="I954" s="332" t="s">
        <v>34</v>
      </c>
      <c r="J954" s="204"/>
      <c r="K954" s="204"/>
      <c r="L954" s="333"/>
    </row>
    <row r="955" spans="2:12" s="1" customFormat="1" ht="22.5" customHeight="1" outlineLevel="2" collapsed="1">
      <c r="B955" s="302"/>
      <c r="C955" s="191" t="s">
        <v>1313</v>
      </c>
      <c r="D955" s="191" t="s">
        <v>342</v>
      </c>
      <c r="E955" s="192" t="s">
        <v>1314</v>
      </c>
      <c r="F955" s="280" t="s">
        <v>1315</v>
      </c>
      <c r="G955" s="194" t="s">
        <v>390</v>
      </c>
      <c r="H955" s="195">
        <v>22.619</v>
      </c>
      <c r="I955" s="269">
        <v>62.7</v>
      </c>
      <c r="J955" s="197">
        <f>ROUND(I955*H955,2)</f>
        <v>1418.21</v>
      </c>
      <c r="K955" s="193" t="s">
        <v>346</v>
      </c>
      <c r="L955" s="322"/>
    </row>
    <row r="956" spans="2:12" s="13" customFormat="1" ht="13.5" hidden="1" outlineLevel="3">
      <c r="B956" s="331"/>
      <c r="C956" s="204"/>
      <c r="D956" s="206" t="s">
        <v>348</v>
      </c>
      <c r="E956" s="210" t="s">
        <v>34</v>
      </c>
      <c r="F956" s="281" t="s">
        <v>1316</v>
      </c>
      <c r="G956" s="204"/>
      <c r="H956" s="212">
        <v>22.619</v>
      </c>
      <c r="I956" s="332" t="s">
        <v>34</v>
      </c>
      <c r="J956" s="204"/>
      <c r="K956" s="204"/>
      <c r="L956" s="333"/>
    </row>
    <row r="957" spans="2:12" s="1" customFormat="1" ht="22.5" customHeight="1" outlineLevel="2" collapsed="1">
      <c r="B957" s="302"/>
      <c r="C957" s="217" t="s">
        <v>1317</v>
      </c>
      <c r="D957" s="217" t="s">
        <v>441</v>
      </c>
      <c r="E957" s="218" t="s">
        <v>1318</v>
      </c>
      <c r="F957" s="283" t="s">
        <v>1319</v>
      </c>
      <c r="G957" s="220" t="s">
        <v>390</v>
      </c>
      <c r="H957" s="221">
        <v>24.881</v>
      </c>
      <c r="I957" s="270">
        <v>27.9</v>
      </c>
      <c r="J957" s="222">
        <f>ROUND(I957*H957,2)</f>
        <v>694.18</v>
      </c>
      <c r="K957" s="219" t="s">
        <v>34</v>
      </c>
      <c r="L957" s="334"/>
    </row>
    <row r="958" spans="2:12" s="13" customFormat="1" ht="13.5" hidden="1" outlineLevel="3">
      <c r="B958" s="331"/>
      <c r="C958" s="204"/>
      <c r="D958" s="206" t="s">
        <v>348</v>
      </c>
      <c r="E958" s="210" t="s">
        <v>34</v>
      </c>
      <c r="F958" s="281" t="s">
        <v>1320</v>
      </c>
      <c r="G958" s="204"/>
      <c r="H958" s="212">
        <v>24.881</v>
      </c>
      <c r="I958" s="332" t="s">
        <v>34</v>
      </c>
      <c r="J958" s="204"/>
      <c r="K958" s="204"/>
      <c r="L958" s="333"/>
    </row>
    <row r="959" spans="2:12" s="1" customFormat="1" ht="22.5" customHeight="1" outlineLevel="2" collapsed="1">
      <c r="B959" s="302"/>
      <c r="C959" s="191" t="s">
        <v>1321</v>
      </c>
      <c r="D959" s="191" t="s">
        <v>342</v>
      </c>
      <c r="E959" s="192" t="s">
        <v>1322</v>
      </c>
      <c r="F959" s="280" t="s">
        <v>1323</v>
      </c>
      <c r="G959" s="194" t="s">
        <v>345</v>
      </c>
      <c r="H959" s="195">
        <v>1.696</v>
      </c>
      <c r="I959" s="269">
        <v>668.7</v>
      </c>
      <c r="J959" s="197">
        <f>ROUND(I959*H959,2)</f>
        <v>1134.12</v>
      </c>
      <c r="K959" s="193" t="s">
        <v>346</v>
      </c>
      <c r="L959" s="322"/>
    </row>
    <row r="960" spans="2:12" s="12" customFormat="1" ht="13.5" hidden="1" outlineLevel="3">
      <c r="B960" s="342"/>
      <c r="C960" s="203"/>
      <c r="D960" s="206" t="s">
        <v>348</v>
      </c>
      <c r="E960" s="343" t="s">
        <v>34</v>
      </c>
      <c r="F960" s="350" t="s">
        <v>1324</v>
      </c>
      <c r="G960" s="203"/>
      <c r="H960" s="345" t="s">
        <v>34</v>
      </c>
      <c r="I960" s="346" t="s">
        <v>34</v>
      </c>
      <c r="J960" s="203"/>
      <c r="K960" s="203"/>
      <c r="L960" s="347"/>
    </row>
    <row r="961" spans="2:12" s="13" customFormat="1" ht="13.5" hidden="1" outlineLevel="3">
      <c r="B961" s="331"/>
      <c r="C961" s="204"/>
      <c r="D961" s="206" t="s">
        <v>348</v>
      </c>
      <c r="E961" s="210" t="s">
        <v>34</v>
      </c>
      <c r="F961" s="281" t="s">
        <v>1325</v>
      </c>
      <c r="G961" s="204"/>
      <c r="H961" s="212">
        <v>1.696</v>
      </c>
      <c r="I961" s="332" t="s">
        <v>34</v>
      </c>
      <c r="J961" s="204"/>
      <c r="K961" s="204"/>
      <c r="L961" s="333"/>
    </row>
    <row r="962" spans="2:12" s="1" customFormat="1" ht="22.5" customHeight="1" outlineLevel="2" collapsed="1">
      <c r="B962" s="302"/>
      <c r="C962" s="191" t="s">
        <v>1326</v>
      </c>
      <c r="D962" s="191" t="s">
        <v>342</v>
      </c>
      <c r="E962" s="192" t="s">
        <v>1327</v>
      </c>
      <c r="F962" s="280" t="s">
        <v>1328</v>
      </c>
      <c r="G962" s="194" t="s">
        <v>345</v>
      </c>
      <c r="H962" s="195">
        <v>5.076</v>
      </c>
      <c r="I962" s="269">
        <v>2619.2</v>
      </c>
      <c r="J962" s="197">
        <f>ROUND(I962*H962,2)</f>
        <v>13295.06</v>
      </c>
      <c r="K962" s="193" t="s">
        <v>34</v>
      </c>
      <c r="L962" s="322"/>
    </row>
    <row r="963" spans="2:12" s="13" customFormat="1" ht="13.5" hidden="1" outlineLevel="3">
      <c r="B963" s="331"/>
      <c r="C963" s="204"/>
      <c r="D963" s="206" t="s">
        <v>348</v>
      </c>
      <c r="E963" s="210" t="s">
        <v>34</v>
      </c>
      <c r="F963" s="281" t="s">
        <v>1329</v>
      </c>
      <c r="G963" s="204"/>
      <c r="H963" s="212">
        <v>5.076</v>
      </c>
      <c r="I963" s="332" t="s">
        <v>34</v>
      </c>
      <c r="J963" s="204"/>
      <c r="K963" s="204"/>
      <c r="L963" s="333"/>
    </row>
    <row r="964" spans="2:12" s="15" customFormat="1" ht="13.5" hidden="1" outlineLevel="3">
      <c r="B964" s="339"/>
      <c r="C964" s="213"/>
      <c r="D964" s="206" t="s">
        <v>348</v>
      </c>
      <c r="E964" s="214" t="s">
        <v>1330</v>
      </c>
      <c r="F964" s="284" t="s">
        <v>363</v>
      </c>
      <c r="G964" s="213"/>
      <c r="H964" s="216">
        <v>5.076</v>
      </c>
      <c r="I964" s="340" t="s">
        <v>34</v>
      </c>
      <c r="J964" s="213"/>
      <c r="K964" s="213"/>
      <c r="L964" s="341"/>
    </row>
    <row r="965" spans="2:12" s="1" customFormat="1" ht="22.5" customHeight="1" outlineLevel="2" collapsed="1">
      <c r="B965" s="302"/>
      <c r="C965" s="191" t="s">
        <v>1331</v>
      </c>
      <c r="D965" s="191" t="s">
        <v>342</v>
      </c>
      <c r="E965" s="192" t="s">
        <v>1332</v>
      </c>
      <c r="F965" s="280" t="s">
        <v>1333</v>
      </c>
      <c r="G965" s="194" t="s">
        <v>491</v>
      </c>
      <c r="H965" s="195">
        <v>54</v>
      </c>
      <c r="I965" s="269">
        <v>139.3</v>
      </c>
      <c r="J965" s="197">
        <f>ROUND(I965*H965,2)</f>
        <v>7522.2</v>
      </c>
      <c r="K965" s="193" t="s">
        <v>34</v>
      </c>
      <c r="L965" s="322"/>
    </row>
    <row r="966" spans="2:12" s="13" customFormat="1" ht="13.5" hidden="1" outlineLevel="3">
      <c r="B966" s="331"/>
      <c r="C966" s="204"/>
      <c r="D966" s="206" t="s">
        <v>348</v>
      </c>
      <c r="E966" s="210" t="s">
        <v>34</v>
      </c>
      <c r="F966" s="281" t="s">
        <v>233</v>
      </c>
      <c r="G966" s="204"/>
      <c r="H966" s="212">
        <v>54</v>
      </c>
      <c r="I966" s="332" t="s">
        <v>34</v>
      </c>
      <c r="J966" s="204"/>
      <c r="K966" s="204"/>
      <c r="L966" s="333"/>
    </row>
    <row r="967" spans="2:12" s="1" customFormat="1" ht="31.5" customHeight="1" outlineLevel="2">
      <c r="B967" s="302"/>
      <c r="C967" s="191" t="s">
        <v>1334</v>
      </c>
      <c r="D967" s="191" t="s">
        <v>342</v>
      </c>
      <c r="E967" s="192" t="s">
        <v>1335</v>
      </c>
      <c r="F967" s="280" t="s">
        <v>1336</v>
      </c>
      <c r="G967" s="194" t="s">
        <v>491</v>
      </c>
      <c r="H967" s="195">
        <v>62.65</v>
      </c>
      <c r="I967" s="269">
        <v>557.3</v>
      </c>
      <c r="J967" s="197">
        <f>ROUND(I967*H967,2)</f>
        <v>34914.85</v>
      </c>
      <c r="K967" s="193" t="s">
        <v>34</v>
      </c>
      <c r="L967" s="322"/>
    </row>
    <row r="968" spans="2:12" s="1" customFormat="1" ht="31.5" customHeight="1" outlineLevel="2">
      <c r="B968" s="302"/>
      <c r="C968" s="191" t="s">
        <v>1337</v>
      </c>
      <c r="D968" s="191" t="s">
        <v>342</v>
      </c>
      <c r="E968" s="192" t="s">
        <v>1338</v>
      </c>
      <c r="F968" s="280" t="s">
        <v>1339</v>
      </c>
      <c r="G968" s="194" t="s">
        <v>491</v>
      </c>
      <c r="H968" s="195">
        <v>15</v>
      </c>
      <c r="I968" s="269">
        <v>6088.8</v>
      </c>
      <c r="J968" s="197">
        <f>ROUND(I968*H968,2)</f>
        <v>91332</v>
      </c>
      <c r="K968" s="193" t="s">
        <v>34</v>
      </c>
      <c r="L968" s="322"/>
    </row>
    <row r="969" spans="2:12" s="1" customFormat="1" ht="31.5" customHeight="1" outlineLevel="2">
      <c r="B969" s="302"/>
      <c r="C969" s="191" t="s">
        <v>1340</v>
      </c>
      <c r="D969" s="191" t="s">
        <v>342</v>
      </c>
      <c r="E969" s="192" t="s">
        <v>1341</v>
      </c>
      <c r="F969" s="280" t="s">
        <v>1342</v>
      </c>
      <c r="G969" s="194" t="s">
        <v>491</v>
      </c>
      <c r="H969" s="195">
        <v>20</v>
      </c>
      <c r="I969" s="269">
        <v>9494.4</v>
      </c>
      <c r="J969" s="197">
        <f>ROUND(I969*H969,2)</f>
        <v>189888</v>
      </c>
      <c r="K969" s="193" t="s">
        <v>34</v>
      </c>
      <c r="L969" s="322"/>
    </row>
    <row r="970" spans="2:12" s="1" customFormat="1" ht="22.5" customHeight="1" outlineLevel="2" collapsed="1">
      <c r="B970" s="302"/>
      <c r="C970" s="191" t="s">
        <v>1343</v>
      </c>
      <c r="D970" s="191" t="s">
        <v>342</v>
      </c>
      <c r="E970" s="192" t="s">
        <v>1344</v>
      </c>
      <c r="F970" s="280" t="s">
        <v>1345</v>
      </c>
      <c r="G970" s="194" t="s">
        <v>390</v>
      </c>
      <c r="H970" s="195">
        <v>13.98</v>
      </c>
      <c r="I970" s="269">
        <v>348.3</v>
      </c>
      <c r="J970" s="197">
        <f>ROUND(I970*H970,2)</f>
        <v>4869.23</v>
      </c>
      <c r="K970" s="193" t="s">
        <v>346</v>
      </c>
      <c r="L970" s="322"/>
    </row>
    <row r="971" spans="2:12" s="13" customFormat="1" ht="13.5" hidden="1" outlineLevel="3">
      <c r="B971" s="331"/>
      <c r="C971" s="204"/>
      <c r="D971" s="206" t="s">
        <v>348</v>
      </c>
      <c r="E971" s="210" t="s">
        <v>34</v>
      </c>
      <c r="F971" s="281" t="s">
        <v>1346</v>
      </c>
      <c r="G971" s="204"/>
      <c r="H971" s="212">
        <v>4.05</v>
      </c>
      <c r="I971" s="332" t="s">
        <v>34</v>
      </c>
      <c r="J971" s="204"/>
      <c r="K971" s="204"/>
      <c r="L971" s="333"/>
    </row>
    <row r="972" spans="2:12" s="13" customFormat="1" ht="13.5" hidden="1" outlineLevel="3">
      <c r="B972" s="331"/>
      <c r="C972" s="204"/>
      <c r="D972" s="206" t="s">
        <v>348</v>
      </c>
      <c r="E972" s="210" t="s">
        <v>34</v>
      </c>
      <c r="F972" s="281" t="s">
        <v>1347</v>
      </c>
      <c r="G972" s="204"/>
      <c r="H972" s="212">
        <v>4.8</v>
      </c>
      <c r="I972" s="332" t="s">
        <v>34</v>
      </c>
      <c r="J972" s="204"/>
      <c r="K972" s="204"/>
      <c r="L972" s="333"/>
    </row>
    <row r="973" spans="2:12" s="13" customFormat="1" ht="13.5" hidden="1" outlineLevel="3">
      <c r="B973" s="331"/>
      <c r="C973" s="204"/>
      <c r="D973" s="206" t="s">
        <v>348</v>
      </c>
      <c r="E973" s="210" t="s">
        <v>34</v>
      </c>
      <c r="F973" s="281" t="s">
        <v>1348</v>
      </c>
      <c r="G973" s="204"/>
      <c r="H973" s="212">
        <v>5.13</v>
      </c>
      <c r="I973" s="332" t="s">
        <v>34</v>
      </c>
      <c r="J973" s="204"/>
      <c r="K973" s="204"/>
      <c r="L973" s="333"/>
    </row>
    <row r="974" spans="2:12" s="14" customFormat="1" ht="13.5" hidden="1" outlineLevel="3">
      <c r="B974" s="335"/>
      <c r="C974" s="205"/>
      <c r="D974" s="206" t="s">
        <v>348</v>
      </c>
      <c r="E974" s="207" t="s">
        <v>284</v>
      </c>
      <c r="F974" s="282" t="s">
        <v>352</v>
      </c>
      <c r="G974" s="205"/>
      <c r="H974" s="209">
        <v>13.98</v>
      </c>
      <c r="I974" s="336" t="s">
        <v>34</v>
      </c>
      <c r="J974" s="205"/>
      <c r="K974" s="205"/>
      <c r="L974" s="337"/>
    </row>
    <row r="975" spans="2:12" s="1" customFormat="1" ht="22.5" customHeight="1" outlineLevel="2" collapsed="1">
      <c r="B975" s="302"/>
      <c r="C975" s="217" t="s">
        <v>1349</v>
      </c>
      <c r="D975" s="217" t="s">
        <v>441</v>
      </c>
      <c r="E975" s="218" t="s">
        <v>1214</v>
      </c>
      <c r="F975" s="283" t="s">
        <v>1215</v>
      </c>
      <c r="G975" s="220" t="s">
        <v>345</v>
      </c>
      <c r="H975" s="221">
        <v>1.812</v>
      </c>
      <c r="I975" s="270">
        <v>12384</v>
      </c>
      <c r="J975" s="222">
        <f>ROUND(I975*H975,2)</f>
        <v>22439.81</v>
      </c>
      <c r="K975" s="219" t="s">
        <v>34</v>
      </c>
      <c r="L975" s="334"/>
    </row>
    <row r="976" spans="2:12" s="13" customFormat="1" ht="13.5" hidden="1" outlineLevel="3">
      <c r="B976" s="331"/>
      <c r="C976" s="204"/>
      <c r="D976" s="206" t="s">
        <v>348</v>
      </c>
      <c r="E976" s="210" t="s">
        <v>34</v>
      </c>
      <c r="F976" s="281" t="s">
        <v>1350</v>
      </c>
      <c r="G976" s="204"/>
      <c r="H976" s="212">
        <v>1.812</v>
      </c>
      <c r="I976" s="332" t="s">
        <v>34</v>
      </c>
      <c r="J976" s="204"/>
      <c r="K976" s="204"/>
      <c r="L976" s="333"/>
    </row>
    <row r="977" spans="2:12" s="1" customFormat="1" ht="22.5" customHeight="1" outlineLevel="2" collapsed="1">
      <c r="B977" s="302"/>
      <c r="C977" s="191" t="s">
        <v>1351</v>
      </c>
      <c r="D977" s="191" t="s">
        <v>342</v>
      </c>
      <c r="E977" s="192" t="s">
        <v>1352</v>
      </c>
      <c r="F977" s="280" t="s">
        <v>1353</v>
      </c>
      <c r="G977" s="194" t="s">
        <v>390</v>
      </c>
      <c r="H977" s="195">
        <v>13.98</v>
      </c>
      <c r="I977" s="269">
        <v>167.2</v>
      </c>
      <c r="J977" s="197">
        <f>ROUND(I977*H977,2)</f>
        <v>2337.46</v>
      </c>
      <c r="K977" s="193" t="s">
        <v>346</v>
      </c>
      <c r="L977" s="322"/>
    </row>
    <row r="978" spans="2:12" s="13" customFormat="1" ht="13.5" hidden="1" outlineLevel="3">
      <c r="B978" s="331"/>
      <c r="C978" s="204"/>
      <c r="D978" s="206" t="s">
        <v>348</v>
      </c>
      <c r="E978" s="210" t="s">
        <v>34</v>
      </c>
      <c r="F978" s="281" t="s">
        <v>284</v>
      </c>
      <c r="G978" s="204"/>
      <c r="H978" s="212">
        <v>13.98</v>
      </c>
      <c r="I978" s="332" t="s">
        <v>34</v>
      </c>
      <c r="J978" s="204"/>
      <c r="K978" s="204"/>
      <c r="L978" s="333"/>
    </row>
    <row r="979" spans="2:12" s="1" customFormat="1" ht="22.5" customHeight="1" outlineLevel="2">
      <c r="B979" s="302"/>
      <c r="C979" s="191" t="s">
        <v>1354</v>
      </c>
      <c r="D979" s="191" t="s">
        <v>342</v>
      </c>
      <c r="E979" s="192" t="s">
        <v>1218</v>
      </c>
      <c r="F979" s="280" t="s">
        <v>1219</v>
      </c>
      <c r="G979" s="194" t="s">
        <v>345</v>
      </c>
      <c r="H979" s="195">
        <v>1.812</v>
      </c>
      <c r="I979" s="269">
        <v>6966</v>
      </c>
      <c r="J979" s="197">
        <f>ROUND(I979*H979,2)</f>
        <v>12622.39</v>
      </c>
      <c r="K979" s="193" t="s">
        <v>346</v>
      </c>
      <c r="L979" s="322"/>
    </row>
    <row r="980" spans="2:12" s="1" customFormat="1" ht="31.5" customHeight="1" outlineLevel="2" collapsed="1">
      <c r="B980" s="302"/>
      <c r="C980" s="191" t="s">
        <v>1355</v>
      </c>
      <c r="D980" s="191" t="s">
        <v>342</v>
      </c>
      <c r="E980" s="192" t="s">
        <v>1356</v>
      </c>
      <c r="F980" s="280" t="s">
        <v>1357</v>
      </c>
      <c r="G980" s="194" t="s">
        <v>390</v>
      </c>
      <c r="H980" s="195">
        <v>8.39</v>
      </c>
      <c r="I980" s="269">
        <v>1811.2</v>
      </c>
      <c r="J980" s="197">
        <f>ROUND(I980*H980,2)</f>
        <v>15195.97</v>
      </c>
      <c r="K980" s="193" t="s">
        <v>34</v>
      </c>
      <c r="L980" s="322"/>
    </row>
    <row r="981" spans="2:12" s="13" customFormat="1" ht="13.5" hidden="1" outlineLevel="3">
      <c r="B981" s="331"/>
      <c r="C981" s="204"/>
      <c r="D981" s="206" t="s">
        <v>348</v>
      </c>
      <c r="E981" s="210" t="s">
        <v>34</v>
      </c>
      <c r="F981" s="281" t="s">
        <v>1358</v>
      </c>
      <c r="G981" s="204"/>
      <c r="H981" s="212">
        <v>1.8</v>
      </c>
      <c r="I981" s="332" t="s">
        <v>34</v>
      </c>
      <c r="J981" s="204"/>
      <c r="K981" s="204"/>
      <c r="L981" s="333"/>
    </row>
    <row r="982" spans="2:12" s="13" customFormat="1" ht="13.5" hidden="1" outlineLevel="3">
      <c r="B982" s="331"/>
      <c r="C982" s="204"/>
      <c r="D982" s="206" t="s">
        <v>348</v>
      </c>
      <c r="E982" s="210" t="s">
        <v>34</v>
      </c>
      <c r="F982" s="281" t="s">
        <v>1359</v>
      </c>
      <c r="G982" s="204"/>
      <c r="H982" s="212">
        <v>3.8</v>
      </c>
      <c r="I982" s="332" t="s">
        <v>34</v>
      </c>
      <c r="J982" s="204"/>
      <c r="K982" s="204"/>
      <c r="L982" s="333"/>
    </row>
    <row r="983" spans="2:12" s="13" customFormat="1" ht="13.5" hidden="1" outlineLevel="3">
      <c r="B983" s="331"/>
      <c r="C983" s="204"/>
      <c r="D983" s="206" t="s">
        <v>348</v>
      </c>
      <c r="E983" s="210" t="s">
        <v>34</v>
      </c>
      <c r="F983" s="281" t="s">
        <v>1360</v>
      </c>
      <c r="G983" s="204"/>
      <c r="H983" s="212">
        <v>2.79</v>
      </c>
      <c r="I983" s="332" t="s">
        <v>34</v>
      </c>
      <c r="J983" s="204"/>
      <c r="K983" s="204"/>
      <c r="L983" s="333"/>
    </row>
    <row r="984" spans="2:12" s="14" customFormat="1" ht="13.5" hidden="1" outlineLevel="3">
      <c r="B984" s="335"/>
      <c r="C984" s="205"/>
      <c r="D984" s="206" t="s">
        <v>348</v>
      </c>
      <c r="E984" s="207" t="s">
        <v>34</v>
      </c>
      <c r="F984" s="282" t="s">
        <v>352</v>
      </c>
      <c r="G984" s="205"/>
      <c r="H984" s="209">
        <v>8.39</v>
      </c>
      <c r="I984" s="336" t="s">
        <v>34</v>
      </c>
      <c r="J984" s="205"/>
      <c r="K984" s="205"/>
      <c r="L984" s="337"/>
    </row>
    <row r="985" spans="2:12" s="11" customFormat="1" ht="29.85" customHeight="1" outlineLevel="1">
      <c r="B985" s="318"/>
      <c r="C985" s="182"/>
      <c r="D985" s="188" t="s">
        <v>74</v>
      </c>
      <c r="E985" s="189" t="s">
        <v>90</v>
      </c>
      <c r="F985" s="279" t="s">
        <v>1361</v>
      </c>
      <c r="G985" s="182"/>
      <c r="H985" s="182"/>
      <c r="I985" s="321" t="s">
        <v>34</v>
      </c>
      <c r="J985" s="190">
        <f>SUM(J986:J1235)</f>
        <v>22672774.110000003</v>
      </c>
      <c r="K985" s="182"/>
      <c r="L985" s="320"/>
    </row>
    <row r="986" spans="2:12" s="1" customFormat="1" ht="22.5" customHeight="1" outlineLevel="2" collapsed="1">
      <c r="B986" s="302"/>
      <c r="C986" s="191" t="s">
        <v>1362</v>
      </c>
      <c r="D986" s="191" t="s">
        <v>342</v>
      </c>
      <c r="E986" s="192" t="s">
        <v>1363</v>
      </c>
      <c r="F986" s="280" t="s">
        <v>1364</v>
      </c>
      <c r="G986" s="194" t="s">
        <v>345</v>
      </c>
      <c r="H986" s="195">
        <v>2276.999</v>
      </c>
      <c r="I986" s="269">
        <v>3099.9</v>
      </c>
      <c r="J986" s="197">
        <f>ROUND(I986*H986,2)</f>
        <v>7058469.2</v>
      </c>
      <c r="K986" s="193" t="s">
        <v>34</v>
      </c>
      <c r="L986" s="322"/>
    </row>
    <row r="987" spans="2:12" s="12" customFormat="1" ht="13.5" hidden="1" outlineLevel="3">
      <c r="B987" s="342"/>
      <c r="C987" s="203"/>
      <c r="D987" s="206" t="s">
        <v>348</v>
      </c>
      <c r="E987" s="343" t="s">
        <v>34</v>
      </c>
      <c r="F987" s="350" t="s">
        <v>994</v>
      </c>
      <c r="G987" s="203"/>
      <c r="H987" s="345" t="s">
        <v>34</v>
      </c>
      <c r="I987" s="346" t="s">
        <v>34</v>
      </c>
      <c r="J987" s="203"/>
      <c r="K987" s="203"/>
      <c r="L987" s="347"/>
    </row>
    <row r="988" spans="2:12" s="12" customFormat="1" ht="13.5" hidden="1" outlineLevel="3">
      <c r="B988" s="342"/>
      <c r="C988" s="203"/>
      <c r="D988" s="206" t="s">
        <v>348</v>
      </c>
      <c r="E988" s="343" t="s">
        <v>34</v>
      </c>
      <c r="F988" s="350" t="s">
        <v>1365</v>
      </c>
      <c r="G988" s="203"/>
      <c r="H988" s="345" t="s">
        <v>34</v>
      </c>
      <c r="I988" s="346" t="s">
        <v>34</v>
      </c>
      <c r="J988" s="203"/>
      <c r="K988" s="203"/>
      <c r="L988" s="347"/>
    </row>
    <row r="989" spans="2:12" s="13" customFormat="1" ht="13.5" hidden="1" outlineLevel="3">
      <c r="B989" s="331"/>
      <c r="C989" s="204"/>
      <c r="D989" s="206" t="s">
        <v>348</v>
      </c>
      <c r="E989" s="210" t="s">
        <v>34</v>
      </c>
      <c r="F989" s="281" t="s">
        <v>1366</v>
      </c>
      <c r="G989" s="204"/>
      <c r="H989" s="212">
        <v>784.98</v>
      </c>
      <c r="I989" s="332" t="s">
        <v>34</v>
      </c>
      <c r="J989" s="204"/>
      <c r="K989" s="204"/>
      <c r="L989" s="333"/>
    </row>
    <row r="990" spans="2:12" s="12" customFormat="1" ht="13.5" hidden="1" outlineLevel="3">
      <c r="B990" s="342"/>
      <c r="C990" s="203"/>
      <c r="D990" s="206" t="s">
        <v>348</v>
      </c>
      <c r="E990" s="343" t="s">
        <v>34</v>
      </c>
      <c r="F990" s="350" t="s">
        <v>1367</v>
      </c>
      <c r="G990" s="203"/>
      <c r="H990" s="345" t="s">
        <v>34</v>
      </c>
      <c r="I990" s="346" t="s">
        <v>34</v>
      </c>
      <c r="J990" s="203"/>
      <c r="K990" s="203"/>
      <c r="L990" s="347"/>
    </row>
    <row r="991" spans="2:12" s="13" customFormat="1" ht="13.5" hidden="1" outlineLevel="3">
      <c r="B991" s="331"/>
      <c r="C991" s="204"/>
      <c r="D991" s="206" t="s">
        <v>348</v>
      </c>
      <c r="E991" s="210" t="s">
        <v>34</v>
      </c>
      <c r="F991" s="281" t="s">
        <v>1368</v>
      </c>
      <c r="G991" s="204"/>
      <c r="H991" s="212">
        <v>37.5</v>
      </c>
      <c r="I991" s="332" t="s">
        <v>34</v>
      </c>
      <c r="J991" s="204"/>
      <c r="K991" s="204"/>
      <c r="L991" s="333"/>
    </row>
    <row r="992" spans="2:12" s="13" customFormat="1" ht="13.5" hidden="1" outlineLevel="3">
      <c r="B992" s="331"/>
      <c r="C992" s="204"/>
      <c r="D992" s="206" t="s">
        <v>348</v>
      </c>
      <c r="E992" s="210" t="s">
        <v>34</v>
      </c>
      <c r="F992" s="281" t="s">
        <v>1369</v>
      </c>
      <c r="G992" s="204"/>
      <c r="H992" s="212">
        <v>4.5</v>
      </c>
      <c r="I992" s="332" t="s">
        <v>34</v>
      </c>
      <c r="J992" s="204"/>
      <c r="K992" s="204"/>
      <c r="L992" s="333"/>
    </row>
    <row r="993" spans="2:12" s="15" customFormat="1" ht="13.5" hidden="1" outlineLevel="3">
      <c r="B993" s="339"/>
      <c r="C993" s="213"/>
      <c r="D993" s="206" t="s">
        <v>348</v>
      </c>
      <c r="E993" s="214" t="s">
        <v>34</v>
      </c>
      <c r="F993" s="284" t="s">
        <v>363</v>
      </c>
      <c r="G993" s="213"/>
      <c r="H993" s="216">
        <v>826.98</v>
      </c>
      <c r="I993" s="340" t="s">
        <v>34</v>
      </c>
      <c r="J993" s="213"/>
      <c r="K993" s="213"/>
      <c r="L993" s="341"/>
    </row>
    <row r="994" spans="2:12" s="12" customFormat="1" ht="13.5" hidden="1" outlineLevel="3">
      <c r="B994" s="342"/>
      <c r="C994" s="203"/>
      <c r="D994" s="206" t="s">
        <v>348</v>
      </c>
      <c r="E994" s="343" t="s">
        <v>34</v>
      </c>
      <c r="F994" s="350" t="s">
        <v>1370</v>
      </c>
      <c r="G994" s="203"/>
      <c r="H994" s="345" t="s">
        <v>34</v>
      </c>
      <c r="I994" s="346" t="s">
        <v>34</v>
      </c>
      <c r="J994" s="203"/>
      <c r="K994" s="203"/>
      <c r="L994" s="347"/>
    </row>
    <row r="995" spans="2:12" s="13" customFormat="1" ht="13.5" hidden="1" outlineLevel="3">
      <c r="B995" s="331"/>
      <c r="C995" s="204"/>
      <c r="D995" s="206" t="s">
        <v>348</v>
      </c>
      <c r="E995" s="210" t="s">
        <v>34</v>
      </c>
      <c r="F995" s="281" t="s">
        <v>1371</v>
      </c>
      <c r="G995" s="204"/>
      <c r="H995" s="212">
        <v>697.5</v>
      </c>
      <c r="I995" s="332" t="s">
        <v>34</v>
      </c>
      <c r="J995" s="204"/>
      <c r="K995" s="204"/>
      <c r="L995" s="333"/>
    </row>
    <row r="996" spans="2:12" s="12" customFormat="1" ht="13.5" hidden="1" outlineLevel="3">
      <c r="B996" s="342"/>
      <c r="C996" s="203"/>
      <c r="D996" s="206" t="s">
        <v>348</v>
      </c>
      <c r="E996" s="343" t="s">
        <v>34</v>
      </c>
      <c r="F996" s="350" t="s">
        <v>1372</v>
      </c>
      <c r="G996" s="203"/>
      <c r="H996" s="345" t="s">
        <v>34</v>
      </c>
      <c r="I996" s="346" t="s">
        <v>34</v>
      </c>
      <c r="J996" s="203"/>
      <c r="K996" s="203"/>
      <c r="L996" s="347"/>
    </row>
    <row r="997" spans="2:12" s="13" customFormat="1" ht="13.5" hidden="1" outlineLevel="3">
      <c r="B997" s="331"/>
      <c r="C997" s="204"/>
      <c r="D997" s="206" t="s">
        <v>348</v>
      </c>
      <c r="E997" s="210" t="s">
        <v>34</v>
      </c>
      <c r="F997" s="281" t="s">
        <v>1373</v>
      </c>
      <c r="G997" s="204"/>
      <c r="H997" s="212">
        <v>-36</v>
      </c>
      <c r="I997" s="332" t="s">
        <v>34</v>
      </c>
      <c r="J997" s="204"/>
      <c r="K997" s="204"/>
      <c r="L997" s="333"/>
    </row>
    <row r="998" spans="2:12" s="13" customFormat="1" ht="13.5" hidden="1" outlineLevel="3">
      <c r="B998" s="331"/>
      <c r="C998" s="204"/>
      <c r="D998" s="206" t="s">
        <v>348</v>
      </c>
      <c r="E998" s="210" t="s">
        <v>34</v>
      </c>
      <c r="F998" s="281" t="s">
        <v>1374</v>
      </c>
      <c r="G998" s="204"/>
      <c r="H998" s="212">
        <v>-1.62</v>
      </c>
      <c r="I998" s="332" t="s">
        <v>34</v>
      </c>
      <c r="J998" s="204"/>
      <c r="K998" s="204"/>
      <c r="L998" s="333"/>
    </row>
    <row r="999" spans="2:12" s="13" customFormat="1" ht="13.5" hidden="1" outlineLevel="3">
      <c r="B999" s="331"/>
      <c r="C999" s="204"/>
      <c r="D999" s="206" t="s">
        <v>348</v>
      </c>
      <c r="E999" s="210" t="s">
        <v>34</v>
      </c>
      <c r="F999" s="281" t="s">
        <v>1375</v>
      </c>
      <c r="G999" s="204"/>
      <c r="H999" s="212">
        <v>-7.461</v>
      </c>
      <c r="I999" s="332" t="s">
        <v>34</v>
      </c>
      <c r="J999" s="204"/>
      <c r="K999" s="204"/>
      <c r="L999" s="333"/>
    </row>
    <row r="1000" spans="2:12" s="15" customFormat="1" ht="13.5" hidden="1" outlineLevel="3">
      <c r="B1000" s="339"/>
      <c r="C1000" s="213"/>
      <c r="D1000" s="206" t="s">
        <v>348</v>
      </c>
      <c r="E1000" s="214" t="s">
        <v>34</v>
      </c>
      <c r="F1000" s="284" t="s">
        <v>363</v>
      </c>
      <c r="G1000" s="213"/>
      <c r="H1000" s="216">
        <v>652.419</v>
      </c>
      <c r="I1000" s="340" t="s">
        <v>34</v>
      </c>
      <c r="J1000" s="213"/>
      <c r="K1000" s="213"/>
      <c r="L1000" s="341"/>
    </row>
    <row r="1001" spans="2:12" s="12" customFormat="1" ht="13.5" hidden="1" outlineLevel="3">
      <c r="B1001" s="342"/>
      <c r="C1001" s="203"/>
      <c r="D1001" s="206" t="s">
        <v>348</v>
      </c>
      <c r="E1001" s="343" t="s">
        <v>34</v>
      </c>
      <c r="F1001" s="350" t="s">
        <v>1376</v>
      </c>
      <c r="G1001" s="203"/>
      <c r="H1001" s="345" t="s">
        <v>34</v>
      </c>
      <c r="I1001" s="346" t="s">
        <v>34</v>
      </c>
      <c r="J1001" s="203"/>
      <c r="K1001" s="203"/>
      <c r="L1001" s="347"/>
    </row>
    <row r="1002" spans="2:12" s="13" customFormat="1" ht="13.5" hidden="1" outlineLevel="3">
      <c r="B1002" s="331"/>
      <c r="C1002" s="204"/>
      <c r="D1002" s="206" t="s">
        <v>348</v>
      </c>
      <c r="E1002" s="210" t="s">
        <v>34</v>
      </c>
      <c r="F1002" s="281" t="s">
        <v>1377</v>
      </c>
      <c r="G1002" s="204"/>
      <c r="H1002" s="212">
        <v>334</v>
      </c>
      <c r="I1002" s="332" t="s">
        <v>34</v>
      </c>
      <c r="J1002" s="204"/>
      <c r="K1002" s="204"/>
      <c r="L1002" s="333"/>
    </row>
    <row r="1003" spans="2:12" s="12" customFormat="1" ht="13.5" hidden="1" outlineLevel="3">
      <c r="B1003" s="342"/>
      <c r="C1003" s="203"/>
      <c r="D1003" s="206" t="s">
        <v>348</v>
      </c>
      <c r="E1003" s="343" t="s">
        <v>34</v>
      </c>
      <c r="F1003" s="350" t="s">
        <v>1378</v>
      </c>
      <c r="G1003" s="203"/>
      <c r="H1003" s="345" t="s">
        <v>34</v>
      </c>
      <c r="I1003" s="346" t="s">
        <v>34</v>
      </c>
      <c r="J1003" s="203"/>
      <c r="K1003" s="203"/>
      <c r="L1003" s="347"/>
    </row>
    <row r="1004" spans="2:12" s="13" customFormat="1" ht="13.5" hidden="1" outlineLevel="3">
      <c r="B1004" s="331"/>
      <c r="C1004" s="204"/>
      <c r="D1004" s="206" t="s">
        <v>348</v>
      </c>
      <c r="E1004" s="210" t="s">
        <v>34</v>
      </c>
      <c r="F1004" s="281" t="s">
        <v>1379</v>
      </c>
      <c r="G1004" s="204"/>
      <c r="H1004" s="212">
        <v>362</v>
      </c>
      <c r="I1004" s="332" t="s">
        <v>34</v>
      </c>
      <c r="J1004" s="204"/>
      <c r="K1004" s="204"/>
      <c r="L1004" s="333"/>
    </row>
    <row r="1005" spans="2:12" s="13" customFormat="1" ht="13.5" hidden="1" outlineLevel="3">
      <c r="B1005" s="331"/>
      <c r="C1005" s="204"/>
      <c r="D1005" s="206" t="s">
        <v>348</v>
      </c>
      <c r="E1005" s="210" t="s">
        <v>34</v>
      </c>
      <c r="F1005" s="281" t="s">
        <v>1380</v>
      </c>
      <c r="G1005" s="204"/>
      <c r="H1005" s="212">
        <v>5.625</v>
      </c>
      <c r="I1005" s="332" t="s">
        <v>34</v>
      </c>
      <c r="J1005" s="204"/>
      <c r="K1005" s="204"/>
      <c r="L1005" s="333"/>
    </row>
    <row r="1006" spans="2:12" s="13" customFormat="1" ht="13.5" hidden="1" outlineLevel="3">
      <c r="B1006" s="331"/>
      <c r="C1006" s="204"/>
      <c r="D1006" s="206" t="s">
        <v>348</v>
      </c>
      <c r="E1006" s="210" t="s">
        <v>34</v>
      </c>
      <c r="F1006" s="281" t="s">
        <v>1381</v>
      </c>
      <c r="G1006" s="204"/>
      <c r="H1006" s="212">
        <v>80</v>
      </c>
      <c r="I1006" s="332" t="s">
        <v>34</v>
      </c>
      <c r="J1006" s="204"/>
      <c r="K1006" s="204"/>
      <c r="L1006" s="333"/>
    </row>
    <row r="1007" spans="2:12" s="12" customFormat="1" ht="13.5" hidden="1" outlineLevel="3">
      <c r="B1007" s="342"/>
      <c r="C1007" s="203"/>
      <c r="D1007" s="206" t="s">
        <v>348</v>
      </c>
      <c r="E1007" s="343" t="s">
        <v>34</v>
      </c>
      <c r="F1007" s="350" t="s">
        <v>1382</v>
      </c>
      <c r="G1007" s="203"/>
      <c r="H1007" s="345" t="s">
        <v>34</v>
      </c>
      <c r="I1007" s="346" t="s">
        <v>34</v>
      </c>
      <c r="J1007" s="203"/>
      <c r="K1007" s="203"/>
      <c r="L1007" s="347"/>
    </row>
    <row r="1008" spans="2:12" s="13" customFormat="1" ht="13.5" hidden="1" outlineLevel="3">
      <c r="B1008" s="331"/>
      <c r="C1008" s="204"/>
      <c r="D1008" s="206" t="s">
        <v>348</v>
      </c>
      <c r="E1008" s="210" t="s">
        <v>34</v>
      </c>
      <c r="F1008" s="281" t="s">
        <v>1383</v>
      </c>
      <c r="G1008" s="204"/>
      <c r="H1008" s="212">
        <v>12.6</v>
      </c>
      <c r="I1008" s="332" t="s">
        <v>34</v>
      </c>
      <c r="J1008" s="204"/>
      <c r="K1008" s="204"/>
      <c r="L1008" s="333"/>
    </row>
    <row r="1009" spans="2:12" s="13" customFormat="1" ht="13.5" hidden="1" outlineLevel="3">
      <c r="B1009" s="331"/>
      <c r="C1009" s="204"/>
      <c r="D1009" s="206" t="s">
        <v>348</v>
      </c>
      <c r="E1009" s="210" t="s">
        <v>34</v>
      </c>
      <c r="F1009" s="281" t="s">
        <v>1384</v>
      </c>
      <c r="G1009" s="204"/>
      <c r="H1009" s="212">
        <v>26.4</v>
      </c>
      <c r="I1009" s="332" t="s">
        <v>34</v>
      </c>
      <c r="J1009" s="204"/>
      <c r="K1009" s="204"/>
      <c r="L1009" s="333"/>
    </row>
    <row r="1010" spans="2:12" s="15" customFormat="1" ht="13.5" hidden="1" outlineLevel="3">
      <c r="B1010" s="339"/>
      <c r="C1010" s="213"/>
      <c r="D1010" s="206" t="s">
        <v>348</v>
      </c>
      <c r="E1010" s="214" t="s">
        <v>34</v>
      </c>
      <c r="F1010" s="284" t="s">
        <v>363</v>
      </c>
      <c r="G1010" s="213"/>
      <c r="H1010" s="216">
        <v>820.625</v>
      </c>
      <c r="I1010" s="340" t="s">
        <v>34</v>
      </c>
      <c r="J1010" s="213"/>
      <c r="K1010" s="213"/>
      <c r="L1010" s="341"/>
    </row>
    <row r="1011" spans="2:12" s="12" customFormat="1" ht="13.5" hidden="1" outlineLevel="3">
      <c r="B1011" s="342"/>
      <c r="C1011" s="203"/>
      <c r="D1011" s="206" t="s">
        <v>348</v>
      </c>
      <c r="E1011" s="343" t="s">
        <v>34</v>
      </c>
      <c r="F1011" s="350" t="s">
        <v>1385</v>
      </c>
      <c r="G1011" s="203"/>
      <c r="H1011" s="345" t="s">
        <v>34</v>
      </c>
      <c r="I1011" s="346" t="s">
        <v>34</v>
      </c>
      <c r="J1011" s="203"/>
      <c r="K1011" s="203"/>
      <c r="L1011" s="347"/>
    </row>
    <row r="1012" spans="2:12" s="13" customFormat="1" ht="13.5" hidden="1" outlineLevel="3">
      <c r="B1012" s="331"/>
      <c r="C1012" s="204"/>
      <c r="D1012" s="206" t="s">
        <v>348</v>
      </c>
      <c r="E1012" s="210" t="s">
        <v>34</v>
      </c>
      <c r="F1012" s="281" t="s">
        <v>1386</v>
      </c>
      <c r="G1012" s="204"/>
      <c r="H1012" s="212">
        <v>-6.475</v>
      </c>
      <c r="I1012" s="332" t="s">
        <v>34</v>
      </c>
      <c r="J1012" s="204"/>
      <c r="K1012" s="204"/>
      <c r="L1012" s="333"/>
    </row>
    <row r="1013" spans="2:12" s="13" customFormat="1" ht="13.5" hidden="1" outlineLevel="3">
      <c r="B1013" s="331"/>
      <c r="C1013" s="204"/>
      <c r="D1013" s="206" t="s">
        <v>348</v>
      </c>
      <c r="E1013" s="210" t="s">
        <v>34</v>
      </c>
      <c r="F1013" s="281" t="s">
        <v>1387</v>
      </c>
      <c r="G1013" s="204"/>
      <c r="H1013" s="212">
        <v>-4.625</v>
      </c>
      <c r="I1013" s="332" t="s">
        <v>34</v>
      </c>
      <c r="J1013" s="204"/>
      <c r="K1013" s="204"/>
      <c r="L1013" s="333"/>
    </row>
    <row r="1014" spans="2:12" s="13" customFormat="1" ht="13.5" hidden="1" outlineLevel="3">
      <c r="B1014" s="331"/>
      <c r="C1014" s="204"/>
      <c r="D1014" s="206" t="s">
        <v>348</v>
      </c>
      <c r="E1014" s="210" t="s">
        <v>34</v>
      </c>
      <c r="F1014" s="281" t="s">
        <v>1388</v>
      </c>
      <c r="G1014" s="204"/>
      <c r="H1014" s="212">
        <v>-3.6</v>
      </c>
      <c r="I1014" s="332" t="s">
        <v>34</v>
      </c>
      <c r="J1014" s="204"/>
      <c r="K1014" s="204"/>
      <c r="L1014" s="333"/>
    </row>
    <row r="1015" spans="2:12" s="13" customFormat="1" ht="13.5" hidden="1" outlineLevel="3">
      <c r="B1015" s="331"/>
      <c r="C1015" s="204"/>
      <c r="D1015" s="206" t="s">
        <v>348</v>
      </c>
      <c r="E1015" s="210" t="s">
        <v>34</v>
      </c>
      <c r="F1015" s="281" t="s">
        <v>1389</v>
      </c>
      <c r="G1015" s="204"/>
      <c r="H1015" s="212">
        <v>-1.5</v>
      </c>
      <c r="I1015" s="332" t="s">
        <v>34</v>
      </c>
      <c r="J1015" s="204"/>
      <c r="K1015" s="204"/>
      <c r="L1015" s="333"/>
    </row>
    <row r="1016" spans="2:12" s="12" customFormat="1" ht="13.5" hidden="1" outlineLevel="3">
      <c r="B1016" s="342"/>
      <c r="C1016" s="203"/>
      <c r="D1016" s="206" t="s">
        <v>348</v>
      </c>
      <c r="E1016" s="343" t="s">
        <v>34</v>
      </c>
      <c r="F1016" s="350" t="s">
        <v>1390</v>
      </c>
      <c r="G1016" s="203"/>
      <c r="H1016" s="345" t="s">
        <v>34</v>
      </c>
      <c r="I1016" s="346" t="s">
        <v>34</v>
      </c>
      <c r="J1016" s="203"/>
      <c r="K1016" s="203"/>
      <c r="L1016" s="347"/>
    </row>
    <row r="1017" spans="2:12" s="13" customFormat="1" ht="13.5" hidden="1" outlineLevel="3">
      <c r="B1017" s="331"/>
      <c r="C1017" s="204"/>
      <c r="D1017" s="206" t="s">
        <v>348</v>
      </c>
      <c r="E1017" s="210" t="s">
        <v>34</v>
      </c>
      <c r="F1017" s="281" t="s">
        <v>1391</v>
      </c>
      <c r="G1017" s="204"/>
      <c r="H1017" s="212">
        <v>-2.602</v>
      </c>
      <c r="I1017" s="332" t="s">
        <v>34</v>
      </c>
      <c r="J1017" s="204"/>
      <c r="K1017" s="204"/>
      <c r="L1017" s="333"/>
    </row>
    <row r="1018" spans="2:12" s="13" customFormat="1" ht="13.5" hidden="1" outlineLevel="3">
      <c r="B1018" s="331"/>
      <c r="C1018" s="204"/>
      <c r="D1018" s="206" t="s">
        <v>348</v>
      </c>
      <c r="E1018" s="210" t="s">
        <v>34</v>
      </c>
      <c r="F1018" s="281" t="s">
        <v>1392</v>
      </c>
      <c r="G1018" s="204"/>
      <c r="H1018" s="212">
        <v>-0.347</v>
      </c>
      <c r="I1018" s="332" t="s">
        <v>34</v>
      </c>
      <c r="J1018" s="204"/>
      <c r="K1018" s="204"/>
      <c r="L1018" s="333"/>
    </row>
    <row r="1019" spans="2:12" s="13" customFormat="1" ht="13.5" hidden="1" outlineLevel="3">
      <c r="B1019" s="331"/>
      <c r="C1019" s="204"/>
      <c r="D1019" s="206" t="s">
        <v>348</v>
      </c>
      <c r="E1019" s="210" t="s">
        <v>34</v>
      </c>
      <c r="F1019" s="281" t="s">
        <v>1393</v>
      </c>
      <c r="G1019" s="204"/>
      <c r="H1019" s="212">
        <v>-0.441</v>
      </c>
      <c r="I1019" s="332" t="s">
        <v>34</v>
      </c>
      <c r="J1019" s="204"/>
      <c r="K1019" s="204"/>
      <c r="L1019" s="333"/>
    </row>
    <row r="1020" spans="2:12" s="13" customFormat="1" ht="13.5" hidden="1" outlineLevel="3">
      <c r="B1020" s="331"/>
      <c r="C1020" s="204"/>
      <c r="D1020" s="206" t="s">
        <v>348</v>
      </c>
      <c r="E1020" s="210" t="s">
        <v>34</v>
      </c>
      <c r="F1020" s="281" t="s">
        <v>1394</v>
      </c>
      <c r="G1020" s="204"/>
      <c r="H1020" s="212">
        <v>-0.81</v>
      </c>
      <c r="I1020" s="332" t="s">
        <v>34</v>
      </c>
      <c r="J1020" s="204"/>
      <c r="K1020" s="204"/>
      <c r="L1020" s="333"/>
    </row>
    <row r="1021" spans="2:12" s="13" customFormat="1" ht="13.5" hidden="1" outlineLevel="3">
      <c r="B1021" s="331"/>
      <c r="C1021" s="204"/>
      <c r="D1021" s="206" t="s">
        <v>348</v>
      </c>
      <c r="E1021" s="210" t="s">
        <v>34</v>
      </c>
      <c r="F1021" s="281" t="s">
        <v>1395</v>
      </c>
      <c r="G1021" s="204"/>
      <c r="H1021" s="212">
        <v>-0.825</v>
      </c>
      <c r="I1021" s="332" t="s">
        <v>34</v>
      </c>
      <c r="J1021" s="204"/>
      <c r="K1021" s="204"/>
      <c r="L1021" s="333"/>
    </row>
    <row r="1022" spans="2:12" s="13" customFormat="1" ht="13.5" hidden="1" outlineLevel="3">
      <c r="B1022" s="331"/>
      <c r="C1022" s="204"/>
      <c r="D1022" s="206" t="s">
        <v>348</v>
      </c>
      <c r="E1022" s="210" t="s">
        <v>34</v>
      </c>
      <c r="F1022" s="281" t="s">
        <v>1396</v>
      </c>
      <c r="G1022" s="204"/>
      <c r="H1022" s="212">
        <v>-1.8</v>
      </c>
      <c r="I1022" s="332" t="s">
        <v>34</v>
      </c>
      <c r="J1022" s="204"/>
      <c r="K1022" s="204"/>
      <c r="L1022" s="333"/>
    </row>
    <row r="1023" spans="2:12" s="15" customFormat="1" ht="13.5" hidden="1" outlineLevel="3">
      <c r="B1023" s="339"/>
      <c r="C1023" s="213"/>
      <c r="D1023" s="206" t="s">
        <v>348</v>
      </c>
      <c r="E1023" s="214" t="s">
        <v>34</v>
      </c>
      <c r="F1023" s="284" t="s">
        <v>363</v>
      </c>
      <c r="G1023" s="213"/>
      <c r="H1023" s="216">
        <v>-23.025</v>
      </c>
      <c r="I1023" s="340" t="s">
        <v>34</v>
      </c>
      <c r="J1023" s="213"/>
      <c r="K1023" s="213"/>
      <c r="L1023" s="341"/>
    </row>
    <row r="1024" spans="2:12" s="14" customFormat="1" ht="13.5" hidden="1" outlineLevel="3">
      <c r="B1024" s="335"/>
      <c r="C1024" s="205"/>
      <c r="D1024" s="206" t="s">
        <v>348</v>
      </c>
      <c r="E1024" s="207" t="s">
        <v>34</v>
      </c>
      <c r="F1024" s="282" t="s">
        <v>352</v>
      </c>
      <c r="G1024" s="205"/>
      <c r="H1024" s="209">
        <v>2276.999</v>
      </c>
      <c r="I1024" s="336" t="s">
        <v>34</v>
      </c>
      <c r="J1024" s="205"/>
      <c r="K1024" s="205"/>
      <c r="L1024" s="337"/>
    </row>
    <row r="1025" spans="2:12" s="1" customFormat="1" ht="22.5" customHeight="1" outlineLevel="2" collapsed="1">
      <c r="B1025" s="302"/>
      <c r="C1025" s="191" t="s">
        <v>1397</v>
      </c>
      <c r="D1025" s="191" t="s">
        <v>342</v>
      </c>
      <c r="E1025" s="192" t="s">
        <v>1398</v>
      </c>
      <c r="F1025" s="280" t="s">
        <v>1399</v>
      </c>
      <c r="G1025" s="194" t="s">
        <v>345</v>
      </c>
      <c r="H1025" s="195">
        <v>81.355</v>
      </c>
      <c r="I1025" s="269">
        <v>3295</v>
      </c>
      <c r="J1025" s="197">
        <f>ROUND(I1025*H1025,2)</f>
        <v>268064.73</v>
      </c>
      <c r="K1025" s="193" t="s">
        <v>34</v>
      </c>
      <c r="L1025" s="322"/>
    </row>
    <row r="1026" spans="2:12" s="12" customFormat="1" ht="13.5" hidden="1" outlineLevel="3">
      <c r="B1026" s="342"/>
      <c r="C1026" s="203"/>
      <c r="D1026" s="206" t="s">
        <v>348</v>
      </c>
      <c r="E1026" s="343" t="s">
        <v>34</v>
      </c>
      <c r="F1026" s="350" t="s">
        <v>1400</v>
      </c>
      <c r="G1026" s="203"/>
      <c r="H1026" s="345" t="s">
        <v>34</v>
      </c>
      <c r="I1026" s="346" t="s">
        <v>34</v>
      </c>
      <c r="J1026" s="203"/>
      <c r="K1026" s="203"/>
      <c r="L1026" s="347"/>
    </row>
    <row r="1027" spans="2:12" s="12" customFormat="1" ht="13.5" hidden="1" outlineLevel="3">
      <c r="B1027" s="342"/>
      <c r="C1027" s="203"/>
      <c r="D1027" s="206" t="s">
        <v>348</v>
      </c>
      <c r="E1027" s="343" t="s">
        <v>34</v>
      </c>
      <c r="F1027" s="350" t="s">
        <v>1111</v>
      </c>
      <c r="G1027" s="203"/>
      <c r="H1027" s="345" t="s">
        <v>34</v>
      </c>
      <c r="I1027" s="346" t="s">
        <v>34</v>
      </c>
      <c r="J1027" s="203"/>
      <c r="K1027" s="203"/>
      <c r="L1027" s="347"/>
    </row>
    <row r="1028" spans="2:12" s="13" customFormat="1" ht="13.5" hidden="1" outlineLevel="3">
      <c r="B1028" s="331"/>
      <c r="C1028" s="204"/>
      <c r="D1028" s="206" t="s">
        <v>348</v>
      </c>
      <c r="E1028" s="210" t="s">
        <v>34</v>
      </c>
      <c r="F1028" s="281" t="s">
        <v>1401</v>
      </c>
      <c r="G1028" s="204"/>
      <c r="H1028" s="212">
        <v>13.674</v>
      </c>
      <c r="I1028" s="332" t="s">
        <v>34</v>
      </c>
      <c r="J1028" s="204"/>
      <c r="K1028" s="204"/>
      <c r="L1028" s="333"/>
    </row>
    <row r="1029" spans="2:12" s="13" customFormat="1" ht="13.5" hidden="1" outlineLevel="3">
      <c r="B1029" s="331"/>
      <c r="C1029" s="204"/>
      <c r="D1029" s="206" t="s">
        <v>348</v>
      </c>
      <c r="E1029" s="210" t="s">
        <v>34</v>
      </c>
      <c r="F1029" s="281" t="s">
        <v>1402</v>
      </c>
      <c r="G1029" s="204"/>
      <c r="H1029" s="212">
        <v>26.659</v>
      </c>
      <c r="I1029" s="332" t="s">
        <v>34</v>
      </c>
      <c r="J1029" s="204"/>
      <c r="K1029" s="204"/>
      <c r="L1029" s="333"/>
    </row>
    <row r="1030" spans="2:12" s="12" customFormat="1" ht="13.5" hidden="1" outlineLevel="3">
      <c r="B1030" s="342"/>
      <c r="C1030" s="203"/>
      <c r="D1030" s="206" t="s">
        <v>348</v>
      </c>
      <c r="E1030" s="343" t="s">
        <v>34</v>
      </c>
      <c r="F1030" s="350" t="s">
        <v>1113</v>
      </c>
      <c r="G1030" s="203"/>
      <c r="H1030" s="345" t="s">
        <v>34</v>
      </c>
      <c r="I1030" s="346" t="s">
        <v>34</v>
      </c>
      <c r="J1030" s="203"/>
      <c r="K1030" s="203"/>
      <c r="L1030" s="347"/>
    </row>
    <row r="1031" spans="2:12" s="13" customFormat="1" ht="13.5" hidden="1" outlineLevel="3">
      <c r="B1031" s="331"/>
      <c r="C1031" s="204"/>
      <c r="D1031" s="206" t="s">
        <v>348</v>
      </c>
      <c r="E1031" s="210" t="s">
        <v>34</v>
      </c>
      <c r="F1031" s="281" t="s">
        <v>1403</v>
      </c>
      <c r="G1031" s="204"/>
      <c r="H1031" s="212">
        <v>41.022</v>
      </c>
      <c r="I1031" s="332" t="s">
        <v>34</v>
      </c>
      <c r="J1031" s="204"/>
      <c r="K1031" s="204"/>
      <c r="L1031" s="333"/>
    </row>
    <row r="1032" spans="2:12" s="14" customFormat="1" ht="13.5" hidden="1" outlineLevel="3">
      <c r="B1032" s="335"/>
      <c r="C1032" s="205"/>
      <c r="D1032" s="206" t="s">
        <v>348</v>
      </c>
      <c r="E1032" s="207" t="s">
        <v>34</v>
      </c>
      <c r="F1032" s="282" t="s">
        <v>352</v>
      </c>
      <c r="G1032" s="205"/>
      <c r="H1032" s="209">
        <v>81.355</v>
      </c>
      <c r="I1032" s="336" t="s">
        <v>34</v>
      </c>
      <c r="J1032" s="205"/>
      <c r="K1032" s="205"/>
      <c r="L1032" s="337"/>
    </row>
    <row r="1033" spans="2:12" s="1" customFormat="1" ht="31.5" customHeight="1" outlineLevel="2" collapsed="1">
      <c r="B1033" s="302"/>
      <c r="C1033" s="191" t="s">
        <v>1404</v>
      </c>
      <c r="D1033" s="191" t="s">
        <v>342</v>
      </c>
      <c r="E1033" s="192" t="s">
        <v>1405</v>
      </c>
      <c r="F1033" s="280" t="s">
        <v>1406</v>
      </c>
      <c r="G1033" s="194" t="s">
        <v>390</v>
      </c>
      <c r="H1033" s="195">
        <v>2618.573</v>
      </c>
      <c r="I1033" s="269">
        <v>626.9</v>
      </c>
      <c r="J1033" s="197">
        <f>ROUND(I1033*H1033,2)</f>
        <v>1641583.41</v>
      </c>
      <c r="K1033" s="193" t="s">
        <v>346</v>
      </c>
      <c r="L1033" s="322"/>
    </row>
    <row r="1034" spans="2:12" s="12" customFormat="1" ht="13.5" hidden="1" outlineLevel="3">
      <c r="B1034" s="342"/>
      <c r="C1034" s="203"/>
      <c r="D1034" s="206" t="s">
        <v>348</v>
      </c>
      <c r="E1034" s="343" t="s">
        <v>34</v>
      </c>
      <c r="F1034" s="350" t="s">
        <v>994</v>
      </c>
      <c r="G1034" s="203"/>
      <c r="H1034" s="345" t="s">
        <v>34</v>
      </c>
      <c r="I1034" s="346" t="s">
        <v>34</v>
      </c>
      <c r="J1034" s="203"/>
      <c r="K1034" s="203"/>
      <c r="L1034" s="347"/>
    </row>
    <row r="1035" spans="2:12" s="12" customFormat="1" ht="13.5" hidden="1" outlineLevel="3">
      <c r="B1035" s="342"/>
      <c r="C1035" s="203"/>
      <c r="D1035" s="206" t="s">
        <v>348</v>
      </c>
      <c r="E1035" s="343" t="s">
        <v>34</v>
      </c>
      <c r="F1035" s="350" t="s">
        <v>1407</v>
      </c>
      <c r="G1035" s="203"/>
      <c r="H1035" s="345" t="s">
        <v>34</v>
      </c>
      <c r="I1035" s="346" t="s">
        <v>34</v>
      </c>
      <c r="J1035" s="203"/>
      <c r="K1035" s="203"/>
      <c r="L1035" s="347"/>
    </row>
    <row r="1036" spans="2:12" s="12" customFormat="1" ht="13.5" hidden="1" outlineLevel="3">
      <c r="B1036" s="342"/>
      <c r="C1036" s="203"/>
      <c r="D1036" s="206" t="s">
        <v>348</v>
      </c>
      <c r="E1036" s="343" t="s">
        <v>34</v>
      </c>
      <c r="F1036" s="350" t="s">
        <v>1365</v>
      </c>
      <c r="G1036" s="203"/>
      <c r="H1036" s="345" t="s">
        <v>34</v>
      </c>
      <c r="I1036" s="346" t="s">
        <v>34</v>
      </c>
      <c r="J1036" s="203"/>
      <c r="K1036" s="203"/>
      <c r="L1036" s="347"/>
    </row>
    <row r="1037" spans="2:12" s="13" customFormat="1" ht="13.5" hidden="1" outlineLevel="3">
      <c r="B1037" s="331"/>
      <c r="C1037" s="204"/>
      <c r="D1037" s="206" t="s">
        <v>348</v>
      </c>
      <c r="E1037" s="210" t="s">
        <v>34</v>
      </c>
      <c r="F1037" s="281" t="s">
        <v>1408</v>
      </c>
      <c r="G1037" s="204"/>
      <c r="H1037" s="212">
        <v>88.58</v>
      </c>
      <c r="I1037" s="332" t="s">
        <v>34</v>
      </c>
      <c r="J1037" s="204"/>
      <c r="K1037" s="204"/>
      <c r="L1037" s="333"/>
    </row>
    <row r="1038" spans="2:12" s="12" customFormat="1" ht="13.5" hidden="1" outlineLevel="3">
      <c r="B1038" s="342"/>
      <c r="C1038" s="203"/>
      <c r="D1038" s="206" t="s">
        <v>348</v>
      </c>
      <c r="E1038" s="343" t="s">
        <v>34</v>
      </c>
      <c r="F1038" s="350" t="s">
        <v>1367</v>
      </c>
      <c r="G1038" s="203"/>
      <c r="H1038" s="345" t="s">
        <v>34</v>
      </c>
      <c r="I1038" s="346" t="s">
        <v>34</v>
      </c>
      <c r="J1038" s="203"/>
      <c r="K1038" s="203"/>
      <c r="L1038" s="347"/>
    </row>
    <row r="1039" spans="2:12" s="13" customFormat="1" ht="13.5" hidden="1" outlineLevel="3">
      <c r="B1039" s="331"/>
      <c r="C1039" s="204"/>
      <c r="D1039" s="206" t="s">
        <v>348</v>
      </c>
      <c r="E1039" s="210" t="s">
        <v>34</v>
      </c>
      <c r="F1039" s="281" t="s">
        <v>1409</v>
      </c>
      <c r="G1039" s="204"/>
      <c r="H1039" s="212">
        <v>78</v>
      </c>
      <c r="I1039" s="332" t="s">
        <v>34</v>
      </c>
      <c r="J1039" s="204"/>
      <c r="K1039" s="204"/>
      <c r="L1039" s="333"/>
    </row>
    <row r="1040" spans="2:12" s="15" customFormat="1" ht="13.5" hidden="1" outlineLevel="3">
      <c r="B1040" s="339"/>
      <c r="C1040" s="213"/>
      <c r="D1040" s="206" t="s">
        <v>348</v>
      </c>
      <c r="E1040" s="214" t="s">
        <v>34</v>
      </c>
      <c r="F1040" s="284" t="s">
        <v>363</v>
      </c>
      <c r="G1040" s="213"/>
      <c r="H1040" s="216">
        <v>166.58</v>
      </c>
      <c r="I1040" s="340" t="s">
        <v>34</v>
      </c>
      <c r="J1040" s="213"/>
      <c r="K1040" s="213"/>
      <c r="L1040" s="341"/>
    </row>
    <row r="1041" spans="2:12" s="12" customFormat="1" ht="13.5" hidden="1" outlineLevel="3">
      <c r="B1041" s="342"/>
      <c r="C1041" s="203"/>
      <c r="D1041" s="206" t="s">
        <v>348</v>
      </c>
      <c r="E1041" s="343" t="s">
        <v>34</v>
      </c>
      <c r="F1041" s="350" t="s">
        <v>1370</v>
      </c>
      <c r="G1041" s="203"/>
      <c r="H1041" s="345" t="s">
        <v>34</v>
      </c>
      <c r="I1041" s="346" t="s">
        <v>34</v>
      </c>
      <c r="J1041" s="203"/>
      <c r="K1041" s="203"/>
      <c r="L1041" s="347"/>
    </row>
    <row r="1042" spans="2:12" s="13" customFormat="1" ht="13.5" hidden="1" outlineLevel="3">
      <c r="B1042" s="331"/>
      <c r="C1042" s="204"/>
      <c r="D1042" s="206" t="s">
        <v>348</v>
      </c>
      <c r="E1042" s="210" t="s">
        <v>34</v>
      </c>
      <c r="F1042" s="281" t="s">
        <v>1410</v>
      </c>
      <c r="G1042" s="204"/>
      <c r="H1042" s="212">
        <v>84.5</v>
      </c>
      <c r="I1042" s="332" t="s">
        <v>34</v>
      </c>
      <c r="J1042" s="204"/>
      <c r="K1042" s="204"/>
      <c r="L1042" s="333"/>
    </row>
    <row r="1043" spans="2:12" s="13" customFormat="1" ht="13.5" hidden="1" outlineLevel="3">
      <c r="B1043" s="331"/>
      <c r="C1043" s="204"/>
      <c r="D1043" s="206" t="s">
        <v>348</v>
      </c>
      <c r="E1043" s="210" t="s">
        <v>34</v>
      </c>
      <c r="F1043" s="281" t="s">
        <v>1411</v>
      </c>
      <c r="G1043" s="204"/>
      <c r="H1043" s="212">
        <v>363</v>
      </c>
      <c r="I1043" s="332" t="s">
        <v>34</v>
      </c>
      <c r="J1043" s="204"/>
      <c r="K1043" s="204"/>
      <c r="L1043" s="333"/>
    </row>
    <row r="1044" spans="2:12" s="13" customFormat="1" ht="13.5" hidden="1" outlineLevel="3">
      <c r="B1044" s="331"/>
      <c r="C1044" s="204"/>
      <c r="D1044" s="206" t="s">
        <v>348</v>
      </c>
      <c r="E1044" s="210" t="s">
        <v>34</v>
      </c>
      <c r="F1044" s="281" t="s">
        <v>1412</v>
      </c>
      <c r="G1044" s="204"/>
      <c r="H1044" s="212">
        <v>121</v>
      </c>
      <c r="I1044" s="332" t="s">
        <v>34</v>
      </c>
      <c r="J1044" s="204"/>
      <c r="K1044" s="204"/>
      <c r="L1044" s="333"/>
    </row>
    <row r="1045" spans="2:12" s="13" customFormat="1" ht="13.5" hidden="1" outlineLevel="3">
      <c r="B1045" s="331"/>
      <c r="C1045" s="204"/>
      <c r="D1045" s="206" t="s">
        <v>348</v>
      </c>
      <c r="E1045" s="210" t="s">
        <v>34</v>
      </c>
      <c r="F1045" s="281" t="s">
        <v>1413</v>
      </c>
      <c r="G1045" s="204"/>
      <c r="H1045" s="212">
        <v>363</v>
      </c>
      <c r="I1045" s="332" t="s">
        <v>34</v>
      </c>
      <c r="J1045" s="204"/>
      <c r="K1045" s="204"/>
      <c r="L1045" s="333"/>
    </row>
    <row r="1046" spans="2:12" s="13" customFormat="1" ht="13.5" hidden="1" outlineLevel="3">
      <c r="B1046" s="331"/>
      <c r="C1046" s="204"/>
      <c r="D1046" s="206" t="s">
        <v>348</v>
      </c>
      <c r="E1046" s="210" t="s">
        <v>34</v>
      </c>
      <c r="F1046" s="281" t="s">
        <v>1414</v>
      </c>
      <c r="G1046" s="204"/>
      <c r="H1046" s="212">
        <v>357</v>
      </c>
      <c r="I1046" s="332" t="s">
        <v>34</v>
      </c>
      <c r="J1046" s="204"/>
      <c r="K1046" s="204"/>
      <c r="L1046" s="333"/>
    </row>
    <row r="1047" spans="2:12" s="12" customFormat="1" ht="13.5" hidden="1" outlineLevel="3">
      <c r="B1047" s="342"/>
      <c r="C1047" s="203"/>
      <c r="D1047" s="206" t="s">
        <v>348</v>
      </c>
      <c r="E1047" s="343" t="s">
        <v>34</v>
      </c>
      <c r="F1047" s="350" t="s">
        <v>1372</v>
      </c>
      <c r="G1047" s="203"/>
      <c r="H1047" s="345" t="s">
        <v>34</v>
      </c>
      <c r="I1047" s="346" t="s">
        <v>34</v>
      </c>
      <c r="J1047" s="203"/>
      <c r="K1047" s="203"/>
      <c r="L1047" s="347"/>
    </row>
    <row r="1048" spans="2:12" s="13" customFormat="1" ht="13.5" hidden="1" outlineLevel="3">
      <c r="B1048" s="331"/>
      <c r="C1048" s="204"/>
      <c r="D1048" s="206" t="s">
        <v>348</v>
      </c>
      <c r="E1048" s="210" t="s">
        <v>34</v>
      </c>
      <c r="F1048" s="281" t="s">
        <v>1415</v>
      </c>
      <c r="G1048" s="204"/>
      <c r="H1048" s="212">
        <v>48</v>
      </c>
      <c r="I1048" s="332" t="s">
        <v>34</v>
      </c>
      <c r="J1048" s="204"/>
      <c r="K1048" s="204"/>
      <c r="L1048" s="333"/>
    </row>
    <row r="1049" spans="2:12" s="13" customFormat="1" ht="13.5" hidden="1" outlineLevel="3">
      <c r="B1049" s="331"/>
      <c r="C1049" s="204"/>
      <c r="D1049" s="206" t="s">
        <v>348</v>
      </c>
      <c r="E1049" s="210" t="s">
        <v>34</v>
      </c>
      <c r="F1049" s="281" t="s">
        <v>1416</v>
      </c>
      <c r="G1049" s="204"/>
      <c r="H1049" s="212">
        <v>72</v>
      </c>
      <c r="I1049" s="332" t="s">
        <v>34</v>
      </c>
      <c r="J1049" s="204"/>
      <c r="K1049" s="204"/>
      <c r="L1049" s="333"/>
    </row>
    <row r="1050" spans="2:12" s="13" customFormat="1" ht="13.5" hidden="1" outlineLevel="3">
      <c r="B1050" s="331"/>
      <c r="C1050" s="204"/>
      <c r="D1050" s="206" t="s">
        <v>348</v>
      </c>
      <c r="E1050" s="210" t="s">
        <v>34</v>
      </c>
      <c r="F1050" s="281" t="s">
        <v>1417</v>
      </c>
      <c r="G1050" s="204"/>
      <c r="H1050" s="212">
        <v>9</v>
      </c>
      <c r="I1050" s="332" t="s">
        <v>34</v>
      </c>
      <c r="J1050" s="204"/>
      <c r="K1050" s="204"/>
      <c r="L1050" s="333"/>
    </row>
    <row r="1051" spans="2:12" s="13" customFormat="1" ht="13.5" hidden="1" outlineLevel="3">
      <c r="B1051" s="331"/>
      <c r="C1051" s="204"/>
      <c r="D1051" s="206" t="s">
        <v>348</v>
      </c>
      <c r="E1051" s="210" t="s">
        <v>34</v>
      </c>
      <c r="F1051" s="281" t="s">
        <v>1418</v>
      </c>
      <c r="G1051" s="204"/>
      <c r="H1051" s="212">
        <v>29.845</v>
      </c>
      <c r="I1051" s="332" t="s">
        <v>34</v>
      </c>
      <c r="J1051" s="204"/>
      <c r="K1051" s="204"/>
      <c r="L1051" s="333"/>
    </row>
    <row r="1052" spans="2:12" s="15" customFormat="1" ht="13.5" hidden="1" outlineLevel="3">
      <c r="B1052" s="339"/>
      <c r="C1052" s="213"/>
      <c r="D1052" s="206" t="s">
        <v>348</v>
      </c>
      <c r="E1052" s="214" t="s">
        <v>34</v>
      </c>
      <c r="F1052" s="284" t="s">
        <v>363</v>
      </c>
      <c r="G1052" s="213"/>
      <c r="H1052" s="216">
        <v>1447.345</v>
      </c>
      <c r="I1052" s="340" t="s">
        <v>34</v>
      </c>
      <c r="J1052" s="213"/>
      <c r="K1052" s="213"/>
      <c r="L1052" s="341"/>
    </row>
    <row r="1053" spans="2:12" s="12" customFormat="1" ht="13.5" hidden="1" outlineLevel="3">
      <c r="B1053" s="342"/>
      <c r="C1053" s="203"/>
      <c r="D1053" s="206" t="s">
        <v>348</v>
      </c>
      <c r="E1053" s="343" t="s">
        <v>34</v>
      </c>
      <c r="F1053" s="350" t="s">
        <v>1376</v>
      </c>
      <c r="G1053" s="203"/>
      <c r="H1053" s="345" t="s">
        <v>34</v>
      </c>
      <c r="I1053" s="346" t="s">
        <v>34</v>
      </c>
      <c r="J1053" s="203"/>
      <c r="K1053" s="203"/>
      <c r="L1053" s="347"/>
    </row>
    <row r="1054" spans="2:12" s="13" customFormat="1" ht="13.5" hidden="1" outlineLevel="3">
      <c r="B1054" s="331"/>
      <c r="C1054" s="204"/>
      <c r="D1054" s="206" t="s">
        <v>348</v>
      </c>
      <c r="E1054" s="210" t="s">
        <v>34</v>
      </c>
      <c r="F1054" s="281" t="s">
        <v>1419</v>
      </c>
      <c r="G1054" s="204"/>
      <c r="H1054" s="212">
        <v>760.5</v>
      </c>
      <c r="I1054" s="332" t="s">
        <v>34</v>
      </c>
      <c r="J1054" s="204"/>
      <c r="K1054" s="204"/>
      <c r="L1054" s="333"/>
    </row>
    <row r="1055" spans="2:12" s="15" customFormat="1" ht="13.5" hidden="1" outlineLevel="3">
      <c r="B1055" s="339"/>
      <c r="C1055" s="213"/>
      <c r="D1055" s="206" t="s">
        <v>348</v>
      </c>
      <c r="E1055" s="214" t="s">
        <v>34</v>
      </c>
      <c r="F1055" s="284" t="s">
        <v>363</v>
      </c>
      <c r="G1055" s="213"/>
      <c r="H1055" s="216">
        <v>760.5</v>
      </c>
      <c r="I1055" s="340" t="s">
        <v>34</v>
      </c>
      <c r="J1055" s="213"/>
      <c r="K1055" s="213"/>
      <c r="L1055" s="341"/>
    </row>
    <row r="1056" spans="2:12" s="12" customFormat="1" ht="13.5" hidden="1" outlineLevel="3">
      <c r="B1056" s="342"/>
      <c r="C1056" s="203"/>
      <c r="D1056" s="206" t="s">
        <v>348</v>
      </c>
      <c r="E1056" s="343" t="s">
        <v>34</v>
      </c>
      <c r="F1056" s="350" t="s">
        <v>1390</v>
      </c>
      <c r="G1056" s="203"/>
      <c r="H1056" s="345" t="s">
        <v>34</v>
      </c>
      <c r="I1056" s="346" t="s">
        <v>34</v>
      </c>
      <c r="J1056" s="203"/>
      <c r="K1056" s="203"/>
      <c r="L1056" s="347"/>
    </row>
    <row r="1057" spans="2:12" s="13" customFormat="1" ht="13.5" hidden="1" outlineLevel="3">
      <c r="B1057" s="331"/>
      <c r="C1057" s="204"/>
      <c r="D1057" s="206" t="s">
        <v>348</v>
      </c>
      <c r="E1057" s="210" t="s">
        <v>34</v>
      </c>
      <c r="F1057" s="281" t="s">
        <v>1420</v>
      </c>
      <c r="G1057" s="204"/>
      <c r="H1057" s="212">
        <v>-2.602</v>
      </c>
      <c r="I1057" s="332" t="s">
        <v>34</v>
      </c>
      <c r="J1057" s="204"/>
      <c r="K1057" s="204"/>
      <c r="L1057" s="333"/>
    </row>
    <row r="1058" spans="2:12" s="15" customFormat="1" ht="13.5" hidden="1" outlineLevel="3">
      <c r="B1058" s="339"/>
      <c r="C1058" s="213"/>
      <c r="D1058" s="206" t="s">
        <v>348</v>
      </c>
      <c r="E1058" s="214" t="s">
        <v>34</v>
      </c>
      <c r="F1058" s="284" t="s">
        <v>363</v>
      </c>
      <c r="G1058" s="213"/>
      <c r="H1058" s="216">
        <v>-2.602</v>
      </c>
      <c r="I1058" s="340" t="s">
        <v>34</v>
      </c>
      <c r="J1058" s="213"/>
      <c r="K1058" s="213"/>
      <c r="L1058" s="341"/>
    </row>
    <row r="1059" spans="2:12" s="12" customFormat="1" ht="13.5" hidden="1" outlineLevel="3">
      <c r="B1059" s="342"/>
      <c r="C1059" s="203"/>
      <c r="D1059" s="206" t="s">
        <v>348</v>
      </c>
      <c r="E1059" s="343" t="s">
        <v>34</v>
      </c>
      <c r="F1059" s="350" t="s">
        <v>1400</v>
      </c>
      <c r="G1059" s="203"/>
      <c r="H1059" s="345" t="s">
        <v>34</v>
      </c>
      <c r="I1059" s="346" t="s">
        <v>34</v>
      </c>
      <c r="J1059" s="203"/>
      <c r="K1059" s="203"/>
      <c r="L1059" s="347"/>
    </row>
    <row r="1060" spans="2:12" s="12" customFormat="1" ht="13.5" hidden="1" outlineLevel="3">
      <c r="B1060" s="342"/>
      <c r="C1060" s="203"/>
      <c r="D1060" s="206" t="s">
        <v>348</v>
      </c>
      <c r="E1060" s="343" t="s">
        <v>34</v>
      </c>
      <c r="F1060" s="350" t="s">
        <v>1111</v>
      </c>
      <c r="G1060" s="203"/>
      <c r="H1060" s="345" t="s">
        <v>34</v>
      </c>
      <c r="I1060" s="346" t="s">
        <v>34</v>
      </c>
      <c r="J1060" s="203"/>
      <c r="K1060" s="203"/>
      <c r="L1060" s="347"/>
    </row>
    <row r="1061" spans="2:12" s="13" customFormat="1" ht="13.5" hidden="1" outlineLevel="3">
      <c r="B1061" s="331"/>
      <c r="C1061" s="204"/>
      <c r="D1061" s="206" t="s">
        <v>348</v>
      </c>
      <c r="E1061" s="210" t="s">
        <v>34</v>
      </c>
      <c r="F1061" s="281" t="s">
        <v>1421</v>
      </c>
      <c r="G1061" s="204"/>
      <c r="H1061" s="212">
        <v>43.24</v>
      </c>
      <c r="I1061" s="332" t="s">
        <v>34</v>
      </c>
      <c r="J1061" s="204"/>
      <c r="K1061" s="204"/>
      <c r="L1061" s="333"/>
    </row>
    <row r="1062" spans="2:12" s="13" customFormat="1" ht="13.5" hidden="1" outlineLevel="3">
      <c r="B1062" s="331"/>
      <c r="C1062" s="204"/>
      <c r="D1062" s="206" t="s">
        <v>348</v>
      </c>
      <c r="E1062" s="210" t="s">
        <v>34</v>
      </c>
      <c r="F1062" s="281" t="s">
        <v>1422</v>
      </c>
      <c r="G1062" s="204"/>
      <c r="H1062" s="212">
        <v>73.79</v>
      </c>
      <c r="I1062" s="332" t="s">
        <v>34</v>
      </c>
      <c r="J1062" s="204"/>
      <c r="K1062" s="204"/>
      <c r="L1062" s="333"/>
    </row>
    <row r="1063" spans="2:12" s="12" customFormat="1" ht="13.5" hidden="1" outlineLevel="3">
      <c r="B1063" s="342"/>
      <c r="C1063" s="203"/>
      <c r="D1063" s="206" t="s">
        <v>348</v>
      </c>
      <c r="E1063" s="343" t="s">
        <v>34</v>
      </c>
      <c r="F1063" s="350" t="s">
        <v>1113</v>
      </c>
      <c r="G1063" s="203"/>
      <c r="H1063" s="345" t="s">
        <v>34</v>
      </c>
      <c r="I1063" s="346" t="s">
        <v>34</v>
      </c>
      <c r="J1063" s="203"/>
      <c r="K1063" s="203"/>
      <c r="L1063" s="347"/>
    </row>
    <row r="1064" spans="2:12" s="13" customFormat="1" ht="13.5" hidden="1" outlineLevel="3">
      <c r="B1064" s="331"/>
      <c r="C1064" s="204"/>
      <c r="D1064" s="206" t="s">
        <v>348</v>
      </c>
      <c r="E1064" s="210" t="s">
        <v>34</v>
      </c>
      <c r="F1064" s="281" t="s">
        <v>1423</v>
      </c>
      <c r="G1064" s="204"/>
      <c r="H1064" s="212">
        <v>129.72</v>
      </c>
      <c r="I1064" s="332" t="s">
        <v>34</v>
      </c>
      <c r="J1064" s="204"/>
      <c r="K1064" s="204"/>
      <c r="L1064" s="333"/>
    </row>
    <row r="1065" spans="2:12" s="14" customFormat="1" ht="13.5" hidden="1" outlineLevel="3">
      <c r="B1065" s="335"/>
      <c r="C1065" s="205"/>
      <c r="D1065" s="206" t="s">
        <v>348</v>
      </c>
      <c r="E1065" s="207" t="s">
        <v>215</v>
      </c>
      <c r="F1065" s="282" t="s">
        <v>352</v>
      </c>
      <c r="G1065" s="205"/>
      <c r="H1065" s="209">
        <v>2618.573</v>
      </c>
      <c r="I1065" s="336" t="s">
        <v>34</v>
      </c>
      <c r="J1065" s="205"/>
      <c r="K1065" s="205"/>
      <c r="L1065" s="337"/>
    </row>
    <row r="1066" spans="2:12" s="1" customFormat="1" ht="31.5" customHeight="1" outlineLevel="2">
      <c r="B1066" s="302"/>
      <c r="C1066" s="191" t="s">
        <v>1424</v>
      </c>
      <c r="D1066" s="191" t="s">
        <v>342</v>
      </c>
      <c r="E1066" s="192" t="s">
        <v>1425</v>
      </c>
      <c r="F1066" s="280" t="s">
        <v>1426</v>
      </c>
      <c r="G1066" s="194" t="s">
        <v>390</v>
      </c>
      <c r="H1066" s="195">
        <v>2618.573</v>
      </c>
      <c r="I1066" s="269">
        <v>348.3</v>
      </c>
      <c r="J1066" s="197">
        <f>ROUND(I1066*H1066,2)</f>
        <v>912048.98</v>
      </c>
      <c r="K1066" s="193" t="s">
        <v>346</v>
      </c>
      <c r="L1066" s="322"/>
    </row>
    <row r="1067" spans="2:12" s="1" customFormat="1" ht="31.5" customHeight="1" outlineLevel="2" collapsed="1">
      <c r="B1067" s="302"/>
      <c r="C1067" s="191" t="s">
        <v>1427</v>
      </c>
      <c r="D1067" s="191" t="s">
        <v>342</v>
      </c>
      <c r="E1067" s="192" t="s">
        <v>1428</v>
      </c>
      <c r="F1067" s="280" t="s">
        <v>1429</v>
      </c>
      <c r="G1067" s="194" t="s">
        <v>390</v>
      </c>
      <c r="H1067" s="195">
        <v>2983.896</v>
      </c>
      <c r="I1067" s="269">
        <v>766.3</v>
      </c>
      <c r="J1067" s="197">
        <f>ROUND(I1067*H1067,2)</f>
        <v>2286559.5</v>
      </c>
      <c r="K1067" s="193" t="s">
        <v>34</v>
      </c>
      <c r="L1067" s="322"/>
    </row>
    <row r="1068" spans="2:12" s="12" customFormat="1" ht="13.5" hidden="1" outlineLevel="3">
      <c r="B1068" s="342"/>
      <c r="C1068" s="203"/>
      <c r="D1068" s="206" t="s">
        <v>348</v>
      </c>
      <c r="E1068" s="343" t="s">
        <v>34</v>
      </c>
      <c r="F1068" s="350" t="s">
        <v>994</v>
      </c>
      <c r="G1068" s="203"/>
      <c r="H1068" s="345" t="s">
        <v>34</v>
      </c>
      <c r="I1068" s="346" t="s">
        <v>34</v>
      </c>
      <c r="J1068" s="203"/>
      <c r="K1068" s="203"/>
      <c r="L1068" s="347"/>
    </row>
    <row r="1069" spans="2:12" s="12" customFormat="1" ht="13.5" hidden="1" outlineLevel="3">
      <c r="B1069" s="342"/>
      <c r="C1069" s="203"/>
      <c r="D1069" s="206" t="s">
        <v>348</v>
      </c>
      <c r="E1069" s="343" t="s">
        <v>34</v>
      </c>
      <c r="F1069" s="350" t="s">
        <v>1365</v>
      </c>
      <c r="G1069" s="203"/>
      <c r="H1069" s="345" t="s">
        <v>34</v>
      </c>
      <c r="I1069" s="346" t="s">
        <v>34</v>
      </c>
      <c r="J1069" s="203"/>
      <c r="K1069" s="203"/>
      <c r="L1069" s="347"/>
    </row>
    <row r="1070" spans="2:12" s="13" customFormat="1" ht="13.5" hidden="1" outlineLevel="3">
      <c r="B1070" s="331"/>
      <c r="C1070" s="204"/>
      <c r="D1070" s="206" t="s">
        <v>348</v>
      </c>
      <c r="E1070" s="210" t="s">
        <v>34</v>
      </c>
      <c r="F1070" s="281" t="s">
        <v>1408</v>
      </c>
      <c r="G1070" s="204"/>
      <c r="H1070" s="212">
        <v>88.58</v>
      </c>
      <c r="I1070" s="332" t="s">
        <v>34</v>
      </c>
      <c r="J1070" s="204"/>
      <c r="K1070" s="204"/>
      <c r="L1070" s="333"/>
    </row>
    <row r="1071" spans="2:12" s="12" customFormat="1" ht="13.5" hidden="1" outlineLevel="3">
      <c r="B1071" s="342"/>
      <c r="C1071" s="203"/>
      <c r="D1071" s="206" t="s">
        <v>348</v>
      </c>
      <c r="E1071" s="343" t="s">
        <v>34</v>
      </c>
      <c r="F1071" s="350" t="s">
        <v>1367</v>
      </c>
      <c r="G1071" s="203"/>
      <c r="H1071" s="345" t="s">
        <v>34</v>
      </c>
      <c r="I1071" s="346" t="s">
        <v>34</v>
      </c>
      <c r="J1071" s="203"/>
      <c r="K1071" s="203"/>
      <c r="L1071" s="347"/>
    </row>
    <row r="1072" spans="2:12" s="13" customFormat="1" ht="13.5" hidden="1" outlineLevel="3">
      <c r="B1072" s="331"/>
      <c r="C1072" s="204"/>
      <c r="D1072" s="206" t="s">
        <v>348</v>
      </c>
      <c r="E1072" s="210" t="s">
        <v>34</v>
      </c>
      <c r="F1072" s="281" t="s">
        <v>1430</v>
      </c>
      <c r="G1072" s="204"/>
      <c r="H1072" s="212">
        <v>150</v>
      </c>
      <c r="I1072" s="332" t="s">
        <v>34</v>
      </c>
      <c r="J1072" s="204"/>
      <c r="K1072" s="204"/>
      <c r="L1072" s="333"/>
    </row>
    <row r="1073" spans="2:12" s="13" customFormat="1" ht="13.5" hidden="1" outlineLevel="3">
      <c r="B1073" s="331"/>
      <c r="C1073" s="204"/>
      <c r="D1073" s="206" t="s">
        <v>348</v>
      </c>
      <c r="E1073" s="210" t="s">
        <v>34</v>
      </c>
      <c r="F1073" s="281" t="s">
        <v>1431</v>
      </c>
      <c r="G1073" s="204"/>
      <c r="H1073" s="212">
        <v>18</v>
      </c>
      <c r="I1073" s="332" t="s">
        <v>34</v>
      </c>
      <c r="J1073" s="204"/>
      <c r="K1073" s="204"/>
      <c r="L1073" s="333"/>
    </row>
    <row r="1074" spans="2:12" s="15" customFormat="1" ht="13.5" hidden="1" outlineLevel="3">
      <c r="B1074" s="339"/>
      <c r="C1074" s="213"/>
      <c r="D1074" s="206" t="s">
        <v>348</v>
      </c>
      <c r="E1074" s="214" t="s">
        <v>34</v>
      </c>
      <c r="F1074" s="284" t="s">
        <v>363</v>
      </c>
      <c r="G1074" s="213"/>
      <c r="H1074" s="216">
        <v>256.58</v>
      </c>
      <c r="I1074" s="340" t="s">
        <v>34</v>
      </c>
      <c r="J1074" s="213"/>
      <c r="K1074" s="213"/>
      <c r="L1074" s="341"/>
    </row>
    <row r="1075" spans="2:12" s="12" customFormat="1" ht="13.5" hidden="1" outlineLevel="3">
      <c r="B1075" s="342"/>
      <c r="C1075" s="203"/>
      <c r="D1075" s="206" t="s">
        <v>348</v>
      </c>
      <c r="E1075" s="343" t="s">
        <v>34</v>
      </c>
      <c r="F1075" s="350" t="s">
        <v>1370</v>
      </c>
      <c r="G1075" s="203"/>
      <c r="H1075" s="345" t="s">
        <v>34</v>
      </c>
      <c r="I1075" s="346" t="s">
        <v>34</v>
      </c>
      <c r="J1075" s="203"/>
      <c r="K1075" s="203"/>
      <c r="L1075" s="347"/>
    </row>
    <row r="1076" spans="2:12" s="13" customFormat="1" ht="13.5" hidden="1" outlineLevel="3">
      <c r="B1076" s="331"/>
      <c r="C1076" s="204"/>
      <c r="D1076" s="206" t="s">
        <v>348</v>
      </c>
      <c r="E1076" s="210" t="s">
        <v>34</v>
      </c>
      <c r="F1076" s="281" t="s">
        <v>1410</v>
      </c>
      <c r="G1076" s="204"/>
      <c r="H1076" s="212">
        <v>84.5</v>
      </c>
      <c r="I1076" s="332" t="s">
        <v>34</v>
      </c>
      <c r="J1076" s="204"/>
      <c r="K1076" s="204"/>
      <c r="L1076" s="333"/>
    </row>
    <row r="1077" spans="2:12" s="13" customFormat="1" ht="13.5" hidden="1" outlineLevel="3">
      <c r="B1077" s="331"/>
      <c r="C1077" s="204"/>
      <c r="D1077" s="206" t="s">
        <v>348</v>
      </c>
      <c r="E1077" s="210" t="s">
        <v>34</v>
      </c>
      <c r="F1077" s="281" t="s">
        <v>1411</v>
      </c>
      <c r="G1077" s="204"/>
      <c r="H1077" s="212">
        <v>363</v>
      </c>
      <c r="I1077" s="332" t="s">
        <v>34</v>
      </c>
      <c r="J1077" s="204"/>
      <c r="K1077" s="204"/>
      <c r="L1077" s="333"/>
    </row>
    <row r="1078" spans="2:12" s="13" customFormat="1" ht="13.5" hidden="1" outlineLevel="3">
      <c r="B1078" s="331"/>
      <c r="C1078" s="204"/>
      <c r="D1078" s="206" t="s">
        <v>348</v>
      </c>
      <c r="E1078" s="210" t="s">
        <v>34</v>
      </c>
      <c r="F1078" s="281" t="s">
        <v>1412</v>
      </c>
      <c r="G1078" s="204"/>
      <c r="H1078" s="212">
        <v>121</v>
      </c>
      <c r="I1078" s="332" t="s">
        <v>34</v>
      </c>
      <c r="J1078" s="204"/>
      <c r="K1078" s="204"/>
      <c r="L1078" s="333"/>
    </row>
    <row r="1079" spans="2:12" s="13" customFormat="1" ht="13.5" hidden="1" outlineLevel="3">
      <c r="B1079" s="331"/>
      <c r="C1079" s="204"/>
      <c r="D1079" s="206" t="s">
        <v>348</v>
      </c>
      <c r="E1079" s="210" t="s">
        <v>34</v>
      </c>
      <c r="F1079" s="281" t="s">
        <v>1413</v>
      </c>
      <c r="G1079" s="204"/>
      <c r="H1079" s="212">
        <v>363</v>
      </c>
      <c r="I1079" s="332" t="s">
        <v>34</v>
      </c>
      <c r="J1079" s="204"/>
      <c r="K1079" s="204"/>
      <c r="L1079" s="333"/>
    </row>
    <row r="1080" spans="2:12" s="13" customFormat="1" ht="13.5" hidden="1" outlineLevel="3">
      <c r="B1080" s="331"/>
      <c r="C1080" s="204"/>
      <c r="D1080" s="206" t="s">
        <v>348</v>
      </c>
      <c r="E1080" s="210" t="s">
        <v>34</v>
      </c>
      <c r="F1080" s="281" t="s">
        <v>1414</v>
      </c>
      <c r="G1080" s="204"/>
      <c r="H1080" s="212">
        <v>357</v>
      </c>
      <c r="I1080" s="332" t="s">
        <v>34</v>
      </c>
      <c r="J1080" s="204"/>
      <c r="K1080" s="204"/>
      <c r="L1080" s="333"/>
    </row>
    <row r="1081" spans="2:12" s="12" customFormat="1" ht="13.5" hidden="1" outlineLevel="3">
      <c r="B1081" s="342"/>
      <c r="C1081" s="203"/>
      <c r="D1081" s="206" t="s">
        <v>348</v>
      </c>
      <c r="E1081" s="343" t="s">
        <v>34</v>
      </c>
      <c r="F1081" s="350" t="s">
        <v>1372</v>
      </c>
      <c r="G1081" s="203"/>
      <c r="H1081" s="345" t="s">
        <v>34</v>
      </c>
      <c r="I1081" s="346" t="s">
        <v>34</v>
      </c>
      <c r="J1081" s="203"/>
      <c r="K1081" s="203"/>
      <c r="L1081" s="347"/>
    </row>
    <row r="1082" spans="2:12" s="13" customFormat="1" ht="13.5" hidden="1" outlineLevel="3">
      <c r="B1082" s="331"/>
      <c r="C1082" s="204"/>
      <c r="D1082" s="206" t="s">
        <v>348</v>
      </c>
      <c r="E1082" s="210" t="s">
        <v>34</v>
      </c>
      <c r="F1082" s="281" t="s">
        <v>1415</v>
      </c>
      <c r="G1082" s="204"/>
      <c r="H1082" s="212">
        <v>48</v>
      </c>
      <c r="I1082" s="332" t="s">
        <v>34</v>
      </c>
      <c r="J1082" s="204"/>
      <c r="K1082" s="204"/>
      <c r="L1082" s="333"/>
    </row>
    <row r="1083" spans="2:12" s="13" customFormat="1" ht="13.5" hidden="1" outlineLevel="3">
      <c r="B1083" s="331"/>
      <c r="C1083" s="204"/>
      <c r="D1083" s="206" t="s">
        <v>348</v>
      </c>
      <c r="E1083" s="210" t="s">
        <v>34</v>
      </c>
      <c r="F1083" s="281" t="s">
        <v>1416</v>
      </c>
      <c r="G1083" s="204"/>
      <c r="H1083" s="212">
        <v>72</v>
      </c>
      <c r="I1083" s="332" t="s">
        <v>34</v>
      </c>
      <c r="J1083" s="204"/>
      <c r="K1083" s="204"/>
      <c r="L1083" s="333"/>
    </row>
    <row r="1084" spans="2:12" s="13" customFormat="1" ht="13.5" hidden="1" outlineLevel="3">
      <c r="B1084" s="331"/>
      <c r="C1084" s="204"/>
      <c r="D1084" s="206" t="s">
        <v>348</v>
      </c>
      <c r="E1084" s="210" t="s">
        <v>34</v>
      </c>
      <c r="F1084" s="281" t="s">
        <v>1417</v>
      </c>
      <c r="G1084" s="204"/>
      <c r="H1084" s="212">
        <v>9</v>
      </c>
      <c r="I1084" s="332" t="s">
        <v>34</v>
      </c>
      <c r="J1084" s="204"/>
      <c r="K1084" s="204"/>
      <c r="L1084" s="333"/>
    </row>
    <row r="1085" spans="2:12" s="13" customFormat="1" ht="13.5" hidden="1" outlineLevel="3">
      <c r="B1085" s="331"/>
      <c r="C1085" s="204"/>
      <c r="D1085" s="206" t="s">
        <v>348</v>
      </c>
      <c r="E1085" s="210" t="s">
        <v>34</v>
      </c>
      <c r="F1085" s="281" t="s">
        <v>1418</v>
      </c>
      <c r="G1085" s="204"/>
      <c r="H1085" s="212">
        <v>29.845</v>
      </c>
      <c r="I1085" s="332" t="s">
        <v>34</v>
      </c>
      <c r="J1085" s="204"/>
      <c r="K1085" s="204"/>
      <c r="L1085" s="333"/>
    </row>
    <row r="1086" spans="2:12" s="15" customFormat="1" ht="13.5" hidden="1" outlineLevel="3">
      <c r="B1086" s="339"/>
      <c r="C1086" s="213"/>
      <c r="D1086" s="206" t="s">
        <v>348</v>
      </c>
      <c r="E1086" s="214" t="s">
        <v>34</v>
      </c>
      <c r="F1086" s="284" t="s">
        <v>363</v>
      </c>
      <c r="G1086" s="213"/>
      <c r="H1086" s="216">
        <v>1447.345</v>
      </c>
      <c r="I1086" s="340" t="s">
        <v>34</v>
      </c>
      <c r="J1086" s="213"/>
      <c r="K1086" s="213"/>
      <c r="L1086" s="341"/>
    </row>
    <row r="1087" spans="2:12" s="12" customFormat="1" ht="13.5" hidden="1" outlineLevel="3">
      <c r="B1087" s="342"/>
      <c r="C1087" s="203"/>
      <c r="D1087" s="206" t="s">
        <v>348</v>
      </c>
      <c r="E1087" s="343" t="s">
        <v>34</v>
      </c>
      <c r="F1087" s="350" t="s">
        <v>1376</v>
      </c>
      <c r="G1087" s="203"/>
      <c r="H1087" s="345" t="s">
        <v>34</v>
      </c>
      <c r="I1087" s="346" t="s">
        <v>34</v>
      </c>
      <c r="J1087" s="203"/>
      <c r="K1087" s="203"/>
      <c r="L1087" s="347"/>
    </row>
    <row r="1088" spans="2:12" s="13" customFormat="1" ht="13.5" hidden="1" outlineLevel="3">
      <c r="B1088" s="331"/>
      <c r="C1088" s="204"/>
      <c r="D1088" s="206" t="s">
        <v>348</v>
      </c>
      <c r="E1088" s="210" t="s">
        <v>34</v>
      </c>
      <c r="F1088" s="281" t="s">
        <v>1432</v>
      </c>
      <c r="G1088" s="204"/>
      <c r="H1088" s="212">
        <v>1336</v>
      </c>
      <c r="I1088" s="332" t="s">
        <v>34</v>
      </c>
      <c r="J1088" s="204"/>
      <c r="K1088" s="204"/>
      <c r="L1088" s="333"/>
    </row>
    <row r="1089" spans="2:12" s="12" customFormat="1" ht="13.5" hidden="1" outlineLevel="3">
      <c r="B1089" s="342"/>
      <c r="C1089" s="203"/>
      <c r="D1089" s="206" t="s">
        <v>348</v>
      </c>
      <c r="E1089" s="343" t="s">
        <v>34</v>
      </c>
      <c r="F1089" s="350" t="s">
        <v>1378</v>
      </c>
      <c r="G1089" s="203"/>
      <c r="H1089" s="345" t="s">
        <v>34</v>
      </c>
      <c r="I1089" s="346" t="s">
        <v>34</v>
      </c>
      <c r="J1089" s="203"/>
      <c r="K1089" s="203"/>
      <c r="L1089" s="347"/>
    </row>
    <row r="1090" spans="2:12" s="13" customFormat="1" ht="13.5" hidden="1" outlineLevel="3">
      <c r="B1090" s="331"/>
      <c r="C1090" s="204"/>
      <c r="D1090" s="206" t="s">
        <v>348</v>
      </c>
      <c r="E1090" s="210" t="s">
        <v>34</v>
      </c>
      <c r="F1090" s="281" t="s">
        <v>1433</v>
      </c>
      <c r="G1090" s="204"/>
      <c r="H1090" s="212">
        <v>1448</v>
      </c>
      <c r="I1090" s="332" t="s">
        <v>34</v>
      </c>
      <c r="J1090" s="204"/>
      <c r="K1090" s="204"/>
      <c r="L1090" s="333"/>
    </row>
    <row r="1091" spans="2:12" s="13" customFormat="1" ht="13.5" hidden="1" outlineLevel="3">
      <c r="B1091" s="331"/>
      <c r="C1091" s="204"/>
      <c r="D1091" s="206" t="s">
        <v>348</v>
      </c>
      <c r="E1091" s="210" t="s">
        <v>34</v>
      </c>
      <c r="F1091" s="281" t="s">
        <v>1434</v>
      </c>
      <c r="G1091" s="204"/>
      <c r="H1091" s="212">
        <v>22.5</v>
      </c>
      <c r="I1091" s="332" t="s">
        <v>34</v>
      </c>
      <c r="J1091" s="204"/>
      <c r="K1091" s="204"/>
      <c r="L1091" s="333"/>
    </row>
    <row r="1092" spans="2:12" s="13" customFormat="1" ht="13.5" hidden="1" outlineLevel="3">
      <c r="B1092" s="331"/>
      <c r="C1092" s="204"/>
      <c r="D1092" s="206" t="s">
        <v>348</v>
      </c>
      <c r="E1092" s="210" t="s">
        <v>34</v>
      </c>
      <c r="F1092" s="281" t="s">
        <v>1435</v>
      </c>
      <c r="G1092" s="204"/>
      <c r="H1092" s="212">
        <v>320</v>
      </c>
      <c r="I1092" s="332" t="s">
        <v>34</v>
      </c>
      <c r="J1092" s="204"/>
      <c r="K1092" s="204"/>
      <c r="L1092" s="333"/>
    </row>
    <row r="1093" spans="2:12" s="12" customFormat="1" ht="13.5" hidden="1" outlineLevel="3">
      <c r="B1093" s="342"/>
      <c r="C1093" s="203"/>
      <c r="D1093" s="206" t="s">
        <v>348</v>
      </c>
      <c r="E1093" s="343" t="s">
        <v>34</v>
      </c>
      <c r="F1093" s="350" t="s">
        <v>1382</v>
      </c>
      <c r="G1093" s="203"/>
      <c r="H1093" s="345" t="s">
        <v>34</v>
      </c>
      <c r="I1093" s="346" t="s">
        <v>34</v>
      </c>
      <c r="J1093" s="203"/>
      <c r="K1093" s="203"/>
      <c r="L1093" s="347"/>
    </row>
    <row r="1094" spans="2:12" s="13" customFormat="1" ht="13.5" hidden="1" outlineLevel="3">
      <c r="B1094" s="331"/>
      <c r="C1094" s="204"/>
      <c r="D1094" s="206" t="s">
        <v>348</v>
      </c>
      <c r="E1094" s="210" t="s">
        <v>34</v>
      </c>
      <c r="F1094" s="281" t="s">
        <v>1436</v>
      </c>
      <c r="G1094" s="204"/>
      <c r="H1094" s="212">
        <v>50.4</v>
      </c>
      <c r="I1094" s="332" t="s">
        <v>34</v>
      </c>
      <c r="J1094" s="204"/>
      <c r="K1094" s="204"/>
      <c r="L1094" s="333"/>
    </row>
    <row r="1095" spans="2:12" s="13" customFormat="1" ht="13.5" hidden="1" outlineLevel="3">
      <c r="B1095" s="331"/>
      <c r="C1095" s="204"/>
      <c r="D1095" s="206" t="s">
        <v>348</v>
      </c>
      <c r="E1095" s="210" t="s">
        <v>34</v>
      </c>
      <c r="F1095" s="281" t="s">
        <v>1437</v>
      </c>
      <c r="G1095" s="204"/>
      <c r="H1095" s="212">
        <v>105.6</v>
      </c>
      <c r="I1095" s="332" t="s">
        <v>34</v>
      </c>
      <c r="J1095" s="204"/>
      <c r="K1095" s="204"/>
      <c r="L1095" s="333"/>
    </row>
    <row r="1096" spans="2:12" s="15" customFormat="1" ht="13.5" hidden="1" outlineLevel="3">
      <c r="B1096" s="339"/>
      <c r="C1096" s="213"/>
      <c r="D1096" s="206" t="s">
        <v>348</v>
      </c>
      <c r="E1096" s="214" t="s">
        <v>34</v>
      </c>
      <c r="F1096" s="284" t="s">
        <v>363</v>
      </c>
      <c r="G1096" s="213"/>
      <c r="H1096" s="216">
        <v>3282.5</v>
      </c>
      <c r="I1096" s="340" t="s">
        <v>34</v>
      </c>
      <c r="J1096" s="213"/>
      <c r="K1096" s="213"/>
      <c r="L1096" s="341"/>
    </row>
    <row r="1097" spans="2:12" s="12" customFormat="1" ht="13.5" hidden="1" outlineLevel="3">
      <c r="B1097" s="342"/>
      <c r="C1097" s="203"/>
      <c r="D1097" s="206" t="s">
        <v>348</v>
      </c>
      <c r="E1097" s="343" t="s">
        <v>34</v>
      </c>
      <c r="F1097" s="350" t="s">
        <v>1385</v>
      </c>
      <c r="G1097" s="203"/>
      <c r="H1097" s="345" t="s">
        <v>34</v>
      </c>
      <c r="I1097" s="346" t="s">
        <v>34</v>
      </c>
      <c r="J1097" s="203"/>
      <c r="K1097" s="203"/>
      <c r="L1097" s="347"/>
    </row>
    <row r="1098" spans="2:12" s="13" customFormat="1" ht="13.5" hidden="1" outlineLevel="3">
      <c r="B1098" s="331"/>
      <c r="C1098" s="204"/>
      <c r="D1098" s="206" t="s">
        <v>348</v>
      </c>
      <c r="E1098" s="210" t="s">
        <v>34</v>
      </c>
      <c r="F1098" s="281" t="s">
        <v>1438</v>
      </c>
      <c r="G1098" s="204"/>
      <c r="H1098" s="212">
        <v>23.4</v>
      </c>
      <c r="I1098" s="332" t="s">
        <v>34</v>
      </c>
      <c r="J1098" s="204"/>
      <c r="K1098" s="204"/>
      <c r="L1098" s="333"/>
    </row>
    <row r="1099" spans="2:12" s="13" customFormat="1" ht="13.5" hidden="1" outlineLevel="3">
      <c r="B1099" s="331"/>
      <c r="C1099" s="204"/>
      <c r="D1099" s="206" t="s">
        <v>348</v>
      </c>
      <c r="E1099" s="210" t="s">
        <v>34</v>
      </c>
      <c r="F1099" s="281" t="s">
        <v>1439</v>
      </c>
      <c r="G1099" s="204"/>
      <c r="H1099" s="212">
        <v>22</v>
      </c>
      <c r="I1099" s="332" t="s">
        <v>34</v>
      </c>
      <c r="J1099" s="204"/>
      <c r="K1099" s="204"/>
      <c r="L1099" s="333"/>
    </row>
    <row r="1100" spans="2:12" s="13" customFormat="1" ht="13.5" hidden="1" outlineLevel="3">
      <c r="B1100" s="331"/>
      <c r="C1100" s="204"/>
      <c r="D1100" s="206" t="s">
        <v>348</v>
      </c>
      <c r="E1100" s="210" t="s">
        <v>34</v>
      </c>
      <c r="F1100" s="281" t="s">
        <v>1440</v>
      </c>
      <c r="G1100" s="204"/>
      <c r="H1100" s="212">
        <v>13.2</v>
      </c>
      <c r="I1100" s="332" t="s">
        <v>34</v>
      </c>
      <c r="J1100" s="204"/>
      <c r="K1100" s="204"/>
      <c r="L1100" s="333"/>
    </row>
    <row r="1101" spans="2:12" s="13" customFormat="1" ht="13.5" hidden="1" outlineLevel="3">
      <c r="B1101" s="331"/>
      <c r="C1101" s="204"/>
      <c r="D1101" s="206" t="s">
        <v>348</v>
      </c>
      <c r="E1101" s="210" t="s">
        <v>34</v>
      </c>
      <c r="F1101" s="281" t="s">
        <v>1441</v>
      </c>
      <c r="G1101" s="204"/>
      <c r="H1101" s="212">
        <v>-14.4</v>
      </c>
      <c r="I1101" s="332" t="s">
        <v>34</v>
      </c>
      <c r="J1101" s="204"/>
      <c r="K1101" s="204"/>
      <c r="L1101" s="333"/>
    </row>
    <row r="1102" spans="2:12" s="13" customFormat="1" ht="13.5" hidden="1" outlineLevel="3">
      <c r="B1102" s="331"/>
      <c r="C1102" s="204"/>
      <c r="D1102" s="206" t="s">
        <v>348</v>
      </c>
      <c r="E1102" s="210" t="s">
        <v>34</v>
      </c>
      <c r="F1102" s="281" t="s">
        <v>1442</v>
      </c>
      <c r="G1102" s="204"/>
      <c r="H1102" s="212">
        <v>6.5</v>
      </c>
      <c r="I1102" s="332" t="s">
        <v>34</v>
      </c>
      <c r="J1102" s="204"/>
      <c r="K1102" s="204"/>
      <c r="L1102" s="333"/>
    </row>
    <row r="1103" spans="2:12" s="13" customFormat="1" ht="13.5" hidden="1" outlineLevel="3">
      <c r="B1103" s="331"/>
      <c r="C1103" s="204"/>
      <c r="D1103" s="206" t="s">
        <v>348</v>
      </c>
      <c r="E1103" s="210" t="s">
        <v>34</v>
      </c>
      <c r="F1103" s="281" t="s">
        <v>1443</v>
      </c>
      <c r="G1103" s="204"/>
      <c r="H1103" s="212">
        <v>-3.6</v>
      </c>
      <c r="I1103" s="332" t="s">
        <v>34</v>
      </c>
      <c r="J1103" s="204"/>
      <c r="K1103" s="204"/>
      <c r="L1103" s="333"/>
    </row>
    <row r="1104" spans="2:12" s="12" customFormat="1" ht="13.5" hidden="1" outlineLevel="3">
      <c r="B1104" s="342"/>
      <c r="C1104" s="203"/>
      <c r="D1104" s="206" t="s">
        <v>348</v>
      </c>
      <c r="E1104" s="343" t="s">
        <v>34</v>
      </c>
      <c r="F1104" s="350" t="s">
        <v>1390</v>
      </c>
      <c r="G1104" s="203"/>
      <c r="H1104" s="345" t="s">
        <v>34</v>
      </c>
      <c r="I1104" s="346" t="s">
        <v>34</v>
      </c>
      <c r="J1104" s="203"/>
      <c r="K1104" s="203"/>
      <c r="L1104" s="347"/>
    </row>
    <row r="1105" spans="2:12" s="13" customFormat="1" ht="13.5" hidden="1" outlineLevel="3">
      <c r="B1105" s="331"/>
      <c r="C1105" s="204"/>
      <c r="D1105" s="206" t="s">
        <v>348</v>
      </c>
      <c r="E1105" s="210" t="s">
        <v>34</v>
      </c>
      <c r="F1105" s="281" t="s">
        <v>1444</v>
      </c>
      <c r="G1105" s="204"/>
      <c r="H1105" s="212">
        <v>-10.406</v>
      </c>
      <c r="I1105" s="332" t="s">
        <v>34</v>
      </c>
      <c r="J1105" s="204"/>
      <c r="K1105" s="204"/>
      <c r="L1105" s="333"/>
    </row>
    <row r="1106" spans="2:12" s="13" customFormat="1" ht="13.5" hidden="1" outlineLevel="3">
      <c r="B1106" s="331"/>
      <c r="C1106" s="204"/>
      <c r="D1106" s="206" t="s">
        <v>348</v>
      </c>
      <c r="E1106" s="210" t="s">
        <v>34</v>
      </c>
      <c r="F1106" s="281" t="s">
        <v>1445</v>
      </c>
      <c r="G1106" s="204"/>
      <c r="H1106" s="212">
        <v>2.7</v>
      </c>
      <c r="I1106" s="332" t="s">
        <v>34</v>
      </c>
      <c r="J1106" s="204"/>
      <c r="K1106" s="204"/>
      <c r="L1106" s="333"/>
    </row>
    <row r="1107" spans="2:12" s="13" customFormat="1" ht="13.5" hidden="1" outlineLevel="3">
      <c r="B1107" s="331"/>
      <c r="C1107" s="204"/>
      <c r="D1107" s="206" t="s">
        <v>348</v>
      </c>
      <c r="E1107" s="210" t="s">
        <v>34</v>
      </c>
      <c r="F1107" s="281" t="s">
        <v>1446</v>
      </c>
      <c r="G1107" s="204"/>
      <c r="H1107" s="212">
        <v>6.1</v>
      </c>
      <c r="I1107" s="332" t="s">
        <v>34</v>
      </c>
      <c r="J1107" s="204"/>
      <c r="K1107" s="204"/>
      <c r="L1107" s="333"/>
    </row>
    <row r="1108" spans="2:12" s="13" customFormat="1" ht="13.5" hidden="1" outlineLevel="3">
      <c r="B1108" s="331"/>
      <c r="C1108" s="204"/>
      <c r="D1108" s="206" t="s">
        <v>348</v>
      </c>
      <c r="E1108" s="210" t="s">
        <v>34</v>
      </c>
      <c r="F1108" s="281" t="s">
        <v>1447</v>
      </c>
      <c r="G1108" s="204"/>
      <c r="H1108" s="212">
        <v>43.2</v>
      </c>
      <c r="I1108" s="332" t="s">
        <v>34</v>
      </c>
      <c r="J1108" s="204"/>
      <c r="K1108" s="204"/>
      <c r="L1108" s="333"/>
    </row>
    <row r="1109" spans="2:12" s="15" customFormat="1" ht="13.5" hidden="1" outlineLevel="3">
      <c r="B1109" s="339"/>
      <c r="C1109" s="213"/>
      <c r="D1109" s="206" t="s">
        <v>348</v>
      </c>
      <c r="E1109" s="214" t="s">
        <v>34</v>
      </c>
      <c r="F1109" s="284" t="s">
        <v>363</v>
      </c>
      <c r="G1109" s="213"/>
      <c r="H1109" s="216">
        <v>88.694</v>
      </c>
      <c r="I1109" s="340" t="s">
        <v>34</v>
      </c>
      <c r="J1109" s="213"/>
      <c r="K1109" s="213"/>
      <c r="L1109" s="341"/>
    </row>
    <row r="1110" spans="2:12" s="12" customFormat="1" ht="13.5" hidden="1" outlineLevel="3">
      <c r="B1110" s="342"/>
      <c r="C1110" s="203"/>
      <c r="D1110" s="206" t="s">
        <v>348</v>
      </c>
      <c r="E1110" s="343" t="s">
        <v>34</v>
      </c>
      <c r="F1110" s="350" t="s">
        <v>1400</v>
      </c>
      <c r="G1110" s="203"/>
      <c r="H1110" s="345" t="s">
        <v>34</v>
      </c>
      <c r="I1110" s="346" t="s">
        <v>34</v>
      </c>
      <c r="J1110" s="203"/>
      <c r="K1110" s="203"/>
      <c r="L1110" s="347"/>
    </row>
    <row r="1111" spans="2:12" s="12" customFormat="1" ht="13.5" hidden="1" outlineLevel="3">
      <c r="B1111" s="342"/>
      <c r="C1111" s="203"/>
      <c r="D1111" s="206" t="s">
        <v>348</v>
      </c>
      <c r="E1111" s="343" t="s">
        <v>34</v>
      </c>
      <c r="F1111" s="350" t="s">
        <v>1111</v>
      </c>
      <c r="G1111" s="203"/>
      <c r="H1111" s="345" t="s">
        <v>34</v>
      </c>
      <c r="I1111" s="346" t="s">
        <v>34</v>
      </c>
      <c r="J1111" s="203"/>
      <c r="K1111" s="203"/>
      <c r="L1111" s="347"/>
    </row>
    <row r="1112" spans="2:12" s="13" customFormat="1" ht="13.5" hidden="1" outlineLevel="3">
      <c r="B1112" s="331"/>
      <c r="C1112" s="204"/>
      <c r="D1112" s="206" t="s">
        <v>348</v>
      </c>
      <c r="E1112" s="210" t="s">
        <v>34</v>
      </c>
      <c r="F1112" s="281" t="s">
        <v>1448</v>
      </c>
      <c r="G1112" s="204"/>
      <c r="H1112" s="212">
        <v>91.16</v>
      </c>
      <c r="I1112" s="332" t="s">
        <v>34</v>
      </c>
      <c r="J1112" s="204"/>
      <c r="K1112" s="204"/>
      <c r="L1112" s="333"/>
    </row>
    <row r="1113" spans="2:12" s="13" customFormat="1" ht="13.5" hidden="1" outlineLevel="3">
      <c r="B1113" s="331"/>
      <c r="C1113" s="204"/>
      <c r="D1113" s="206" t="s">
        <v>348</v>
      </c>
      <c r="E1113" s="210" t="s">
        <v>34</v>
      </c>
      <c r="F1113" s="281" t="s">
        <v>1449</v>
      </c>
      <c r="G1113" s="204"/>
      <c r="H1113" s="212">
        <v>162.71</v>
      </c>
      <c r="I1113" s="332" t="s">
        <v>34</v>
      </c>
      <c r="J1113" s="204"/>
      <c r="K1113" s="204"/>
      <c r="L1113" s="333"/>
    </row>
    <row r="1114" spans="2:12" s="12" customFormat="1" ht="13.5" hidden="1" outlineLevel="3">
      <c r="B1114" s="342"/>
      <c r="C1114" s="203"/>
      <c r="D1114" s="206" t="s">
        <v>348</v>
      </c>
      <c r="E1114" s="343" t="s">
        <v>34</v>
      </c>
      <c r="F1114" s="350" t="s">
        <v>1113</v>
      </c>
      <c r="G1114" s="203"/>
      <c r="H1114" s="345" t="s">
        <v>34</v>
      </c>
      <c r="I1114" s="346" t="s">
        <v>34</v>
      </c>
      <c r="J1114" s="203"/>
      <c r="K1114" s="203"/>
      <c r="L1114" s="347"/>
    </row>
    <row r="1115" spans="2:12" s="13" customFormat="1" ht="13.5" hidden="1" outlineLevel="3">
      <c r="B1115" s="331"/>
      <c r="C1115" s="204"/>
      <c r="D1115" s="206" t="s">
        <v>348</v>
      </c>
      <c r="E1115" s="210" t="s">
        <v>34</v>
      </c>
      <c r="F1115" s="281" t="s">
        <v>1450</v>
      </c>
      <c r="G1115" s="204"/>
      <c r="H1115" s="212">
        <v>273.48</v>
      </c>
      <c r="I1115" s="332" t="s">
        <v>34</v>
      </c>
      <c r="J1115" s="204"/>
      <c r="K1115" s="204"/>
      <c r="L1115" s="333"/>
    </row>
    <row r="1116" spans="2:12" s="15" customFormat="1" ht="13.5" hidden="1" outlineLevel="3">
      <c r="B1116" s="339"/>
      <c r="C1116" s="213"/>
      <c r="D1116" s="206" t="s">
        <v>348</v>
      </c>
      <c r="E1116" s="214" t="s">
        <v>34</v>
      </c>
      <c r="F1116" s="284" t="s">
        <v>363</v>
      </c>
      <c r="G1116" s="213"/>
      <c r="H1116" s="216">
        <v>527.35</v>
      </c>
      <c r="I1116" s="340" t="s">
        <v>34</v>
      </c>
      <c r="J1116" s="213"/>
      <c r="K1116" s="213"/>
      <c r="L1116" s="341"/>
    </row>
    <row r="1117" spans="2:12" s="12" customFormat="1" ht="13.5" hidden="1" outlineLevel="3">
      <c r="B1117" s="342"/>
      <c r="C1117" s="203"/>
      <c r="D1117" s="206" t="s">
        <v>348</v>
      </c>
      <c r="E1117" s="343" t="s">
        <v>34</v>
      </c>
      <c r="F1117" s="350" t="s">
        <v>1451</v>
      </c>
      <c r="G1117" s="203"/>
      <c r="H1117" s="345" t="s">
        <v>34</v>
      </c>
      <c r="I1117" s="346" t="s">
        <v>34</v>
      </c>
      <c r="J1117" s="203"/>
      <c r="K1117" s="203"/>
      <c r="L1117" s="347"/>
    </row>
    <row r="1118" spans="2:12" s="13" customFormat="1" ht="13.5" hidden="1" outlineLevel="3">
      <c r="B1118" s="331"/>
      <c r="C1118" s="204"/>
      <c r="D1118" s="206" t="s">
        <v>348</v>
      </c>
      <c r="E1118" s="210" t="s">
        <v>34</v>
      </c>
      <c r="F1118" s="281" t="s">
        <v>1452</v>
      </c>
      <c r="G1118" s="204"/>
      <c r="H1118" s="212">
        <v>-2618.573</v>
      </c>
      <c r="I1118" s="332" t="s">
        <v>34</v>
      </c>
      <c r="J1118" s="204"/>
      <c r="K1118" s="204"/>
      <c r="L1118" s="333"/>
    </row>
    <row r="1119" spans="2:12" s="14" customFormat="1" ht="13.5" hidden="1" outlineLevel="3">
      <c r="B1119" s="335"/>
      <c r="C1119" s="205"/>
      <c r="D1119" s="206" t="s">
        <v>348</v>
      </c>
      <c r="E1119" s="207" t="s">
        <v>34</v>
      </c>
      <c r="F1119" s="282" t="s">
        <v>352</v>
      </c>
      <c r="G1119" s="205"/>
      <c r="H1119" s="209">
        <v>2983.896</v>
      </c>
      <c r="I1119" s="336" t="s">
        <v>34</v>
      </c>
      <c r="J1119" s="205"/>
      <c r="K1119" s="205"/>
      <c r="L1119" s="337"/>
    </row>
    <row r="1120" spans="2:12" s="1" customFormat="1" ht="31.5" customHeight="1" outlineLevel="2">
      <c r="B1120" s="302"/>
      <c r="C1120" s="191" t="s">
        <v>1453</v>
      </c>
      <c r="D1120" s="191" t="s">
        <v>342</v>
      </c>
      <c r="E1120" s="192" t="s">
        <v>1454</v>
      </c>
      <c r="F1120" s="280" t="s">
        <v>1455</v>
      </c>
      <c r="G1120" s="194" t="s">
        <v>390</v>
      </c>
      <c r="H1120" s="195">
        <v>2983.896</v>
      </c>
      <c r="I1120" s="269">
        <v>348.3</v>
      </c>
      <c r="J1120" s="197">
        <f>ROUND(I1120*H1120,2)</f>
        <v>1039290.98</v>
      </c>
      <c r="K1120" s="193" t="s">
        <v>34</v>
      </c>
      <c r="L1120" s="322"/>
    </row>
    <row r="1121" spans="2:12" s="1" customFormat="1" ht="22.5" customHeight="1" outlineLevel="2" collapsed="1">
      <c r="B1121" s="302"/>
      <c r="C1121" s="191" t="s">
        <v>1456</v>
      </c>
      <c r="D1121" s="191" t="s">
        <v>342</v>
      </c>
      <c r="E1121" s="192" t="s">
        <v>1457</v>
      </c>
      <c r="F1121" s="280" t="s">
        <v>1458</v>
      </c>
      <c r="G1121" s="194" t="s">
        <v>390</v>
      </c>
      <c r="H1121" s="195">
        <v>1204</v>
      </c>
      <c r="I1121" s="269">
        <v>348.3</v>
      </c>
      <c r="J1121" s="197">
        <f>ROUND(I1121*H1121,2)</f>
        <v>419353.2</v>
      </c>
      <c r="K1121" s="193" t="s">
        <v>34</v>
      </c>
      <c r="L1121" s="322"/>
    </row>
    <row r="1122" spans="2:12" s="12" customFormat="1" ht="13.5" hidden="1" outlineLevel="3">
      <c r="B1122" s="342"/>
      <c r="C1122" s="203"/>
      <c r="D1122" s="206" t="s">
        <v>348</v>
      </c>
      <c r="E1122" s="343" t="s">
        <v>34</v>
      </c>
      <c r="F1122" s="350" t="s">
        <v>994</v>
      </c>
      <c r="G1122" s="203"/>
      <c r="H1122" s="345" t="s">
        <v>34</v>
      </c>
      <c r="I1122" s="346" t="s">
        <v>34</v>
      </c>
      <c r="J1122" s="203"/>
      <c r="K1122" s="203"/>
      <c r="L1122" s="347"/>
    </row>
    <row r="1123" spans="2:12" s="12" customFormat="1" ht="13.5" hidden="1" outlineLevel="3">
      <c r="B1123" s="342"/>
      <c r="C1123" s="203"/>
      <c r="D1123" s="206" t="s">
        <v>348</v>
      </c>
      <c r="E1123" s="343" t="s">
        <v>34</v>
      </c>
      <c r="F1123" s="350" t="s">
        <v>1370</v>
      </c>
      <c r="G1123" s="203"/>
      <c r="H1123" s="345" t="s">
        <v>34</v>
      </c>
      <c r="I1123" s="346" t="s">
        <v>34</v>
      </c>
      <c r="J1123" s="203"/>
      <c r="K1123" s="203"/>
      <c r="L1123" s="347"/>
    </row>
    <row r="1124" spans="2:12" s="13" customFormat="1" ht="13.5" hidden="1" outlineLevel="3">
      <c r="B1124" s="331"/>
      <c r="C1124" s="204"/>
      <c r="D1124" s="206" t="s">
        <v>348</v>
      </c>
      <c r="E1124" s="210" t="s">
        <v>34</v>
      </c>
      <c r="F1124" s="281" t="s">
        <v>1411</v>
      </c>
      <c r="G1124" s="204"/>
      <c r="H1124" s="212">
        <v>363</v>
      </c>
      <c r="I1124" s="332" t="s">
        <v>34</v>
      </c>
      <c r="J1124" s="204"/>
      <c r="K1124" s="204"/>
      <c r="L1124" s="333"/>
    </row>
    <row r="1125" spans="2:12" s="13" customFormat="1" ht="13.5" hidden="1" outlineLevel="3">
      <c r="B1125" s="331"/>
      <c r="C1125" s="204"/>
      <c r="D1125" s="206" t="s">
        <v>348</v>
      </c>
      <c r="E1125" s="210" t="s">
        <v>34</v>
      </c>
      <c r="F1125" s="281" t="s">
        <v>1412</v>
      </c>
      <c r="G1125" s="204"/>
      <c r="H1125" s="212">
        <v>121</v>
      </c>
      <c r="I1125" s="332" t="s">
        <v>34</v>
      </c>
      <c r="J1125" s="204"/>
      <c r="K1125" s="204"/>
      <c r="L1125" s="333"/>
    </row>
    <row r="1126" spans="2:12" s="13" customFormat="1" ht="13.5" hidden="1" outlineLevel="3">
      <c r="B1126" s="331"/>
      <c r="C1126" s="204"/>
      <c r="D1126" s="206" t="s">
        <v>348</v>
      </c>
      <c r="E1126" s="210" t="s">
        <v>34</v>
      </c>
      <c r="F1126" s="281" t="s">
        <v>1413</v>
      </c>
      <c r="G1126" s="204"/>
      <c r="H1126" s="212">
        <v>363</v>
      </c>
      <c r="I1126" s="332" t="s">
        <v>34</v>
      </c>
      <c r="J1126" s="204"/>
      <c r="K1126" s="204"/>
      <c r="L1126" s="333"/>
    </row>
    <row r="1127" spans="2:12" s="13" customFormat="1" ht="13.5" hidden="1" outlineLevel="3">
      <c r="B1127" s="331"/>
      <c r="C1127" s="204"/>
      <c r="D1127" s="206" t="s">
        <v>348</v>
      </c>
      <c r="E1127" s="210" t="s">
        <v>34</v>
      </c>
      <c r="F1127" s="281" t="s">
        <v>1414</v>
      </c>
      <c r="G1127" s="204"/>
      <c r="H1127" s="212">
        <v>357</v>
      </c>
      <c r="I1127" s="332" t="s">
        <v>34</v>
      </c>
      <c r="J1127" s="204"/>
      <c r="K1127" s="204"/>
      <c r="L1127" s="333"/>
    </row>
    <row r="1128" spans="2:12" s="14" customFormat="1" ht="13.5" hidden="1" outlineLevel="3">
      <c r="B1128" s="335"/>
      <c r="C1128" s="205"/>
      <c r="D1128" s="206" t="s">
        <v>348</v>
      </c>
      <c r="E1128" s="207" t="s">
        <v>34</v>
      </c>
      <c r="F1128" s="282" t="s">
        <v>352</v>
      </c>
      <c r="G1128" s="205"/>
      <c r="H1128" s="209">
        <v>1204</v>
      </c>
      <c r="I1128" s="336" t="s">
        <v>34</v>
      </c>
      <c r="J1128" s="205"/>
      <c r="K1128" s="205"/>
      <c r="L1128" s="337"/>
    </row>
    <row r="1129" spans="2:12" s="1" customFormat="1" ht="22.5" customHeight="1" outlineLevel="2" collapsed="1">
      <c r="B1129" s="302"/>
      <c r="C1129" s="191" t="s">
        <v>1459</v>
      </c>
      <c r="D1129" s="191" t="s">
        <v>342</v>
      </c>
      <c r="E1129" s="192" t="s">
        <v>1460</v>
      </c>
      <c r="F1129" s="280" t="s">
        <v>1461</v>
      </c>
      <c r="G1129" s="194" t="s">
        <v>417</v>
      </c>
      <c r="H1129" s="195">
        <v>268.642</v>
      </c>
      <c r="I1129" s="269">
        <v>28282</v>
      </c>
      <c r="J1129" s="197">
        <f>ROUND(I1129*H1129,2)</f>
        <v>7597733.04</v>
      </c>
      <c r="K1129" s="193" t="s">
        <v>346</v>
      </c>
      <c r="L1129" s="322"/>
    </row>
    <row r="1130" spans="2:12" s="13" customFormat="1" ht="13.5" hidden="1" outlineLevel="3">
      <c r="B1130" s="331"/>
      <c r="C1130" s="204"/>
      <c r="D1130" s="206" t="s">
        <v>348</v>
      </c>
      <c r="E1130" s="210" t="s">
        <v>34</v>
      </c>
      <c r="F1130" s="281" t="s">
        <v>1462</v>
      </c>
      <c r="G1130" s="204"/>
      <c r="H1130" s="212">
        <v>268.642</v>
      </c>
      <c r="I1130" s="332" t="s">
        <v>34</v>
      </c>
      <c r="J1130" s="204"/>
      <c r="K1130" s="204"/>
      <c r="L1130" s="333"/>
    </row>
    <row r="1131" spans="2:12" s="1" customFormat="1" ht="22.5" customHeight="1" outlineLevel="2" collapsed="1">
      <c r="B1131" s="302"/>
      <c r="C1131" s="191" t="s">
        <v>1463</v>
      </c>
      <c r="D1131" s="191" t="s">
        <v>342</v>
      </c>
      <c r="E1131" s="192" t="s">
        <v>1464</v>
      </c>
      <c r="F1131" s="280" t="s">
        <v>1465</v>
      </c>
      <c r="G1131" s="194" t="s">
        <v>417</v>
      </c>
      <c r="H1131" s="195">
        <v>0.32</v>
      </c>
      <c r="I1131" s="269">
        <v>27167.4</v>
      </c>
      <c r="J1131" s="197">
        <f>ROUND(I1131*H1131,2)</f>
        <v>8693.57</v>
      </c>
      <c r="K1131" s="193" t="s">
        <v>34</v>
      </c>
      <c r="L1131" s="322"/>
    </row>
    <row r="1132" spans="2:12" s="13" customFormat="1" ht="13.5" hidden="1" outlineLevel="3">
      <c r="B1132" s="331"/>
      <c r="C1132" s="204"/>
      <c r="D1132" s="206" t="s">
        <v>348</v>
      </c>
      <c r="E1132" s="210" t="s">
        <v>34</v>
      </c>
      <c r="F1132" s="281" t="s">
        <v>1466</v>
      </c>
      <c r="G1132" s="204"/>
      <c r="H1132" s="212">
        <v>0.32</v>
      </c>
      <c r="I1132" s="332" t="s">
        <v>34</v>
      </c>
      <c r="J1132" s="204"/>
      <c r="K1132" s="204"/>
      <c r="L1132" s="333"/>
    </row>
    <row r="1133" spans="2:12" s="1" customFormat="1" ht="31.5" customHeight="1" outlineLevel="2">
      <c r="B1133" s="302"/>
      <c r="C1133" s="191" t="s">
        <v>1467</v>
      </c>
      <c r="D1133" s="191" t="s">
        <v>342</v>
      </c>
      <c r="E1133" s="192" t="s">
        <v>1468</v>
      </c>
      <c r="F1133" s="280" t="s">
        <v>1469</v>
      </c>
      <c r="G1133" s="194" t="s">
        <v>417</v>
      </c>
      <c r="H1133" s="195">
        <v>268.642</v>
      </c>
      <c r="I1133" s="269">
        <v>835.9</v>
      </c>
      <c r="J1133" s="197">
        <f>ROUND(I1133*H1133,2)</f>
        <v>224557.85</v>
      </c>
      <c r="K1133" s="193" t="s">
        <v>34</v>
      </c>
      <c r="L1133" s="322"/>
    </row>
    <row r="1134" spans="2:12" s="1" customFormat="1" ht="22.5" customHeight="1" outlineLevel="2" collapsed="1">
      <c r="B1134" s="302"/>
      <c r="C1134" s="191" t="s">
        <v>1470</v>
      </c>
      <c r="D1134" s="191" t="s">
        <v>342</v>
      </c>
      <c r="E1134" s="192" t="s">
        <v>1471</v>
      </c>
      <c r="F1134" s="280" t="s">
        <v>1472</v>
      </c>
      <c r="G1134" s="194" t="s">
        <v>491</v>
      </c>
      <c r="H1134" s="195">
        <v>70</v>
      </c>
      <c r="I1134" s="269">
        <v>209</v>
      </c>
      <c r="J1134" s="197">
        <f>ROUND(I1134*H1134,2)</f>
        <v>14630</v>
      </c>
      <c r="K1134" s="193" t="s">
        <v>34</v>
      </c>
      <c r="L1134" s="322"/>
    </row>
    <row r="1135" spans="2:12" s="13" customFormat="1" ht="13.5" hidden="1" outlineLevel="3">
      <c r="B1135" s="331"/>
      <c r="C1135" s="204"/>
      <c r="D1135" s="206" t="s">
        <v>348</v>
      </c>
      <c r="E1135" s="210" t="s">
        <v>34</v>
      </c>
      <c r="F1135" s="281" t="s">
        <v>1473</v>
      </c>
      <c r="G1135" s="204"/>
      <c r="H1135" s="212">
        <v>70</v>
      </c>
      <c r="I1135" s="332" t="s">
        <v>34</v>
      </c>
      <c r="J1135" s="204"/>
      <c r="K1135" s="204"/>
      <c r="L1135" s="333"/>
    </row>
    <row r="1136" spans="2:12" s="1" customFormat="1" ht="22.5" customHeight="1" outlineLevel="2" collapsed="1">
      <c r="B1136" s="302"/>
      <c r="C1136" s="191" t="s">
        <v>1474</v>
      </c>
      <c r="D1136" s="191" t="s">
        <v>342</v>
      </c>
      <c r="E1136" s="192" t="s">
        <v>1475</v>
      </c>
      <c r="F1136" s="280" t="s">
        <v>1476</v>
      </c>
      <c r="G1136" s="194" t="s">
        <v>345</v>
      </c>
      <c r="H1136" s="195">
        <v>16.149</v>
      </c>
      <c r="I1136" s="269">
        <v>3099.9</v>
      </c>
      <c r="J1136" s="197">
        <f>ROUND(I1136*H1136,2)</f>
        <v>50060.29</v>
      </c>
      <c r="K1136" s="193" t="s">
        <v>34</v>
      </c>
      <c r="L1136" s="322"/>
    </row>
    <row r="1137" spans="2:12" s="12" customFormat="1" ht="13.5" hidden="1" outlineLevel="3">
      <c r="B1137" s="342"/>
      <c r="C1137" s="203"/>
      <c r="D1137" s="206" t="s">
        <v>348</v>
      </c>
      <c r="E1137" s="343" t="s">
        <v>34</v>
      </c>
      <c r="F1137" s="350" t="s">
        <v>1477</v>
      </c>
      <c r="G1137" s="203"/>
      <c r="H1137" s="345" t="s">
        <v>34</v>
      </c>
      <c r="I1137" s="346" t="s">
        <v>34</v>
      </c>
      <c r="J1137" s="203"/>
      <c r="K1137" s="203"/>
      <c r="L1137" s="347"/>
    </row>
    <row r="1138" spans="2:12" s="12" customFormat="1" ht="13.5" hidden="1" outlineLevel="3">
      <c r="B1138" s="342"/>
      <c r="C1138" s="203"/>
      <c r="D1138" s="206" t="s">
        <v>348</v>
      </c>
      <c r="E1138" s="343" t="s">
        <v>34</v>
      </c>
      <c r="F1138" s="350" t="s">
        <v>1478</v>
      </c>
      <c r="G1138" s="203"/>
      <c r="H1138" s="345" t="s">
        <v>34</v>
      </c>
      <c r="I1138" s="346" t="s">
        <v>34</v>
      </c>
      <c r="J1138" s="203"/>
      <c r="K1138" s="203"/>
      <c r="L1138" s="347"/>
    </row>
    <row r="1139" spans="2:12" s="13" customFormat="1" ht="13.5" hidden="1" outlineLevel="3">
      <c r="B1139" s="331"/>
      <c r="C1139" s="204"/>
      <c r="D1139" s="206" t="s">
        <v>348</v>
      </c>
      <c r="E1139" s="210" t="s">
        <v>34</v>
      </c>
      <c r="F1139" s="281" t="s">
        <v>1479</v>
      </c>
      <c r="G1139" s="204"/>
      <c r="H1139" s="212">
        <v>8.188</v>
      </c>
      <c r="I1139" s="332" t="s">
        <v>34</v>
      </c>
      <c r="J1139" s="204"/>
      <c r="K1139" s="204"/>
      <c r="L1139" s="333"/>
    </row>
    <row r="1140" spans="2:12" s="12" customFormat="1" ht="13.5" hidden="1" outlineLevel="3">
      <c r="B1140" s="342"/>
      <c r="C1140" s="203"/>
      <c r="D1140" s="206" t="s">
        <v>348</v>
      </c>
      <c r="E1140" s="343" t="s">
        <v>34</v>
      </c>
      <c r="F1140" s="350" t="s">
        <v>1480</v>
      </c>
      <c r="G1140" s="203"/>
      <c r="H1140" s="345" t="s">
        <v>34</v>
      </c>
      <c r="I1140" s="346" t="s">
        <v>34</v>
      </c>
      <c r="J1140" s="203"/>
      <c r="K1140" s="203"/>
      <c r="L1140" s="347"/>
    </row>
    <row r="1141" spans="2:12" s="13" customFormat="1" ht="13.5" hidden="1" outlineLevel="3">
      <c r="B1141" s="331"/>
      <c r="C1141" s="204"/>
      <c r="D1141" s="206" t="s">
        <v>348</v>
      </c>
      <c r="E1141" s="210" t="s">
        <v>34</v>
      </c>
      <c r="F1141" s="281" t="s">
        <v>1481</v>
      </c>
      <c r="G1141" s="204"/>
      <c r="H1141" s="212">
        <v>1.863</v>
      </c>
      <c r="I1141" s="332" t="s">
        <v>34</v>
      </c>
      <c r="J1141" s="204"/>
      <c r="K1141" s="204"/>
      <c r="L1141" s="333"/>
    </row>
    <row r="1142" spans="2:12" s="13" customFormat="1" ht="13.5" hidden="1" outlineLevel="3">
      <c r="B1142" s="331"/>
      <c r="C1142" s="204"/>
      <c r="D1142" s="206" t="s">
        <v>348</v>
      </c>
      <c r="E1142" s="210" t="s">
        <v>34</v>
      </c>
      <c r="F1142" s="281" t="s">
        <v>1482</v>
      </c>
      <c r="G1142" s="204"/>
      <c r="H1142" s="212">
        <v>4.992</v>
      </c>
      <c r="I1142" s="332" t="s">
        <v>34</v>
      </c>
      <c r="J1142" s="204"/>
      <c r="K1142" s="204"/>
      <c r="L1142" s="333"/>
    </row>
    <row r="1143" spans="2:12" s="13" customFormat="1" ht="13.5" hidden="1" outlineLevel="3">
      <c r="B1143" s="331"/>
      <c r="C1143" s="204"/>
      <c r="D1143" s="206" t="s">
        <v>348</v>
      </c>
      <c r="E1143" s="210" t="s">
        <v>34</v>
      </c>
      <c r="F1143" s="281" t="s">
        <v>1483</v>
      </c>
      <c r="G1143" s="204"/>
      <c r="H1143" s="212">
        <v>2.147</v>
      </c>
      <c r="I1143" s="332" t="s">
        <v>34</v>
      </c>
      <c r="J1143" s="204"/>
      <c r="K1143" s="204"/>
      <c r="L1143" s="333"/>
    </row>
    <row r="1144" spans="2:12" s="13" customFormat="1" ht="13.5" hidden="1" outlineLevel="3">
      <c r="B1144" s="331"/>
      <c r="C1144" s="204"/>
      <c r="D1144" s="206" t="s">
        <v>348</v>
      </c>
      <c r="E1144" s="210" t="s">
        <v>34</v>
      </c>
      <c r="F1144" s="281" t="s">
        <v>1484</v>
      </c>
      <c r="G1144" s="204"/>
      <c r="H1144" s="212">
        <v>-1.041</v>
      </c>
      <c r="I1144" s="332" t="s">
        <v>34</v>
      </c>
      <c r="J1144" s="204"/>
      <c r="K1144" s="204"/>
      <c r="L1144" s="333"/>
    </row>
    <row r="1145" spans="2:12" s="14" customFormat="1" ht="13.5" hidden="1" outlineLevel="3">
      <c r="B1145" s="335"/>
      <c r="C1145" s="205"/>
      <c r="D1145" s="206" t="s">
        <v>348</v>
      </c>
      <c r="E1145" s="207" t="s">
        <v>34</v>
      </c>
      <c r="F1145" s="282" t="s">
        <v>352</v>
      </c>
      <c r="G1145" s="205"/>
      <c r="H1145" s="209">
        <v>16.149</v>
      </c>
      <c r="I1145" s="336" t="s">
        <v>34</v>
      </c>
      <c r="J1145" s="205"/>
      <c r="K1145" s="205"/>
      <c r="L1145" s="337"/>
    </row>
    <row r="1146" spans="2:12" s="1" customFormat="1" ht="22.5" customHeight="1" outlineLevel="2" collapsed="1">
      <c r="B1146" s="302"/>
      <c r="C1146" s="191" t="s">
        <v>1485</v>
      </c>
      <c r="D1146" s="191" t="s">
        <v>342</v>
      </c>
      <c r="E1146" s="192" t="s">
        <v>1486</v>
      </c>
      <c r="F1146" s="280" t="s">
        <v>1487</v>
      </c>
      <c r="G1146" s="194" t="s">
        <v>491</v>
      </c>
      <c r="H1146" s="195">
        <v>21</v>
      </c>
      <c r="I1146" s="269">
        <v>3845.2</v>
      </c>
      <c r="J1146" s="197">
        <f>ROUND(I1146*H1146,2)</f>
        <v>80749.2</v>
      </c>
      <c r="K1146" s="193" t="s">
        <v>346</v>
      </c>
      <c r="L1146" s="322"/>
    </row>
    <row r="1147" spans="2:12" s="12" customFormat="1" ht="13.5" hidden="1" outlineLevel="3">
      <c r="B1147" s="342"/>
      <c r="C1147" s="203"/>
      <c r="D1147" s="206" t="s">
        <v>348</v>
      </c>
      <c r="E1147" s="343" t="s">
        <v>34</v>
      </c>
      <c r="F1147" s="350" t="s">
        <v>1488</v>
      </c>
      <c r="G1147" s="203"/>
      <c r="H1147" s="345" t="s">
        <v>34</v>
      </c>
      <c r="I1147" s="346" t="s">
        <v>34</v>
      </c>
      <c r="J1147" s="203"/>
      <c r="K1147" s="203"/>
      <c r="L1147" s="347"/>
    </row>
    <row r="1148" spans="2:12" s="13" customFormat="1" ht="13.5" hidden="1" outlineLevel="3">
      <c r="B1148" s="331"/>
      <c r="C1148" s="204"/>
      <c r="D1148" s="206" t="s">
        <v>348</v>
      </c>
      <c r="E1148" s="210" t="s">
        <v>34</v>
      </c>
      <c r="F1148" s="281" t="s">
        <v>1489</v>
      </c>
      <c r="G1148" s="204"/>
      <c r="H1148" s="212">
        <v>21</v>
      </c>
      <c r="I1148" s="332" t="s">
        <v>34</v>
      </c>
      <c r="J1148" s="204"/>
      <c r="K1148" s="204"/>
      <c r="L1148" s="333"/>
    </row>
    <row r="1149" spans="2:12" s="1" customFormat="1" ht="22.5" customHeight="1" outlineLevel="2" collapsed="1">
      <c r="B1149" s="302"/>
      <c r="C1149" s="191" t="s">
        <v>1490</v>
      </c>
      <c r="D1149" s="191" t="s">
        <v>342</v>
      </c>
      <c r="E1149" s="192" t="s">
        <v>1491</v>
      </c>
      <c r="F1149" s="280" t="s">
        <v>1492</v>
      </c>
      <c r="G1149" s="194" t="s">
        <v>390</v>
      </c>
      <c r="H1149" s="195">
        <v>54.098</v>
      </c>
      <c r="I1149" s="269">
        <v>626.9</v>
      </c>
      <c r="J1149" s="197">
        <f>ROUND(I1149*H1149,2)</f>
        <v>33914.04</v>
      </c>
      <c r="K1149" s="193" t="s">
        <v>346</v>
      </c>
      <c r="L1149" s="322"/>
    </row>
    <row r="1150" spans="2:12" s="12" customFormat="1" ht="13.5" hidden="1" outlineLevel="3">
      <c r="B1150" s="342"/>
      <c r="C1150" s="203"/>
      <c r="D1150" s="206" t="s">
        <v>348</v>
      </c>
      <c r="E1150" s="343" t="s">
        <v>34</v>
      </c>
      <c r="F1150" s="350" t="s">
        <v>1477</v>
      </c>
      <c r="G1150" s="203"/>
      <c r="H1150" s="345" t="s">
        <v>34</v>
      </c>
      <c r="I1150" s="346" t="s">
        <v>34</v>
      </c>
      <c r="J1150" s="203"/>
      <c r="K1150" s="203"/>
      <c r="L1150" s="347"/>
    </row>
    <row r="1151" spans="2:12" s="12" customFormat="1" ht="13.5" hidden="1" outlineLevel="3">
      <c r="B1151" s="342"/>
      <c r="C1151" s="203"/>
      <c r="D1151" s="206" t="s">
        <v>348</v>
      </c>
      <c r="E1151" s="343" t="s">
        <v>34</v>
      </c>
      <c r="F1151" s="350" t="s">
        <v>1478</v>
      </c>
      <c r="G1151" s="203"/>
      <c r="H1151" s="345" t="s">
        <v>34</v>
      </c>
      <c r="I1151" s="346" t="s">
        <v>34</v>
      </c>
      <c r="J1151" s="203"/>
      <c r="K1151" s="203"/>
      <c r="L1151" s="347"/>
    </row>
    <row r="1152" spans="2:12" s="13" customFormat="1" ht="13.5" hidden="1" outlineLevel="3">
      <c r="B1152" s="331"/>
      <c r="C1152" s="204"/>
      <c r="D1152" s="206" t="s">
        <v>348</v>
      </c>
      <c r="E1152" s="210" t="s">
        <v>34</v>
      </c>
      <c r="F1152" s="281" t="s">
        <v>1493</v>
      </c>
      <c r="G1152" s="204"/>
      <c r="H1152" s="212">
        <v>9.552</v>
      </c>
      <c r="I1152" s="332" t="s">
        <v>34</v>
      </c>
      <c r="J1152" s="204"/>
      <c r="K1152" s="204"/>
      <c r="L1152" s="333"/>
    </row>
    <row r="1153" spans="2:12" s="12" customFormat="1" ht="13.5" hidden="1" outlineLevel="3">
      <c r="B1153" s="342"/>
      <c r="C1153" s="203"/>
      <c r="D1153" s="206" t="s">
        <v>348</v>
      </c>
      <c r="E1153" s="343" t="s">
        <v>34</v>
      </c>
      <c r="F1153" s="350" t="s">
        <v>1480</v>
      </c>
      <c r="G1153" s="203"/>
      <c r="H1153" s="345" t="s">
        <v>34</v>
      </c>
      <c r="I1153" s="346" t="s">
        <v>34</v>
      </c>
      <c r="J1153" s="203"/>
      <c r="K1153" s="203"/>
      <c r="L1153" s="347"/>
    </row>
    <row r="1154" spans="2:12" s="13" customFormat="1" ht="13.5" hidden="1" outlineLevel="3">
      <c r="B1154" s="331"/>
      <c r="C1154" s="204"/>
      <c r="D1154" s="206" t="s">
        <v>348</v>
      </c>
      <c r="E1154" s="210" t="s">
        <v>34</v>
      </c>
      <c r="F1154" s="281" t="s">
        <v>1494</v>
      </c>
      <c r="G1154" s="204"/>
      <c r="H1154" s="212">
        <v>8.855</v>
      </c>
      <c r="I1154" s="332" t="s">
        <v>34</v>
      </c>
      <c r="J1154" s="204"/>
      <c r="K1154" s="204"/>
      <c r="L1154" s="333"/>
    </row>
    <row r="1155" spans="2:12" s="13" customFormat="1" ht="13.5" hidden="1" outlineLevel="3">
      <c r="B1155" s="331"/>
      <c r="C1155" s="204"/>
      <c r="D1155" s="206" t="s">
        <v>348</v>
      </c>
      <c r="E1155" s="210" t="s">
        <v>34</v>
      </c>
      <c r="F1155" s="281" t="s">
        <v>1495</v>
      </c>
      <c r="G1155" s="204"/>
      <c r="H1155" s="212">
        <v>24.958</v>
      </c>
      <c r="I1155" s="332" t="s">
        <v>34</v>
      </c>
      <c r="J1155" s="204"/>
      <c r="K1155" s="204"/>
      <c r="L1155" s="333"/>
    </row>
    <row r="1156" spans="2:12" s="13" customFormat="1" ht="13.5" hidden="1" outlineLevel="3">
      <c r="B1156" s="331"/>
      <c r="C1156" s="204"/>
      <c r="D1156" s="206" t="s">
        <v>348</v>
      </c>
      <c r="E1156" s="210" t="s">
        <v>34</v>
      </c>
      <c r="F1156" s="281" t="s">
        <v>1496</v>
      </c>
      <c r="G1156" s="204"/>
      <c r="H1156" s="212">
        <v>10.733</v>
      </c>
      <c r="I1156" s="332" t="s">
        <v>34</v>
      </c>
      <c r="J1156" s="204"/>
      <c r="K1156" s="204"/>
      <c r="L1156" s="333"/>
    </row>
    <row r="1157" spans="2:12" s="14" customFormat="1" ht="13.5" hidden="1" outlineLevel="3">
      <c r="B1157" s="335"/>
      <c r="C1157" s="205"/>
      <c r="D1157" s="206" t="s">
        <v>348</v>
      </c>
      <c r="E1157" s="207" t="s">
        <v>34</v>
      </c>
      <c r="F1157" s="282" t="s">
        <v>352</v>
      </c>
      <c r="G1157" s="205"/>
      <c r="H1157" s="209">
        <v>54.098</v>
      </c>
      <c r="I1157" s="336" t="s">
        <v>34</v>
      </c>
      <c r="J1157" s="205"/>
      <c r="K1157" s="205"/>
      <c r="L1157" s="337"/>
    </row>
    <row r="1158" spans="2:12" s="1" customFormat="1" ht="22.5" customHeight="1" outlineLevel="2">
      <c r="B1158" s="302"/>
      <c r="C1158" s="191" t="s">
        <v>1497</v>
      </c>
      <c r="D1158" s="191" t="s">
        <v>342</v>
      </c>
      <c r="E1158" s="192" t="s">
        <v>1498</v>
      </c>
      <c r="F1158" s="280" t="s">
        <v>1499</v>
      </c>
      <c r="G1158" s="194" t="s">
        <v>390</v>
      </c>
      <c r="H1158" s="195">
        <v>54.098</v>
      </c>
      <c r="I1158" s="269">
        <v>348.3</v>
      </c>
      <c r="J1158" s="197">
        <f>ROUND(I1158*H1158,2)</f>
        <v>18842.33</v>
      </c>
      <c r="K1158" s="193" t="s">
        <v>346</v>
      </c>
      <c r="L1158" s="322"/>
    </row>
    <row r="1159" spans="2:12" s="1" customFormat="1" ht="22.5" customHeight="1" outlineLevel="2" collapsed="1">
      <c r="B1159" s="302"/>
      <c r="C1159" s="191" t="s">
        <v>1500</v>
      </c>
      <c r="D1159" s="191" t="s">
        <v>342</v>
      </c>
      <c r="E1159" s="192" t="s">
        <v>1501</v>
      </c>
      <c r="F1159" s="280" t="s">
        <v>1502</v>
      </c>
      <c r="G1159" s="194" t="s">
        <v>417</v>
      </c>
      <c r="H1159" s="195">
        <v>0.039</v>
      </c>
      <c r="I1159" s="269">
        <v>28282</v>
      </c>
      <c r="J1159" s="197">
        <f>ROUND(I1159*H1159,2)</f>
        <v>1103</v>
      </c>
      <c r="K1159" s="193" t="s">
        <v>346</v>
      </c>
      <c r="L1159" s="322"/>
    </row>
    <row r="1160" spans="2:12" s="12" customFormat="1" ht="13.5" hidden="1" outlineLevel="3">
      <c r="B1160" s="342"/>
      <c r="C1160" s="203"/>
      <c r="D1160" s="206" t="s">
        <v>348</v>
      </c>
      <c r="E1160" s="343" t="s">
        <v>34</v>
      </c>
      <c r="F1160" s="350" t="s">
        <v>1477</v>
      </c>
      <c r="G1160" s="203"/>
      <c r="H1160" s="345" t="s">
        <v>34</v>
      </c>
      <c r="I1160" s="346" t="s">
        <v>34</v>
      </c>
      <c r="J1160" s="203"/>
      <c r="K1160" s="203"/>
      <c r="L1160" s="347"/>
    </row>
    <row r="1161" spans="2:12" s="12" customFormat="1" ht="13.5" hidden="1" outlineLevel="3">
      <c r="B1161" s="342"/>
      <c r="C1161" s="203"/>
      <c r="D1161" s="206" t="s">
        <v>348</v>
      </c>
      <c r="E1161" s="343" t="s">
        <v>34</v>
      </c>
      <c r="F1161" s="350" t="s">
        <v>1478</v>
      </c>
      <c r="G1161" s="203"/>
      <c r="H1161" s="345" t="s">
        <v>34</v>
      </c>
      <c r="I1161" s="346" t="s">
        <v>34</v>
      </c>
      <c r="J1161" s="203"/>
      <c r="K1161" s="203"/>
      <c r="L1161" s="347"/>
    </row>
    <row r="1162" spans="2:12" s="13" customFormat="1" ht="13.5" hidden="1" outlineLevel="3">
      <c r="B1162" s="331"/>
      <c r="C1162" s="204"/>
      <c r="D1162" s="206" t="s">
        <v>348</v>
      </c>
      <c r="E1162" s="210" t="s">
        <v>34</v>
      </c>
      <c r="F1162" s="281" t="s">
        <v>1503</v>
      </c>
      <c r="G1162" s="204"/>
      <c r="H1162" s="212">
        <v>0.02</v>
      </c>
      <c r="I1162" s="332" t="s">
        <v>34</v>
      </c>
      <c r="J1162" s="204"/>
      <c r="K1162" s="204"/>
      <c r="L1162" s="333"/>
    </row>
    <row r="1163" spans="2:12" s="12" customFormat="1" ht="13.5" hidden="1" outlineLevel="3">
      <c r="B1163" s="342"/>
      <c r="C1163" s="203"/>
      <c r="D1163" s="206" t="s">
        <v>348</v>
      </c>
      <c r="E1163" s="343" t="s">
        <v>34</v>
      </c>
      <c r="F1163" s="350" t="s">
        <v>1480</v>
      </c>
      <c r="G1163" s="203"/>
      <c r="H1163" s="345" t="s">
        <v>34</v>
      </c>
      <c r="I1163" s="346" t="s">
        <v>34</v>
      </c>
      <c r="J1163" s="203"/>
      <c r="K1163" s="203"/>
      <c r="L1163" s="347"/>
    </row>
    <row r="1164" spans="2:12" s="13" customFormat="1" ht="13.5" hidden="1" outlineLevel="3">
      <c r="B1164" s="331"/>
      <c r="C1164" s="204"/>
      <c r="D1164" s="206" t="s">
        <v>348</v>
      </c>
      <c r="E1164" s="210" t="s">
        <v>34</v>
      </c>
      <c r="F1164" s="281" t="s">
        <v>1504</v>
      </c>
      <c r="G1164" s="204"/>
      <c r="H1164" s="212">
        <v>0.005</v>
      </c>
      <c r="I1164" s="332" t="s">
        <v>34</v>
      </c>
      <c r="J1164" s="204"/>
      <c r="K1164" s="204"/>
      <c r="L1164" s="333"/>
    </row>
    <row r="1165" spans="2:12" s="13" customFormat="1" ht="13.5" hidden="1" outlineLevel="3">
      <c r="B1165" s="331"/>
      <c r="C1165" s="204"/>
      <c r="D1165" s="206" t="s">
        <v>348</v>
      </c>
      <c r="E1165" s="210" t="s">
        <v>34</v>
      </c>
      <c r="F1165" s="281" t="s">
        <v>1505</v>
      </c>
      <c r="G1165" s="204"/>
      <c r="H1165" s="212">
        <v>0.012</v>
      </c>
      <c r="I1165" s="332" t="s">
        <v>34</v>
      </c>
      <c r="J1165" s="204"/>
      <c r="K1165" s="204"/>
      <c r="L1165" s="333"/>
    </row>
    <row r="1166" spans="2:12" s="13" customFormat="1" ht="13.5" hidden="1" outlineLevel="3">
      <c r="B1166" s="331"/>
      <c r="C1166" s="204"/>
      <c r="D1166" s="206" t="s">
        <v>348</v>
      </c>
      <c r="E1166" s="210" t="s">
        <v>34</v>
      </c>
      <c r="F1166" s="281" t="s">
        <v>1506</v>
      </c>
      <c r="G1166" s="204"/>
      <c r="H1166" s="212">
        <v>0.005</v>
      </c>
      <c r="I1166" s="332" t="s">
        <v>34</v>
      </c>
      <c r="J1166" s="204"/>
      <c r="K1166" s="204"/>
      <c r="L1166" s="333"/>
    </row>
    <row r="1167" spans="2:12" s="13" customFormat="1" ht="13.5" hidden="1" outlineLevel="3">
      <c r="B1167" s="331"/>
      <c r="C1167" s="204"/>
      <c r="D1167" s="206" t="s">
        <v>348</v>
      </c>
      <c r="E1167" s="210" t="s">
        <v>34</v>
      </c>
      <c r="F1167" s="281" t="s">
        <v>1507</v>
      </c>
      <c r="G1167" s="204"/>
      <c r="H1167" s="212">
        <v>-0.003</v>
      </c>
      <c r="I1167" s="332" t="s">
        <v>34</v>
      </c>
      <c r="J1167" s="204"/>
      <c r="K1167" s="204"/>
      <c r="L1167" s="333"/>
    </row>
    <row r="1168" spans="2:12" s="14" customFormat="1" ht="13.5" hidden="1" outlineLevel="3">
      <c r="B1168" s="335"/>
      <c r="C1168" s="205"/>
      <c r="D1168" s="206" t="s">
        <v>348</v>
      </c>
      <c r="E1168" s="207" t="s">
        <v>34</v>
      </c>
      <c r="F1168" s="282" t="s">
        <v>352</v>
      </c>
      <c r="G1168" s="205"/>
      <c r="H1168" s="209">
        <v>0.039</v>
      </c>
      <c r="I1168" s="336" t="s">
        <v>34</v>
      </c>
      <c r="J1168" s="205"/>
      <c r="K1168" s="205"/>
      <c r="L1168" s="337"/>
    </row>
    <row r="1169" spans="2:12" s="1" customFormat="1" ht="22.5" customHeight="1" outlineLevel="2" collapsed="1">
      <c r="B1169" s="302"/>
      <c r="C1169" s="191" t="s">
        <v>1508</v>
      </c>
      <c r="D1169" s="191" t="s">
        <v>342</v>
      </c>
      <c r="E1169" s="192" t="s">
        <v>1509</v>
      </c>
      <c r="F1169" s="280" t="s">
        <v>1510</v>
      </c>
      <c r="G1169" s="194" t="s">
        <v>417</v>
      </c>
      <c r="H1169" s="195">
        <v>1.799</v>
      </c>
      <c r="I1169" s="269">
        <v>28282</v>
      </c>
      <c r="J1169" s="197">
        <f>ROUND(I1169*H1169,2)</f>
        <v>50879.32</v>
      </c>
      <c r="K1169" s="193" t="s">
        <v>34</v>
      </c>
      <c r="L1169" s="322"/>
    </row>
    <row r="1170" spans="2:12" s="13" customFormat="1" ht="13.5" hidden="1" outlineLevel="3">
      <c r="B1170" s="331"/>
      <c r="C1170" s="204"/>
      <c r="D1170" s="206" t="s">
        <v>348</v>
      </c>
      <c r="E1170" s="210" t="s">
        <v>34</v>
      </c>
      <c r="F1170" s="281" t="s">
        <v>1511</v>
      </c>
      <c r="G1170" s="204"/>
      <c r="H1170" s="212">
        <v>1.799</v>
      </c>
      <c r="I1170" s="332" t="s">
        <v>34</v>
      </c>
      <c r="J1170" s="204"/>
      <c r="K1170" s="204"/>
      <c r="L1170" s="333"/>
    </row>
    <row r="1171" spans="2:12" s="1" customFormat="1" ht="22.5" customHeight="1" outlineLevel="2" collapsed="1">
      <c r="B1171" s="302"/>
      <c r="C1171" s="191" t="s">
        <v>1512</v>
      </c>
      <c r="D1171" s="191" t="s">
        <v>342</v>
      </c>
      <c r="E1171" s="192" t="s">
        <v>1513</v>
      </c>
      <c r="F1171" s="280" t="s">
        <v>1514</v>
      </c>
      <c r="G1171" s="194" t="s">
        <v>491</v>
      </c>
      <c r="H1171" s="195">
        <v>6.3</v>
      </c>
      <c r="I1171" s="269">
        <v>390.1</v>
      </c>
      <c r="J1171" s="197">
        <f>ROUND(I1171*H1171,2)</f>
        <v>2457.63</v>
      </c>
      <c r="K1171" s="193" t="s">
        <v>34</v>
      </c>
      <c r="L1171" s="322"/>
    </row>
    <row r="1172" spans="2:12" s="12" customFormat="1" ht="13.5" hidden="1" outlineLevel="3">
      <c r="B1172" s="342"/>
      <c r="C1172" s="203"/>
      <c r="D1172" s="206" t="s">
        <v>348</v>
      </c>
      <c r="E1172" s="343" t="s">
        <v>34</v>
      </c>
      <c r="F1172" s="350" t="s">
        <v>468</v>
      </c>
      <c r="G1172" s="203"/>
      <c r="H1172" s="345" t="s">
        <v>34</v>
      </c>
      <c r="I1172" s="346" t="s">
        <v>34</v>
      </c>
      <c r="J1172" s="203"/>
      <c r="K1172" s="203"/>
      <c r="L1172" s="347"/>
    </row>
    <row r="1173" spans="2:12" s="13" customFormat="1" ht="13.5" hidden="1" outlineLevel="3">
      <c r="B1173" s="331"/>
      <c r="C1173" s="204"/>
      <c r="D1173" s="206" t="s">
        <v>348</v>
      </c>
      <c r="E1173" s="210" t="s">
        <v>34</v>
      </c>
      <c r="F1173" s="281" t="s">
        <v>1515</v>
      </c>
      <c r="G1173" s="204"/>
      <c r="H1173" s="212">
        <v>6.3</v>
      </c>
      <c r="I1173" s="332" t="s">
        <v>34</v>
      </c>
      <c r="J1173" s="204"/>
      <c r="K1173" s="204"/>
      <c r="L1173" s="333"/>
    </row>
    <row r="1174" spans="2:12" s="1" customFormat="1" ht="22.5" customHeight="1" outlineLevel="2" collapsed="1">
      <c r="B1174" s="302"/>
      <c r="C1174" s="191" t="s">
        <v>1516</v>
      </c>
      <c r="D1174" s="191" t="s">
        <v>342</v>
      </c>
      <c r="E1174" s="192" t="s">
        <v>1517</v>
      </c>
      <c r="F1174" s="280" t="s">
        <v>1518</v>
      </c>
      <c r="G1174" s="194" t="s">
        <v>491</v>
      </c>
      <c r="H1174" s="195">
        <v>19.701</v>
      </c>
      <c r="I1174" s="269">
        <v>390.1</v>
      </c>
      <c r="J1174" s="197">
        <f>ROUND(I1174*H1174,2)</f>
        <v>7685.36</v>
      </c>
      <c r="K1174" s="193" t="s">
        <v>34</v>
      </c>
      <c r="L1174" s="322"/>
    </row>
    <row r="1175" spans="2:12" s="13" customFormat="1" ht="13.5" hidden="1" outlineLevel="3">
      <c r="B1175" s="331"/>
      <c r="C1175" s="204"/>
      <c r="D1175" s="206" t="s">
        <v>348</v>
      </c>
      <c r="E1175" s="210" t="s">
        <v>34</v>
      </c>
      <c r="F1175" s="281" t="s">
        <v>1519</v>
      </c>
      <c r="G1175" s="204"/>
      <c r="H1175" s="212">
        <v>19.701</v>
      </c>
      <c r="I1175" s="332" t="s">
        <v>34</v>
      </c>
      <c r="J1175" s="204"/>
      <c r="K1175" s="204"/>
      <c r="L1175" s="333"/>
    </row>
    <row r="1176" spans="2:12" s="1" customFormat="1" ht="31.5" customHeight="1" outlineLevel="2" collapsed="1">
      <c r="B1176" s="302"/>
      <c r="C1176" s="191" t="s">
        <v>1520</v>
      </c>
      <c r="D1176" s="191" t="s">
        <v>342</v>
      </c>
      <c r="E1176" s="192" t="s">
        <v>1521</v>
      </c>
      <c r="F1176" s="280" t="s">
        <v>1522</v>
      </c>
      <c r="G1176" s="194" t="s">
        <v>345</v>
      </c>
      <c r="H1176" s="195">
        <v>60.408</v>
      </c>
      <c r="I1176" s="269">
        <v>1741.5</v>
      </c>
      <c r="J1176" s="197">
        <f>ROUND(I1176*H1176,2)</f>
        <v>105200.53</v>
      </c>
      <c r="K1176" s="193" t="s">
        <v>34</v>
      </c>
      <c r="L1176" s="322"/>
    </row>
    <row r="1177" spans="2:12" s="12" customFormat="1" ht="13.5" hidden="1" outlineLevel="3">
      <c r="B1177" s="342"/>
      <c r="C1177" s="203"/>
      <c r="D1177" s="206" t="s">
        <v>348</v>
      </c>
      <c r="E1177" s="343" t="s">
        <v>34</v>
      </c>
      <c r="F1177" s="350" t="s">
        <v>1523</v>
      </c>
      <c r="G1177" s="203"/>
      <c r="H1177" s="345" t="s">
        <v>34</v>
      </c>
      <c r="I1177" s="346" t="s">
        <v>34</v>
      </c>
      <c r="J1177" s="203"/>
      <c r="K1177" s="203"/>
      <c r="L1177" s="347"/>
    </row>
    <row r="1178" spans="2:12" s="13" customFormat="1" ht="13.5" hidden="1" outlineLevel="3">
      <c r="B1178" s="331"/>
      <c r="C1178" s="204"/>
      <c r="D1178" s="206" t="s">
        <v>348</v>
      </c>
      <c r="E1178" s="210" t="s">
        <v>34</v>
      </c>
      <c r="F1178" s="281" t="s">
        <v>1524</v>
      </c>
      <c r="G1178" s="204"/>
      <c r="H1178" s="212">
        <v>4.147</v>
      </c>
      <c r="I1178" s="332" t="s">
        <v>34</v>
      </c>
      <c r="J1178" s="204"/>
      <c r="K1178" s="204"/>
      <c r="L1178" s="333"/>
    </row>
    <row r="1179" spans="2:12" s="13" customFormat="1" ht="13.5" hidden="1" outlineLevel="3">
      <c r="B1179" s="331"/>
      <c r="C1179" s="204"/>
      <c r="D1179" s="206" t="s">
        <v>348</v>
      </c>
      <c r="E1179" s="210" t="s">
        <v>34</v>
      </c>
      <c r="F1179" s="281" t="s">
        <v>1525</v>
      </c>
      <c r="G1179" s="204"/>
      <c r="H1179" s="212">
        <v>41.846</v>
      </c>
      <c r="I1179" s="332" t="s">
        <v>34</v>
      </c>
      <c r="J1179" s="204"/>
      <c r="K1179" s="204"/>
      <c r="L1179" s="333"/>
    </row>
    <row r="1180" spans="2:12" s="12" customFormat="1" ht="13.5" hidden="1" outlineLevel="3">
      <c r="B1180" s="342"/>
      <c r="C1180" s="203"/>
      <c r="D1180" s="206" t="s">
        <v>348</v>
      </c>
      <c r="E1180" s="343" t="s">
        <v>34</v>
      </c>
      <c r="F1180" s="350" t="s">
        <v>1526</v>
      </c>
      <c r="G1180" s="203"/>
      <c r="H1180" s="345" t="s">
        <v>34</v>
      </c>
      <c r="I1180" s="346" t="s">
        <v>34</v>
      </c>
      <c r="J1180" s="203"/>
      <c r="K1180" s="203"/>
      <c r="L1180" s="347"/>
    </row>
    <row r="1181" spans="2:12" s="13" customFormat="1" ht="13.5" hidden="1" outlineLevel="3">
      <c r="B1181" s="331"/>
      <c r="C1181" s="204"/>
      <c r="D1181" s="206" t="s">
        <v>348</v>
      </c>
      <c r="E1181" s="210" t="s">
        <v>34</v>
      </c>
      <c r="F1181" s="281" t="s">
        <v>1527</v>
      </c>
      <c r="G1181" s="204"/>
      <c r="H1181" s="212">
        <v>2.356</v>
      </c>
      <c r="I1181" s="332" t="s">
        <v>34</v>
      </c>
      <c r="J1181" s="204"/>
      <c r="K1181" s="204"/>
      <c r="L1181" s="333"/>
    </row>
    <row r="1182" spans="2:12" s="13" customFormat="1" ht="13.5" hidden="1" outlineLevel="3">
      <c r="B1182" s="331"/>
      <c r="C1182" s="204"/>
      <c r="D1182" s="206" t="s">
        <v>348</v>
      </c>
      <c r="E1182" s="210" t="s">
        <v>34</v>
      </c>
      <c r="F1182" s="281" t="s">
        <v>1528</v>
      </c>
      <c r="G1182" s="204"/>
      <c r="H1182" s="212">
        <v>5.642</v>
      </c>
      <c r="I1182" s="332" t="s">
        <v>34</v>
      </c>
      <c r="J1182" s="204"/>
      <c r="K1182" s="204"/>
      <c r="L1182" s="333"/>
    </row>
    <row r="1183" spans="2:12" s="13" customFormat="1" ht="13.5" hidden="1" outlineLevel="3">
      <c r="B1183" s="331"/>
      <c r="C1183" s="204"/>
      <c r="D1183" s="206" t="s">
        <v>348</v>
      </c>
      <c r="E1183" s="210" t="s">
        <v>34</v>
      </c>
      <c r="F1183" s="281" t="s">
        <v>1529</v>
      </c>
      <c r="G1183" s="204"/>
      <c r="H1183" s="212">
        <v>6.417</v>
      </c>
      <c r="I1183" s="332" t="s">
        <v>34</v>
      </c>
      <c r="J1183" s="204"/>
      <c r="K1183" s="204"/>
      <c r="L1183" s="333"/>
    </row>
    <row r="1184" spans="2:12" s="14" customFormat="1" ht="13.5" hidden="1" outlineLevel="3">
      <c r="B1184" s="335"/>
      <c r="C1184" s="205"/>
      <c r="D1184" s="206" t="s">
        <v>348</v>
      </c>
      <c r="E1184" s="207" t="s">
        <v>34</v>
      </c>
      <c r="F1184" s="282" t="s">
        <v>352</v>
      </c>
      <c r="G1184" s="205"/>
      <c r="H1184" s="209">
        <v>60.408</v>
      </c>
      <c r="I1184" s="336" t="s">
        <v>34</v>
      </c>
      <c r="J1184" s="205"/>
      <c r="K1184" s="205"/>
      <c r="L1184" s="337"/>
    </row>
    <row r="1185" spans="2:12" s="1" customFormat="1" ht="31.5" customHeight="1" outlineLevel="2" collapsed="1">
      <c r="B1185" s="302"/>
      <c r="C1185" s="191" t="s">
        <v>1530</v>
      </c>
      <c r="D1185" s="191" t="s">
        <v>342</v>
      </c>
      <c r="E1185" s="192" t="s">
        <v>1531</v>
      </c>
      <c r="F1185" s="280" t="s">
        <v>1532</v>
      </c>
      <c r="G1185" s="194" t="s">
        <v>390</v>
      </c>
      <c r="H1185" s="195">
        <v>87.295</v>
      </c>
      <c r="I1185" s="269">
        <v>1602.2</v>
      </c>
      <c r="J1185" s="197">
        <f>ROUND(I1185*H1185,2)</f>
        <v>139864.05</v>
      </c>
      <c r="K1185" s="193" t="s">
        <v>34</v>
      </c>
      <c r="L1185" s="322"/>
    </row>
    <row r="1186" spans="2:12" s="12" customFormat="1" ht="13.5" hidden="1" outlineLevel="3">
      <c r="B1186" s="342"/>
      <c r="C1186" s="203"/>
      <c r="D1186" s="206" t="s">
        <v>348</v>
      </c>
      <c r="E1186" s="343" t="s">
        <v>34</v>
      </c>
      <c r="F1186" s="350" t="s">
        <v>625</v>
      </c>
      <c r="G1186" s="203"/>
      <c r="H1186" s="345" t="s">
        <v>34</v>
      </c>
      <c r="I1186" s="346" t="s">
        <v>34</v>
      </c>
      <c r="J1186" s="203"/>
      <c r="K1186" s="203"/>
      <c r="L1186" s="347"/>
    </row>
    <row r="1187" spans="2:12" s="12" customFormat="1" ht="13.5" hidden="1" outlineLevel="3">
      <c r="B1187" s="342"/>
      <c r="C1187" s="203"/>
      <c r="D1187" s="206" t="s">
        <v>348</v>
      </c>
      <c r="E1187" s="343" t="s">
        <v>34</v>
      </c>
      <c r="F1187" s="350" t="s">
        <v>1533</v>
      </c>
      <c r="G1187" s="203"/>
      <c r="H1187" s="345" t="s">
        <v>34</v>
      </c>
      <c r="I1187" s="346" t="s">
        <v>34</v>
      </c>
      <c r="J1187" s="203"/>
      <c r="K1187" s="203"/>
      <c r="L1187" s="347"/>
    </row>
    <row r="1188" spans="2:12" s="13" customFormat="1" ht="13.5" hidden="1" outlineLevel="3">
      <c r="B1188" s="331"/>
      <c r="C1188" s="204"/>
      <c r="D1188" s="206" t="s">
        <v>348</v>
      </c>
      <c r="E1188" s="210" t="s">
        <v>263</v>
      </c>
      <c r="F1188" s="281" t="s">
        <v>1534</v>
      </c>
      <c r="G1188" s="204"/>
      <c r="H1188" s="212">
        <v>10.21</v>
      </c>
      <c r="I1188" s="332" t="s">
        <v>34</v>
      </c>
      <c r="J1188" s="204"/>
      <c r="K1188" s="204"/>
      <c r="L1188" s="333"/>
    </row>
    <row r="1189" spans="2:12" s="12" customFormat="1" ht="13.5" hidden="1" outlineLevel="3">
      <c r="B1189" s="342"/>
      <c r="C1189" s="203"/>
      <c r="D1189" s="206" t="s">
        <v>348</v>
      </c>
      <c r="E1189" s="343" t="s">
        <v>34</v>
      </c>
      <c r="F1189" s="350" t="s">
        <v>1535</v>
      </c>
      <c r="G1189" s="203"/>
      <c r="H1189" s="345" t="s">
        <v>34</v>
      </c>
      <c r="I1189" s="346" t="s">
        <v>34</v>
      </c>
      <c r="J1189" s="203"/>
      <c r="K1189" s="203"/>
      <c r="L1189" s="347"/>
    </row>
    <row r="1190" spans="2:12" s="13" customFormat="1" ht="13.5" hidden="1" outlineLevel="3">
      <c r="B1190" s="331"/>
      <c r="C1190" s="204"/>
      <c r="D1190" s="206" t="s">
        <v>348</v>
      </c>
      <c r="E1190" s="210" t="s">
        <v>262</v>
      </c>
      <c r="F1190" s="281" t="s">
        <v>1536</v>
      </c>
      <c r="G1190" s="204"/>
      <c r="H1190" s="212">
        <v>4.335</v>
      </c>
      <c r="I1190" s="332" t="s">
        <v>34</v>
      </c>
      <c r="J1190" s="204"/>
      <c r="K1190" s="204"/>
      <c r="L1190" s="333"/>
    </row>
    <row r="1191" spans="2:12" s="12" customFormat="1" ht="13.5" hidden="1" outlineLevel="3">
      <c r="B1191" s="342"/>
      <c r="C1191" s="203"/>
      <c r="D1191" s="206" t="s">
        <v>348</v>
      </c>
      <c r="E1191" s="343" t="s">
        <v>34</v>
      </c>
      <c r="F1191" s="350" t="s">
        <v>994</v>
      </c>
      <c r="G1191" s="203"/>
      <c r="H1191" s="345" t="s">
        <v>34</v>
      </c>
      <c r="I1191" s="346" t="s">
        <v>34</v>
      </c>
      <c r="J1191" s="203"/>
      <c r="K1191" s="203"/>
      <c r="L1191" s="347"/>
    </row>
    <row r="1192" spans="2:12" s="13" customFormat="1" ht="13.5" hidden="1" outlineLevel="3">
      <c r="B1192" s="331"/>
      <c r="C1192" s="204"/>
      <c r="D1192" s="206" t="s">
        <v>348</v>
      </c>
      <c r="E1192" s="210" t="s">
        <v>265</v>
      </c>
      <c r="F1192" s="281" t="s">
        <v>1537</v>
      </c>
      <c r="G1192" s="204"/>
      <c r="H1192" s="212">
        <v>72.75</v>
      </c>
      <c r="I1192" s="332" t="s">
        <v>34</v>
      </c>
      <c r="J1192" s="204"/>
      <c r="K1192" s="204"/>
      <c r="L1192" s="333"/>
    </row>
    <row r="1193" spans="2:12" s="14" customFormat="1" ht="13.5" hidden="1" outlineLevel="3">
      <c r="B1193" s="335"/>
      <c r="C1193" s="205"/>
      <c r="D1193" s="206" t="s">
        <v>348</v>
      </c>
      <c r="E1193" s="207" t="s">
        <v>34</v>
      </c>
      <c r="F1193" s="282" t="s">
        <v>352</v>
      </c>
      <c r="G1193" s="205"/>
      <c r="H1193" s="209">
        <v>87.295</v>
      </c>
      <c r="I1193" s="336" t="s">
        <v>34</v>
      </c>
      <c r="J1193" s="205"/>
      <c r="K1193" s="205"/>
      <c r="L1193" s="337"/>
    </row>
    <row r="1194" spans="2:12" s="1" customFormat="1" ht="22.5" customHeight="1" outlineLevel="2" collapsed="1">
      <c r="B1194" s="302"/>
      <c r="C1194" s="217" t="s">
        <v>1538</v>
      </c>
      <c r="D1194" s="217" t="s">
        <v>441</v>
      </c>
      <c r="E1194" s="218" t="s">
        <v>1539</v>
      </c>
      <c r="F1194" s="283" t="s">
        <v>1540</v>
      </c>
      <c r="G1194" s="220" t="s">
        <v>1130</v>
      </c>
      <c r="H1194" s="221">
        <v>133.952</v>
      </c>
      <c r="I1194" s="270">
        <v>104.5</v>
      </c>
      <c r="J1194" s="222">
        <f>ROUND(I1194*H1194,2)</f>
        <v>13997.98</v>
      </c>
      <c r="K1194" s="219" t="s">
        <v>34</v>
      </c>
      <c r="L1194" s="334"/>
    </row>
    <row r="1195" spans="2:12" s="13" customFormat="1" ht="13.5" hidden="1" outlineLevel="3">
      <c r="B1195" s="331"/>
      <c r="C1195" s="204"/>
      <c r="D1195" s="206" t="s">
        <v>348</v>
      </c>
      <c r="E1195" s="210" t="s">
        <v>34</v>
      </c>
      <c r="F1195" s="281" t="s">
        <v>1541</v>
      </c>
      <c r="G1195" s="204"/>
      <c r="H1195" s="212">
        <v>133.952</v>
      </c>
      <c r="I1195" s="332" t="s">
        <v>34</v>
      </c>
      <c r="J1195" s="204"/>
      <c r="K1195" s="204"/>
      <c r="L1195" s="333"/>
    </row>
    <row r="1196" spans="2:12" s="1" customFormat="1" ht="22.5" customHeight="1" outlineLevel="2" collapsed="1">
      <c r="B1196" s="302"/>
      <c r="C1196" s="217" t="s">
        <v>1542</v>
      </c>
      <c r="D1196" s="217" t="s">
        <v>441</v>
      </c>
      <c r="E1196" s="218" t="s">
        <v>1543</v>
      </c>
      <c r="F1196" s="283" t="s">
        <v>1544</v>
      </c>
      <c r="G1196" s="220" t="s">
        <v>1130</v>
      </c>
      <c r="H1196" s="221">
        <v>3076.157</v>
      </c>
      <c r="I1196" s="270">
        <v>97.5</v>
      </c>
      <c r="J1196" s="222">
        <f>ROUND(I1196*H1196,2)</f>
        <v>299925.31</v>
      </c>
      <c r="K1196" s="219" t="s">
        <v>34</v>
      </c>
      <c r="L1196" s="334"/>
    </row>
    <row r="1197" spans="2:12" s="13" customFormat="1" ht="13.5" hidden="1" outlineLevel="3">
      <c r="B1197" s="331"/>
      <c r="C1197" s="204"/>
      <c r="D1197" s="206" t="s">
        <v>348</v>
      </c>
      <c r="E1197" s="210" t="s">
        <v>34</v>
      </c>
      <c r="F1197" s="281" t="s">
        <v>1545</v>
      </c>
      <c r="G1197" s="204"/>
      <c r="H1197" s="212">
        <v>378.587</v>
      </c>
      <c r="I1197" s="332" t="s">
        <v>34</v>
      </c>
      <c r="J1197" s="204"/>
      <c r="K1197" s="204"/>
      <c r="L1197" s="333"/>
    </row>
    <row r="1198" spans="2:12" s="13" customFormat="1" ht="13.5" hidden="1" outlineLevel="3">
      <c r="B1198" s="331"/>
      <c r="C1198" s="204"/>
      <c r="D1198" s="206" t="s">
        <v>348</v>
      </c>
      <c r="E1198" s="210" t="s">
        <v>34</v>
      </c>
      <c r="F1198" s="281" t="s">
        <v>1546</v>
      </c>
      <c r="G1198" s="204"/>
      <c r="H1198" s="212">
        <v>2697.57</v>
      </c>
      <c r="I1198" s="332" t="s">
        <v>34</v>
      </c>
      <c r="J1198" s="204"/>
      <c r="K1198" s="204"/>
      <c r="L1198" s="333"/>
    </row>
    <row r="1199" spans="2:12" s="14" customFormat="1" ht="13.5" hidden="1" outlineLevel="3">
      <c r="B1199" s="335"/>
      <c r="C1199" s="205"/>
      <c r="D1199" s="206" t="s">
        <v>348</v>
      </c>
      <c r="E1199" s="207" t="s">
        <v>34</v>
      </c>
      <c r="F1199" s="282" t="s">
        <v>352</v>
      </c>
      <c r="G1199" s="205"/>
      <c r="H1199" s="209">
        <v>3076.157</v>
      </c>
      <c r="I1199" s="336" t="s">
        <v>34</v>
      </c>
      <c r="J1199" s="205"/>
      <c r="K1199" s="205"/>
      <c r="L1199" s="337"/>
    </row>
    <row r="1200" spans="2:12" s="1" customFormat="1" ht="22.5" customHeight="1" outlineLevel="2" collapsed="1">
      <c r="B1200" s="302"/>
      <c r="C1200" s="191" t="s">
        <v>1547</v>
      </c>
      <c r="D1200" s="191" t="s">
        <v>342</v>
      </c>
      <c r="E1200" s="192" t="s">
        <v>1548</v>
      </c>
      <c r="F1200" s="280" t="s">
        <v>1549</v>
      </c>
      <c r="G1200" s="194" t="s">
        <v>345</v>
      </c>
      <c r="H1200" s="195">
        <v>2.423</v>
      </c>
      <c r="I1200" s="269">
        <v>5990.8</v>
      </c>
      <c r="J1200" s="197">
        <f>ROUND(I1200*H1200,2)</f>
        <v>14515.71</v>
      </c>
      <c r="K1200" s="193" t="s">
        <v>34</v>
      </c>
      <c r="L1200" s="322"/>
    </row>
    <row r="1201" spans="2:12" s="12" customFormat="1" ht="13.5" hidden="1" outlineLevel="3">
      <c r="B1201" s="342"/>
      <c r="C1201" s="203"/>
      <c r="D1201" s="206" t="s">
        <v>348</v>
      </c>
      <c r="E1201" s="343" t="s">
        <v>34</v>
      </c>
      <c r="F1201" s="350" t="s">
        <v>1550</v>
      </c>
      <c r="G1201" s="203"/>
      <c r="H1201" s="345" t="s">
        <v>34</v>
      </c>
      <c r="I1201" s="346" t="s">
        <v>34</v>
      </c>
      <c r="J1201" s="203"/>
      <c r="K1201" s="203"/>
      <c r="L1201" s="347"/>
    </row>
    <row r="1202" spans="2:12" s="13" customFormat="1" ht="13.5" hidden="1" outlineLevel="3">
      <c r="B1202" s="331"/>
      <c r="C1202" s="204"/>
      <c r="D1202" s="206" t="s">
        <v>348</v>
      </c>
      <c r="E1202" s="210" t="s">
        <v>34</v>
      </c>
      <c r="F1202" s="281" t="s">
        <v>1551</v>
      </c>
      <c r="G1202" s="204"/>
      <c r="H1202" s="212">
        <v>2.423</v>
      </c>
      <c r="I1202" s="332" t="s">
        <v>34</v>
      </c>
      <c r="J1202" s="204"/>
      <c r="K1202" s="204"/>
      <c r="L1202" s="333"/>
    </row>
    <row r="1203" spans="2:12" s="1" customFormat="1" ht="22.5" customHeight="1" outlineLevel="2">
      <c r="B1203" s="302"/>
      <c r="C1203" s="191" t="s">
        <v>1552</v>
      </c>
      <c r="D1203" s="191" t="s">
        <v>342</v>
      </c>
      <c r="E1203" s="192" t="s">
        <v>1553</v>
      </c>
      <c r="F1203" s="280" t="s">
        <v>1554</v>
      </c>
      <c r="G1203" s="194" t="s">
        <v>345</v>
      </c>
      <c r="H1203" s="195">
        <v>2.423</v>
      </c>
      <c r="I1203" s="269">
        <v>1184.2</v>
      </c>
      <c r="J1203" s="197">
        <f>ROUND(I1203*H1203,2)</f>
        <v>2869.32</v>
      </c>
      <c r="K1203" s="193" t="s">
        <v>34</v>
      </c>
      <c r="L1203" s="322"/>
    </row>
    <row r="1204" spans="2:12" s="1" customFormat="1" ht="22.5" customHeight="1" outlineLevel="2" collapsed="1">
      <c r="B1204" s="302"/>
      <c r="C1204" s="191" t="s">
        <v>1555</v>
      </c>
      <c r="D1204" s="191" t="s">
        <v>342</v>
      </c>
      <c r="E1204" s="192" t="s">
        <v>1556</v>
      </c>
      <c r="F1204" s="280" t="s">
        <v>1557</v>
      </c>
      <c r="G1204" s="194" t="s">
        <v>345</v>
      </c>
      <c r="H1204" s="195">
        <v>160.57</v>
      </c>
      <c r="I1204" s="269">
        <v>1114.6</v>
      </c>
      <c r="J1204" s="197">
        <f>ROUND(I1204*H1204,2)</f>
        <v>178971.32</v>
      </c>
      <c r="K1204" s="193" t="s">
        <v>346</v>
      </c>
      <c r="L1204" s="322"/>
    </row>
    <row r="1205" spans="2:12" s="12" customFormat="1" ht="13.5" hidden="1" outlineLevel="3">
      <c r="B1205" s="342"/>
      <c r="C1205" s="203"/>
      <c r="D1205" s="206" t="s">
        <v>348</v>
      </c>
      <c r="E1205" s="343" t="s">
        <v>34</v>
      </c>
      <c r="F1205" s="350" t="s">
        <v>1526</v>
      </c>
      <c r="G1205" s="203"/>
      <c r="H1205" s="345" t="s">
        <v>34</v>
      </c>
      <c r="I1205" s="346" t="s">
        <v>34</v>
      </c>
      <c r="J1205" s="203"/>
      <c r="K1205" s="203"/>
      <c r="L1205" s="347"/>
    </row>
    <row r="1206" spans="2:12" s="13" customFormat="1" ht="13.5" hidden="1" outlineLevel="3">
      <c r="B1206" s="331"/>
      <c r="C1206" s="204"/>
      <c r="D1206" s="206" t="s">
        <v>348</v>
      </c>
      <c r="E1206" s="210" t="s">
        <v>34</v>
      </c>
      <c r="F1206" s="281" t="s">
        <v>1558</v>
      </c>
      <c r="G1206" s="204"/>
      <c r="H1206" s="212">
        <v>5.8</v>
      </c>
      <c r="I1206" s="332" t="s">
        <v>34</v>
      </c>
      <c r="J1206" s="204"/>
      <c r="K1206" s="204"/>
      <c r="L1206" s="333"/>
    </row>
    <row r="1207" spans="2:12" s="15" customFormat="1" ht="13.5" hidden="1" outlineLevel="3">
      <c r="B1207" s="339"/>
      <c r="C1207" s="213"/>
      <c r="D1207" s="206" t="s">
        <v>348</v>
      </c>
      <c r="E1207" s="214" t="s">
        <v>34</v>
      </c>
      <c r="F1207" s="284" t="s">
        <v>363</v>
      </c>
      <c r="G1207" s="213"/>
      <c r="H1207" s="216">
        <v>5.8</v>
      </c>
      <c r="I1207" s="340" t="s">
        <v>34</v>
      </c>
      <c r="J1207" s="213"/>
      <c r="K1207" s="213"/>
      <c r="L1207" s="341"/>
    </row>
    <row r="1208" spans="2:12" s="12" customFormat="1" ht="13.5" hidden="1" outlineLevel="3">
      <c r="B1208" s="342"/>
      <c r="C1208" s="203"/>
      <c r="D1208" s="206" t="s">
        <v>348</v>
      </c>
      <c r="E1208" s="343" t="s">
        <v>34</v>
      </c>
      <c r="F1208" s="350" t="s">
        <v>349</v>
      </c>
      <c r="G1208" s="203"/>
      <c r="H1208" s="345" t="s">
        <v>34</v>
      </c>
      <c r="I1208" s="346" t="s">
        <v>34</v>
      </c>
      <c r="J1208" s="203"/>
      <c r="K1208" s="203"/>
      <c r="L1208" s="347"/>
    </row>
    <row r="1209" spans="2:12" s="13" customFormat="1" ht="13.5" hidden="1" outlineLevel="3">
      <c r="B1209" s="331"/>
      <c r="C1209" s="204"/>
      <c r="D1209" s="206" t="s">
        <v>348</v>
      </c>
      <c r="E1209" s="210" t="s">
        <v>34</v>
      </c>
      <c r="F1209" s="281" t="s">
        <v>1559</v>
      </c>
      <c r="G1209" s="204"/>
      <c r="H1209" s="212">
        <v>2.676</v>
      </c>
      <c r="I1209" s="332" t="s">
        <v>34</v>
      </c>
      <c r="J1209" s="204"/>
      <c r="K1209" s="204"/>
      <c r="L1209" s="333"/>
    </row>
    <row r="1210" spans="2:12" s="15" customFormat="1" ht="13.5" hidden="1" outlineLevel="3">
      <c r="B1210" s="339"/>
      <c r="C1210" s="213"/>
      <c r="D1210" s="206" t="s">
        <v>348</v>
      </c>
      <c r="E1210" s="214" t="s">
        <v>34</v>
      </c>
      <c r="F1210" s="284" t="s">
        <v>363</v>
      </c>
      <c r="G1210" s="213"/>
      <c r="H1210" s="216">
        <v>2.676</v>
      </c>
      <c r="I1210" s="340" t="s">
        <v>34</v>
      </c>
      <c r="J1210" s="213"/>
      <c r="K1210" s="213"/>
      <c r="L1210" s="341"/>
    </row>
    <row r="1211" spans="2:12" s="12" customFormat="1" ht="13.5" hidden="1" outlineLevel="3">
      <c r="B1211" s="342"/>
      <c r="C1211" s="203"/>
      <c r="D1211" s="206" t="s">
        <v>348</v>
      </c>
      <c r="E1211" s="343" t="s">
        <v>34</v>
      </c>
      <c r="F1211" s="350" t="s">
        <v>1560</v>
      </c>
      <c r="G1211" s="203"/>
      <c r="H1211" s="345" t="s">
        <v>34</v>
      </c>
      <c r="I1211" s="346" t="s">
        <v>34</v>
      </c>
      <c r="J1211" s="203"/>
      <c r="K1211" s="203"/>
      <c r="L1211" s="347"/>
    </row>
    <row r="1212" spans="2:12" s="13" customFormat="1" ht="13.5" hidden="1" outlineLevel="3">
      <c r="B1212" s="331"/>
      <c r="C1212" s="204"/>
      <c r="D1212" s="206" t="s">
        <v>348</v>
      </c>
      <c r="E1212" s="210" t="s">
        <v>34</v>
      </c>
      <c r="F1212" s="281" t="s">
        <v>1561</v>
      </c>
      <c r="G1212" s="204"/>
      <c r="H1212" s="212">
        <v>39.78</v>
      </c>
      <c r="I1212" s="332" t="s">
        <v>34</v>
      </c>
      <c r="J1212" s="204"/>
      <c r="K1212" s="204"/>
      <c r="L1212" s="333"/>
    </row>
    <row r="1213" spans="2:12" s="13" customFormat="1" ht="13.5" hidden="1" outlineLevel="3">
      <c r="B1213" s="331"/>
      <c r="C1213" s="204"/>
      <c r="D1213" s="206" t="s">
        <v>348</v>
      </c>
      <c r="E1213" s="210" t="s">
        <v>34</v>
      </c>
      <c r="F1213" s="281" t="s">
        <v>1562</v>
      </c>
      <c r="G1213" s="204"/>
      <c r="H1213" s="212">
        <v>30.328</v>
      </c>
      <c r="I1213" s="332" t="s">
        <v>34</v>
      </c>
      <c r="J1213" s="204"/>
      <c r="K1213" s="204"/>
      <c r="L1213" s="333"/>
    </row>
    <row r="1214" spans="2:12" s="12" customFormat="1" ht="13.5" hidden="1" outlineLevel="3">
      <c r="B1214" s="342"/>
      <c r="C1214" s="203"/>
      <c r="D1214" s="206" t="s">
        <v>348</v>
      </c>
      <c r="E1214" s="343" t="s">
        <v>34</v>
      </c>
      <c r="F1214" s="350" t="s">
        <v>1563</v>
      </c>
      <c r="G1214" s="203"/>
      <c r="H1214" s="345" t="s">
        <v>34</v>
      </c>
      <c r="I1214" s="346" t="s">
        <v>34</v>
      </c>
      <c r="J1214" s="203"/>
      <c r="K1214" s="203"/>
      <c r="L1214" s="347"/>
    </row>
    <row r="1215" spans="2:12" s="13" customFormat="1" ht="13.5" hidden="1" outlineLevel="3">
      <c r="B1215" s="331"/>
      <c r="C1215" s="204"/>
      <c r="D1215" s="206" t="s">
        <v>348</v>
      </c>
      <c r="E1215" s="210" t="s">
        <v>34</v>
      </c>
      <c r="F1215" s="281" t="s">
        <v>1564</v>
      </c>
      <c r="G1215" s="204"/>
      <c r="H1215" s="212">
        <v>2.805</v>
      </c>
      <c r="I1215" s="332" t="s">
        <v>34</v>
      </c>
      <c r="J1215" s="204"/>
      <c r="K1215" s="204"/>
      <c r="L1215" s="333"/>
    </row>
    <row r="1216" spans="2:12" s="12" customFormat="1" ht="13.5" hidden="1" outlineLevel="3">
      <c r="B1216" s="342"/>
      <c r="C1216" s="203"/>
      <c r="D1216" s="206" t="s">
        <v>348</v>
      </c>
      <c r="E1216" s="343" t="s">
        <v>34</v>
      </c>
      <c r="F1216" s="350" t="s">
        <v>1565</v>
      </c>
      <c r="G1216" s="203"/>
      <c r="H1216" s="345" t="s">
        <v>34</v>
      </c>
      <c r="I1216" s="346" t="s">
        <v>34</v>
      </c>
      <c r="J1216" s="203"/>
      <c r="K1216" s="203"/>
      <c r="L1216" s="347"/>
    </row>
    <row r="1217" spans="2:12" s="13" customFormat="1" ht="13.5" hidden="1" outlineLevel="3">
      <c r="B1217" s="331"/>
      <c r="C1217" s="204"/>
      <c r="D1217" s="206" t="s">
        <v>348</v>
      </c>
      <c r="E1217" s="210" t="s">
        <v>34</v>
      </c>
      <c r="F1217" s="281" t="s">
        <v>1566</v>
      </c>
      <c r="G1217" s="204"/>
      <c r="H1217" s="212">
        <v>3.876</v>
      </c>
      <c r="I1217" s="332" t="s">
        <v>34</v>
      </c>
      <c r="J1217" s="204"/>
      <c r="K1217" s="204"/>
      <c r="L1217" s="333"/>
    </row>
    <row r="1218" spans="2:12" s="13" customFormat="1" ht="13.5" hidden="1" outlineLevel="3">
      <c r="B1218" s="331"/>
      <c r="C1218" s="204"/>
      <c r="D1218" s="206" t="s">
        <v>348</v>
      </c>
      <c r="E1218" s="210" t="s">
        <v>34</v>
      </c>
      <c r="F1218" s="281" t="s">
        <v>1567</v>
      </c>
      <c r="G1218" s="204"/>
      <c r="H1218" s="212">
        <v>11.148</v>
      </c>
      <c r="I1218" s="332" t="s">
        <v>34</v>
      </c>
      <c r="J1218" s="204"/>
      <c r="K1218" s="204"/>
      <c r="L1218" s="333"/>
    </row>
    <row r="1219" spans="2:12" s="15" customFormat="1" ht="13.5" hidden="1" outlineLevel="3">
      <c r="B1219" s="339"/>
      <c r="C1219" s="213"/>
      <c r="D1219" s="206" t="s">
        <v>348</v>
      </c>
      <c r="E1219" s="214" t="s">
        <v>34</v>
      </c>
      <c r="F1219" s="284" t="s">
        <v>363</v>
      </c>
      <c r="G1219" s="213"/>
      <c r="H1219" s="216">
        <v>87.937</v>
      </c>
      <c r="I1219" s="340" t="s">
        <v>34</v>
      </c>
      <c r="J1219" s="213"/>
      <c r="K1219" s="213"/>
      <c r="L1219" s="341"/>
    </row>
    <row r="1220" spans="2:12" s="12" customFormat="1" ht="13.5" hidden="1" outlineLevel="3">
      <c r="B1220" s="342"/>
      <c r="C1220" s="203"/>
      <c r="D1220" s="206" t="s">
        <v>348</v>
      </c>
      <c r="E1220" s="343" t="s">
        <v>34</v>
      </c>
      <c r="F1220" s="350" t="s">
        <v>1568</v>
      </c>
      <c r="G1220" s="203"/>
      <c r="H1220" s="345" t="s">
        <v>34</v>
      </c>
      <c r="I1220" s="346" t="s">
        <v>34</v>
      </c>
      <c r="J1220" s="203"/>
      <c r="K1220" s="203"/>
      <c r="L1220" s="347"/>
    </row>
    <row r="1221" spans="2:12" s="13" customFormat="1" ht="13.5" hidden="1" outlineLevel="3">
      <c r="B1221" s="331"/>
      <c r="C1221" s="204"/>
      <c r="D1221" s="206" t="s">
        <v>348</v>
      </c>
      <c r="E1221" s="210" t="s">
        <v>34</v>
      </c>
      <c r="F1221" s="281" t="s">
        <v>1569</v>
      </c>
      <c r="G1221" s="204"/>
      <c r="H1221" s="212">
        <v>0.241</v>
      </c>
      <c r="I1221" s="332" t="s">
        <v>34</v>
      </c>
      <c r="J1221" s="204"/>
      <c r="K1221" s="204"/>
      <c r="L1221" s="333"/>
    </row>
    <row r="1222" spans="2:12" s="13" customFormat="1" ht="13.5" hidden="1" outlineLevel="3">
      <c r="B1222" s="331"/>
      <c r="C1222" s="204"/>
      <c r="D1222" s="206" t="s">
        <v>348</v>
      </c>
      <c r="E1222" s="210" t="s">
        <v>34</v>
      </c>
      <c r="F1222" s="281" t="s">
        <v>1570</v>
      </c>
      <c r="G1222" s="204"/>
      <c r="H1222" s="212">
        <v>15.3</v>
      </c>
      <c r="I1222" s="332" t="s">
        <v>34</v>
      </c>
      <c r="J1222" s="204"/>
      <c r="K1222" s="204"/>
      <c r="L1222" s="333"/>
    </row>
    <row r="1223" spans="2:12" s="13" customFormat="1" ht="13.5" hidden="1" outlineLevel="3">
      <c r="B1223" s="331"/>
      <c r="C1223" s="204"/>
      <c r="D1223" s="206" t="s">
        <v>348</v>
      </c>
      <c r="E1223" s="210" t="s">
        <v>34</v>
      </c>
      <c r="F1223" s="281" t="s">
        <v>1571</v>
      </c>
      <c r="G1223" s="204"/>
      <c r="H1223" s="212">
        <v>36.572</v>
      </c>
      <c r="I1223" s="332" t="s">
        <v>34</v>
      </c>
      <c r="J1223" s="204"/>
      <c r="K1223" s="204"/>
      <c r="L1223" s="333"/>
    </row>
    <row r="1224" spans="2:12" s="12" customFormat="1" ht="13.5" hidden="1" outlineLevel="3">
      <c r="B1224" s="342"/>
      <c r="C1224" s="203"/>
      <c r="D1224" s="206" t="s">
        <v>348</v>
      </c>
      <c r="E1224" s="343" t="s">
        <v>34</v>
      </c>
      <c r="F1224" s="350" t="s">
        <v>1563</v>
      </c>
      <c r="G1224" s="203"/>
      <c r="H1224" s="345" t="s">
        <v>34</v>
      </c>
      <c r="I1224" s="346" t="s">
        <v>34</v>
      </c>
      <c r="J1224" s="203"/>
      <c r="K1224" s="203"/>
      <c r="L1224" s="347"/>
    </row>
    <row r="1225" spans="2:12" s="13" customFormat="1" ht="13.5" hidden="1" outlineLevel="3">
      <c r="B1225" s="331"/>
      <c r="C1225" s="204"/>
      <c r="D1225" s="206" t="s">
        <v>348</v>
      </c>
      <c r="E1225" s="210" t="s">
        <v>34</v>
      </c>
      <c r="F1225" s="281" t="s">
        <v>1572</v>
      </c>
      <c r="G1225" s="204"/>
      <c r="H1225" s="212">
        <v>2.714</v>
      </c>
      <c r="I1225" s="332" t="s">
        <v>34</v>
      </c>
      <c r="J1225" s="204"/>
      <c r="K1225" s="204"/>
      <c r="L1225" s="333"/>
    </row>
    <row r="1226" spans="2:12" s="12" customFormat="1" ht="13.5" hidden="1" outlineLevel="3">
      <c r="B1226" s="342"/>
      <c r="C1226" s="203"/>
      <c r="D1226" s="206" t="s">
        <v>348</v>
      </c>
      <c r="E1226" s="343" t="s">
        <v>34</v>
      </c>
      <c r="F1226" s="350" t="s">
        <v>1565</v>
      </c>
      <c r="G1226" s="203"/>
      <c r="H1226" s="345" t="s">
        <v>34</v>
      </c>
      <c r="I1226" s="346" t="s">
        <v>34</v>
      </c>
      <c r="J1226" s="203"/>
      <c r="K1226" s="203"/>
      <c r="L1226" s="347"/>
    </row>
    <row r="1227" spans="2:12" s="13" customFormat="1" ht="13.5" hidden="1" outlineLevel="3">
      <c r="B1227" s="331"/>
      <c r="C1227" s="204"/>
      <c r="D1227" s="206" t="s">
        <v>348</v>
      </c>
      <c r="E1227" s="210" t="s">
        <v>34</v>
      </c>
      <c r="F1227" s="281" t="s">
        <v>1566</v>
      </c>
      <c r="G1227" s="204"/>
      <c r="H1227" s="212">
        <v>3.876</v>
      </c>
      <c r="I1227" s="332" t="s">
        <v>34</v>
      </c>
      <c r="J1227" s="204"/>
      <c r="K1227" s="204"/>
      <c r="L1227" s="333"/>
    </row>
    <row r="1228" spans="2:12" s="13" customFormat="1" ht="13.5" hidden="1" outlineLevel="3">
      <c r="B1228" s="331"/>
      <c r="C1228" s="204"/>
      <c r="D1228" s="206" t="s">
        <v>348</v>
      </c>
      <c r="E1228" s="210" t="s">
        <v>34</v>
      </c>
      <c r="F1228" s="281" t="s">
        <v>1573</v>
      </c>
      <c r="G1228" s="204"/>
      <c r="H1228" s="212">
        <v>5.454</v>
      </c>
      <c r="I1228" s="332" t="s">
        <v>34</v>
      </c>
      <c r="J1228" s="204"/>
      <c r="K1228" s="204"/>
      <c r="L1228" s="333"/>
    </row>
    <row r="1229" spans="2:12" s="15" customFormat="1" ht="13.5" hidden="1" outlineLevel="3">
      <c r="B1229" s="339"/>
      <c r="C1229" s="213"/>
      <c r="D1229" s="206" t="s">
        <v>348</v>
      </c>
      <c r="E1229" s="214" t="s">
        <v>34</v>
      </c>
      <c r="F1229" s="284" t="s">
        <v>363</v>
      </c>
      <c r="G1229" s="213"/>
      <c r="H1229" s="216">
        <v>64.157</v>
      </c>
      <c r="I1229" s="340" t="s">
        <v>34</v>
      </c>
      <c r="J1229" s="213"/>
      <c r="K1229" s="213"/>
      <c r="L1229" s="341"/>
    </row>
    <row r="1230" spans="2:12" s="14" customFormat="1" ht="13.5" hidden="1" outlineLevel="3">
      <c r="B1230" s="335"/>
      <c r="C1230" s="205"/>
      <c r="D1230" s="206" t="s">
        <v>348</v>
      </c>
      <c r="E1230" s="207" t="s">
        <v>34</v>
      </c>
      <c r="F1230" s="282" t="s">
        <v>352</v>
      </c>
      <c r="G1230" s="205"/>
      <c r="H1230" s="209">
        <v>160.57</v>
      </c>
      <c r="I1230" s="336" t="s">
        <v>34</v>
      </c>
      <c r="J1230" s="205"/>
      <c r="K1230" s="205"/>
      <c r="L1230" s="337"/>
    </row>
    <row r="1231" spans="2:12" s="1" customFormat="1" ht="31.5" customHeight="1" outlineLevel="2">
      <c r="B1231" s="302"/>
      <c r="C1231" s="191" t="s">
        <v>1574</v>
      </c>
      <c r="D1231" s="191" t="s">
        <v>342</v>
      </c>
      <c r="E1231" s="192" t="s">
        <v>732</v>
      </c>
      <c r="F1231" s="280" t="s">
        <v>733</v>
      </c>
      <c r="G1231" s="194" t="s">
        <v>417</v>
      </c>
      <c r="H1231" s="195">
        <v>353.254</v>
      </c>
      <c r="I1231" s="269">
        <v>62.7</v>
      </c>
      <c r="J1231" s="197">
        <f>ROUND(I1231*H1231,2)</f>
        <v>22149.03</v>
      </c>
      <c r="K1231" s="193" t="s">
        <v>346</v>
      </c>
      <c r="L1231" s="322"/>
    </row>
    <row r="1232" spans="2:12" s="1" customFormat="1" ht="22.5" customHeight="1" outlineLevel="2">
      <c r="B1232" s="302"/>
      <c r="C1232" s="191" t="s">
        <v>1575</v>
      </c>
      <c r="D1232" s="191" t="s">
        <v>342</v>
      </c>
      <c r="E1232" s="192" t="s">
        <v>735</v>
      </c>
      <c r="F1232" s="280" t="s">
        <v>736</v>
      </c>
      <c r="G1232" s="194" t="s">
        <v>417</v>
      </c>
      <c r="H1232" s="195">
        <v>353.254</v>
      </c>
      <c r="I1232" s="269">
        <v>20.9</v>
      </c>
      <c r="J1232" s="197">
        <f>ROUND(I1232*H1232,2)</f>
        <v>7383.01</v>
      </c>
      <c r="K1232" s="193" t="s">
        <v>346</v>
      </c>
      <c r="L1232" s="322"/>
    </row>
    <row r="1233" spans="2:12" s="1" customFormat="1" ht="22.5" customHeight="1" outlineLevel="2" collapsed="1">
      <c r="B1233" s="302"/>
      <c r="C1233" s="191" t="s">
        <v>1576</v>
      </c>
      <c r="D1233" s="191" t="s">
        <v>342</v>
      </c>
      <c r="E1233" s="192" t="s">
        <v>738</v>
      </c>
      <c r="F1233" s="280" t="s">
        <v>739</v>
      </c>
      <c r="G1233" s="194" t="s">
        <v>417</v>
      </c>
      <c r="H1233" s="195">
        <v>7771.588</v>
      </c>
      <c r="I1233" s="269">
        <v>6.2</v>
      </c>
      <c r="J1233" s="197">
        <f>ROUND(I1233*H1233,2)</f>
        <v>48183.85</v>
      </c>
      <c r="K1233" s="193" t="s">
        <v>346</v>
      </c>
      <c r="L1233" s="322"/>
    </row>
    <row r="1234" spans="2:12" s="13" customFormat="1" ht="13.5" hidden="1" outlineLevel="3">
      <c r="B1234" s="331"/>
      <c r="C1234" s="204"/>
      <c r="D1234" s="206" t="s">
        <v>348</v>
      </c>
      <c r="E1234" s="204"/>
      <c r="F1234" s="281" t="s">
        <v>1577</v>
      </c>
      <c r="G1234" s="204"/>
      <c r="H1234" s="212">
        <v>7771.588</v>
      </c>
      <c r="I1234" s="332" t="s">
        <v>34</v>
      </c>
      <c r="J1234" s="204"/>
      <c r="K1234" s="204"/>
      <c r="L1234" s="333"/>
    </row>
    <row r="1235" spans="2:12" s="1" customFormat="1" ht="22.5" customHeight="1" outlineLevel="2">
      <c r="B1235" s="302"/>
      <c r="C1235" s="191" t="s">
        <v>1578</v>
      </c>
      <c r="D1235" s="191" t="s">
        <v>342</v>
      </c>
      <c r="E1235" s="192" t="s">
        <v>423</v>
      </c>
      <c r="F1235" s="280" t="s">
        <v>424</v>
      </c>
      <c r="G1235" s="194" t="s">
        <v>417</v>
      </c>
      <c r="H1235" s="195">
        <v>353.254</v>
      </c>
      <c r="I1235" s="269">
        <v>348.3</v>
      </c>
      <c r="J1235" s="197">
        <f>ROUND(I1235*H1235,2)</f>
        <v>123038.37</v>
      </c>
      <c r="K1235" s="193" t="s">
        <v>34</v>
      </c>
      <c r="L1235" s="322"/>
    </row>
    <row r="1236" spans="2:12" s="11" customFormat="1" ht="29.85" customHeight="1" outlineLevel="1">
      <c r="B1236" s="318"/>
      <c r="C1236" s="182"/>
      <c r="D1236" s="188" t="s">
        <v>74</v>
      </c>
      <c r="E1236" s="189" t="s">
        <v>347</v>
      </c>
      <c r="F1236" s="279" t="s">
        <v>1579</v>
      </c>
      <c r="G1236" s="182"/>
      <c r="H1236" s="182"/>
      <c r="I1236" s="321" t="s">
        <v>34</v>
      </c>
      <c r="J1236" s="190">
        <f>SUM(J1237:J1448)</f>
        <v>1340641.7400000002</v>
      </c>
      <c r="K1236" s="182"/>
      <c r="L1236" s="320"/>
    </row>
    <row r="1237" spans="2:12" s="1" customFormat="1" ht="22.5" customHeight="1" outlineLevel="2" collapsed="1">
      <c r="B1237" s="302"/>
      <c r="C1237" s="191" t="s">
        <v>1580</v>
      </c>
      <c r="D1237" s="191" t="s">
        <v>342</v>
      </c>
      <c r="E1237" s="192" t="s">
        <v>1581</v>
      </c>
      <c r="F1237" s="280" t="s">
        <v>1582</v>
      </c>
      <c r="G1237" s="194" t="s">
        <v>345</v>
      </c>
      <c r="H1237" s="195">
        <v>31.267</v>
      </c>
      <c r="I1237" s="269">
        <v>626.9</v>
      </c>
      <c r="J1237" s="197">
        <f>ROUND(I1237*H1237,2)</f>
        <v>19601.28</v>
      </c>
      <c r="K1237" s="193" t="s">
        <v>34</v>
      </c>
      <c r="L1237" s="322"/>
    </row>
    <row r="1238" spans="2:12" s="12" customFormat="1" ht="13.5" hidden="1" outlineLevel="3">
      <c r="B1238" s="342"/>
      <c r="C1238" s="203"/>
      <c r="D1238" s="206" t="s">
        <v>348</v>
      </c>
      <c r="E1238" s="343" t="s">
        <v>34</v>
      </c>
      <c r="F1238" s="350" t="s">
        <v>1583</v>
      </c>
      <c r="G1238" s="203"/>
      <c r="H1238" s="345" t="s">
        <v>34</v>
      </c>
      <c r="I1238" s="346" t="s">
        <v>34</v>
      </c>
      <c r="J1238" s="203"/>
      <c r="K1238" s="203"/>
      <c r="L1238" s="347"/>
    </row>
    <row r="1239" spans="2:12" s="12" customFormat="1" ht="13.5" hidden="1" outlineLevel="3">
      <c r="B1239" s="342"/>
      <c r="C1239" s="203"/>
      <c r="D1239" s="206" t="s">
        <v>348</v>
      </c>
      <c r="E1239" s="343" t="s">
        <v>34</v>
      </c>
      <c r="F1239" s="350" t="s">
        <v>549</v>
      </c>
      <c r="G1239" s="203"/>
      <c r="H1239" s="345" t="s">
        <v>34</v>
      </c>
      <c r="I1239" s="346" t="s">
        <v>34</v>
      </c>
      <c r="J1239" s="203"/>
      <c r="K1239" s="203"/>
      <c r="L1239" s="347"/>
    </row>
    <row r="1240" spans="2:12" s="13" customFormat="1" ht="13.5" hidden="1" outlineLevel="3">
      <c r="B1240" s="331"/>
      <c r="C1240" s="204"/>
      <c r="D1240" s="206" t="s">
        <v>348</v>
      </c>
      <c r="E1240" s="210" t="s">
        <v>34</v>
      </c>
      <c r="F1240" s="281" t="s">
        <v>1584</v>
      </c>
      <c r="G1240" s="204"/>
      <c r="H1240" s="212">
        <v>2.394</v>
      </c>
      <c r="I1240" s="332" t="s">
        <v>34</v>
      </c>
      <c r="J1240" s="204"/>
      <c r="K1240" s="204"/>
      <c r="L1240" s="333"/>
    </row>
    <row r="1241" spans="2:12" s="12" customFormat="1" ht="13.5" hidden="1" outlineLevel="3">
      <c r="B1241" s="342"/>
      <c r="C1241" s="203"/>
      <c r="D1241" s="206" t="s">
        <v>348</v>
      </c>
      <c r="E1241" s="343" t="s">
        <v>34</v>
      </c>
      <c r="F1241" s="350" t="s">
        <v>1585</v>
      </c>
      <c r="G1241" s="203"/>
      <c r="H1241" s="345" t="s">
        <v>34</v>
      </c>
      <c r="I1241" s="346" t="s">
        <v>34</v>
      </c>
      <c r="J1241" s="203"/>
      <c r="K1241" s="203"/>
      <c r="L1241" s="347"/>
    </row>
    <row r="1242" spans="2:12" s="13" customFormat="1" ht="13.5" hidden="1" outlineLevel="3">
      <c r="B1242" s="331"/>
      <c r="C1242" s="204"/>
      <c r="D1242" s="206" t="s">
        <v>348</v>
      </c>
      <c r="E1242" s="210" t="s">
        <v>34</v>
      </c>
      <c r="F1242" s="281" t="s">
        <v>1586</v>
      </c>
      <c r="G1242" s="204"/>
      <c r="H1242" s="212">
        <v>1.684</v>
      </c>
      <c r="I1242" s="332" t="s">
        <v>34</v>
      </c>
      <c r="J1242" s="204"/>
      <c r="K1242" s="204"/>
      <c r="L1242" s="333"/>
    </row>
    <row r="1243" spans="2:12" s="12" customFormat="1" ht="13.5" hidden="1" outlineLevel="3">
      <c r="B1243" s="342"/>
      <c r="C1243" s="203"/>
      <c r="D1243" s="206" t="s">
        <v>348</v>
      </c>
      <c r="E1243" s="343" t="s">
        <v>34</v>
      </c>
      <c r="F1243" s="350" t="s">
        <v>553</v>
      </c>
      <c r="G1243" s="203"/>
      <c r="H1243" s="345" t="s">
        <v>34</v>
      </c>
      <c r="I1243" s="346" t="s">
        <v>34</v>
      </c>
      <c r="J1243" s="203"/>
      <c r="K1243" s="203"/>
      <c r="L1243" s="347"/>
    </row>
    <row r="1244" spans="2:12" s="13" customFormat="1" ht="13.5" hidden="1" outlineLevel="3">
      <c r="B1244" s="331"/>
      <c r="C1244" s="204"/>
      <c r="D1244" s="206" t="s">
        <v>348</v>
      </c>
      <c r="E1244" s="210" t="s">
        <v>34</v>
      </c>
      <c r="F1244" s="281" t="s">
        <v>1587</v>
      </c>
      <c r="G1244" s="204"/>
      <c r="H1244" s="212">
        <v>19.901</v>
      </c>
      <c r="I1244" s="332" t="s">
        <v>34</v>
      </c>
      <c r="J1244" s="204"/>
      <c r="K1244" s="204"/>
      <c r="L1244" s="333"/>
    </row>
    <row r="1245" spans="2:12" s="12" customFormat="1" ht="13.5" hidden="1" outlineLevel="3">
      <c r="B1245" s="342"/>
      <c r="C1245" s="203"/>
      <c r="D1245" s="206" t="s">
        <v>348</v>
      </c>
      <c r="E1245" s="343" t="s">
        <v>34</v>
      </c>
      <c r="F1245" s="350" t="s">
        <v>1588</v>
      </c>
      <c r="G1245" s="203"/>
      <c r="H1245" s="345" t="s">
        <v>34</v>
      </c>
      <c r="I1245" s="346" t="s">
        <v>34</v>
      </c>
      <c r="J1245" s="203"/>
      <c r="K1245" s="203"/>
      <c r="L1245" s="347"/>
    </row>
    <row r="1246" spans="2:12" s="13" customFormat="1" ht="13.5" hidden="1" outlineLevel="3">
      <c r="B1246" s="331"/>
      <c r="C1246" s="204"/>
      <c r="D1246" s="206" t="s">
        <v>348</v>
      </c>
      <c r="E1246" s="210" t="s">
        <v>34</v>
      </c>
      <c r="F1246" s="281" t="s">
        <v>1589</v>
      </c>
      <c r="G1246" s="204"/>
      <c r="H1246" s="212">
        <v>3.269</v>
      </c>
      <c r="I1246" s="332" t="s">
        <v>34</v>
      </c>
      <c r="J1246" s="204"/>
      <c r="K1246" s="204"/>
      <c r="L1246" s="333"/>
    </row>
    <row r="1247" spans="2:12" s="13" customFormat="1" ht="13.5" hidden="1" outlineLevel="3">
      <c r="B1247" s="331"/>
      <c r="C1247" s="204"/>
      <c r="D1247" s="206" t="s">
        <v>348</v>
      </c>
      <c r="E1247" s="210" t="s">
        <v>34</v>
      </c>
      <c r="F1247" s="281" t="s">
        <v>1590</v>
      </c>
      <c r="G1247" s="204"/>
      <c r="H1247" s="212">
        <v>1.207</v>
      </c>
      <c r="I1247" s="332" t="s">
        <v>34</v>
      </c>
      <c r="J1247" s="204"/>
      <c r="K1247" s="204"/>
      <c r="L1247" s="333"/>
    </row>
    <row r="1248" spans="2:12" s="13" customFormat="1" ht="13.5" hidden="1" outlineLevel="3">
      <c r="B1248" s="331"/>
      <c r="C1248" s="204"/>
      <c r="D1248" s="206" t="s">
        <v>348</v>
      </c>
      <c r="E1248" s="210" t="s">
        <v>34</v>
      </c>
      <c r="F1248" s="281" t="s">
        <v>1591</v>
      </c>
      <c r="G1248" s="204"/>
      <c r="H1248" s="212">
        <v>0.324</v>
      </c>
      <c r="I1248" s="332" t="s">
        <v>34</v>
      </c>
      <c r="J1248" s="204"/>
      <c r="K1248" s="204"/>
      <c r="L1248" s="333"/>
    </row>
    <row r="1249" spans="2:12" s="13" customFormat="1" ht="13.5" hidden="1" outlineLevel="3">
      <c r="B1249" s="331"/>
      <c r="C1249" s="204"/>
      <c r="D1249" s="206" t="s">
        <v>348</v>
      </c>
      <c r="E1249" s="210" t="s">
        <v>34</v>
      </c>
      <c r="F1249" s="281" t="s">
        <v>1592</v>
      </c>
      <c r="G1249" s="204"/>
      <c r="H1249" s="212">
        <v>1.244</v>
      </c>
      <c r="I1249" s="332" t="s">
        <v>34</v>
      </c>
      <c r="J1249" s="204"/>
      <c r="K1249" s="204"/>
      <c r="L1249" s="333"/>
    </row>
    <row r="1250" spans="2:12" s="13" customFormat="1" ht="13.5" hidden="1" outlineLevel="3">
      <c r="B1250" s="331"/>
      <c r="C1250" s="204"/>
      <c r="D1250" s="206" t="s">
        <v>348</v>
      </c>
      <c r="E1250" s="210" t="s">
        <v>34</v>
      </c>
      <c r="F1250" s="281" t="s">
        <v>1593</v>
      </c>
      <c r="G1250" s="204"/>
      <c r="H1250" s="212">
        <v>1.244</v>
      </c>
      <c r="I1250" s="332" t="s">
        <v>34</v>
      </c>
      <c r="J1250" s="204"/>
      <c r="K1250" s="204"/>
      <c r="L1250" s="333"/>
    </row>
    <row r="1251" spans="2:12" s="14" customFormat="1" ht="13.5" hidden="1" outlineLevel="3">
      <c r="B1251" s="335"/>
      <c r="C1251" s="205"/>
      <c r="D1251" s="206" t="s">
        <v>348</v>
      </c>
      <c r="E1251" s="207" t="s">
        <v>236</v>
      </c>
      <c r="F1251" s="282" t="s">
        <v>352</v>
      </c>
      <c r="G1251" s="205"/>
      <c r="H1251" s="209">
        <v>31.267</v>
      </c>
      <c r="I1251" s="336" t="s">
        <v>34</v>
      </c>
      <c r="J1251" s="205"/>
      <c r="K1251" s="205"/>
      <c r="L1251" s="337"/>
    </row>
    <row r="1252" spans="2:12" s="1" customFormat="1" ht="22.5" customHeight="1" outlineLevel="2" collapsed="1">
      <c r="B1252" s="302"/>
      <c r="C1252" s="191" t="s">
        <v>1594</v>
      </c>
      <c r="D1252" s="191" t="s">
        <v>342</v>
      </c>
      <c r="E1252" s="192" t="s">
        <v>941</v>
      </c>
      <c r="F1252" s="280" t="s">
        <v>942</v>
      </c>
      <c r="G1252" s="194" t="s">
        <v>345</v>
      </c>
      <c r="H1252" s="195">
        <v>31.267</v>
      </c>
      <c r="I1252" s="269">
        <v>36.1</v>
      </c>
      <c r="J1252" s="197">
        <f>ROUND(I1252*H1252,2)</f>
        <v>1128.74</v>
      </c>
      <c r="K1252" s="193" t="s">
        <v>346</v>
      </c>
      <c r="L1252" s="322"/>
    </row>
    <row r="1253" spans="2:12" s="13" customFormat="1" ht="13.5" hidden="1" outlineLevel="3">
      <c r="B1253" s="331"/>
      <c r="C1253" s="204"/>
      <c r="D1253" s="206" t="s">
        <v>348</v>
      </c>
      <c r="E1253" s="210" t="s">
        <v>34</v>
      </c>
      <c r="F1253" s="281" t="s">
        <v>1595</v>
      </c>
      <c r="G1253" s="204"/>
      <c r="H1253" s="212">
        <v>31.267</v>
      </c>
      <c r="I1253" s="332" t="s">
        <v>34</v>
      </c>
      <c r="J1253" s="204"/>
      <c r="K1253" s="204"/>
      <c r="L1253" s="333"/>
    </row>
    <row r="1254" spans="2:12" s="1" customFormat="1" ht="22.5" customHeight="1" outlineLevel="2" collapsed="1">
      <c r="B1254" s="302"/>
      <c r="C1254" s="191" t="s">
        <v>1596</v>
      </c>
      <c r="D1254" s="191" t="s">
        <v>342</v>
      </c>
      <c r="E1254" s="192" t="s">
        <v>933</v>
      </c>
      <c r="F1254" s="280" t="s">
        <v>934</v>
      </c>
      <c r="G1254" s="194" t="s">
        <v>345</v>
      </c>
      <c r="H1254" s="195">
        <v>31.267</v>
      </c>
      <c r="I1254" s="269">
        <v>10.3</v>
      </c>
      <c r="J1254" s="197">
        <f>ROUND(I1254*H1254,2)</f>
        <v>322.05</v>
      </c>
      <c r="K1254" s="193" t="s">
        <v>346</v>
      </c>
      <c r="L1254" s="322"/>
    </row>
    <row r="1255" spans="2:12" s="13" customFormat="1" ht="13.5" hidden="1" outlineLevel="3">
      <c r="B1255" s="331"/>
      <c r="C1255" s="204"/>
      <c r="D1255" s="206" t="s">
        <v>348</v>
      </c>
      <c r="E1255" s="210" t="s">
        <v>34</v>
      </c>
      <c r="F1255" s="281" t="s">
        <v>236</v>
      </c>
      <c r="G1255" s="204"/>
      <c r="H1255" s="212">
        <v>31.267</v>
      </c>
      <c r="I1255" s="332" t="s">
        <v>34</v>
      </c>
      <c r="J1255" s="204"/>
      <c r="K1255" s="204"/>
      <c r="L1255" s="333"/>
    </row>
    <row r="1256" spans="2:12" s="1" customFormat="1" ht="22.5" customHeight="1" outlineLevel="2" collapsed="1">
      <c r="B1256" s="302"/>
      <c r="C1256" s="191" t="s">
        <v>1597</v>
      </c>
      <c r="D1256" s="191" t="s">
        <v>342</v>
      </c>
      <c r="E1256" s="192" t="s">
        <v>1581</v>
      </c>
      <c r="F1256" s="280" t="s">
        <v>1582</v>
      </c>
      <c r="G1256" s="194" t="s">
        <v>345</v>
      </c>
      <c r="H1256" s="195">
        <v>10.412</v>
      </c>
      <c r="I1256" s="269">
        <v>626.9</v>
      </c>
      <c r="J1256" s="197">
        <f>ROUND(I1256*H1256,2)</f>
        <v>6527.28</v>
      </c>
      <c r="K1256" s="193" t="s">
        <v>34</v>
      </c>
      <c r="L1256" s="322"/>
    </row>
    <row r="1257" spans="2:12" s="12" customFormat="1" ht="13.5" hidden="1" outlineLevel="3">
      <c r="B1257" s="342"/>
      <c r="C1257" s="203"/>
      <c r="D1257" s="206" t="s">
        <v>348</v>
      </c>
      <c r="E1257" s="343" t="s">
        <v>34</v>
      </c>
      <c r="F1257" s="350" t="s">
        <v>1598</v>
      </c>
      <c r="G1257" s="203"/>
      <c r="H1257" s="345" t="s">
        <v>34</v>
      </c>
      <c r="I1257" s="346" t="s">
        <v>34</v>
      </c>
      <c r="J1257" s="203"/>
      <c r="K1257" s="203"/>
      <c r="L1257" s="347"/>
    </row>
    <row r="1258" spans="2:12" s="13" customFormat="1" ht="13.5" hidden="1" outlineLevel="3">
      <c r="B1258" s="331"/>
      <c r="C1258" s="204"/>
      <c r="D1258" s="206" t="s">
        <v>348</v>
      </c>
      <c r="E1258" s="210" t="s">
        <v>34</v>
      </c>
      <c r="F1258" s="281" t="s">
        <v>1599</v>
      </c>
      <c r="G1258" s="204"/>
      <c r="H1258" s="212">
        <v>10.412</v>
      </c>
      <c r="I1258" s="332" t="s">
        <v>34</v>
      </c>
      <c r="J1258" s="204"/>
      <c r="K1258" s="204"/>
      <c r="L1258" s="333"/>
    </row>
    <row r="1259" spans="2:12" s="14" customFormat="1" ht="13.5" hidden="1" outlineLevel="3">
      <c r="B1259" s="335"/>
      <c r="C1259" s="205"/>
      <c r="D1259" s="206" t="s">
        <v>348</v>
      </c>
      <c r="E1259" s="207" t="s">
        <v>237</v>
      </c>
      <c r="F1259" s="282" t="s">
        <v>352</v>
      </c>
      <c r="G1259" s="205"/>
      <c r="H1259" s="209">
        <v>10.412</v>
      </c>
      <c r="I1259" s="336" t="s">
        <v>34</v>
      </c>
      <c r="J1259" s="205"/>
      <c r="K1259" s="205"/>
      <c r="L1259" s="337"/>
    </row>
    <row r="1260" spans="2:12" s="1" customFormat="1" ht="22.5" customHeight="1" outlineLevel="2" collapsed="1">
      <c r="B1260" s="302"/>
      <c r="C1260" s="191" t="s">
        <v>1600</v>
      </c>
      <c r="D1260" s="191" t="s">
        <v>342</v>
      </c>
      <c r="E1260" s="192" t="s">
        <v>941</v>
      </c>
      <c r="F1260" s="280" t="s">
        <v>942</v>
      </c>
      <c r="G1260" s="194" t="s">
        <v>345</v>
      </c>
      <c r="H1260" s="195">
        <v>10.412</v>
      </c>
      <c r="I1260" s="269">
        <v>36.1</v>
      </c>
      <c r="J1260" s="197">
        <f>ROUND(I1260*H1260,2)</f>
        <v>375.87</v>
      </c>
      <c r="K1260" s="193" t="s">
        <v>346</v>
      </c>
      <c r="L1260" s="322"/>
    </row>
    <row r="1261" spans="2:12" s="13" customFormat="1" ht="13.5" hidden="1" outlineLevel="3">
      <c r="B1261" s="331"/>
      <c r="C1261" s="204"/>
      <c r="D1261" s="206" t="s">
        <v>348</v>
      </c>
      <c r="E1261" s="210" t="s">
        <v>34</v>
      </c>
      <c r="F1261" s="281" t="s">
        <v>1601</v>
      </c>
      <c r="G1261" s="204"/>
      <c r="H1261" s="212">
        <v>10.412</v>
      </c>
      <c r="I1261" s="332" t="s">
        <v>34</v>
      </c>
      <c r="J1261" s="204"/>
      <c r="K1261" s="204"/>
      <c r="L1261" s="333"/>
    </row>
    <row r="1262" spans="2:12" s="1" customFormat="1" ht="22.5" customHeight="1" outlineLevel="2" collapsed="1">
      <c r="B1262" s="302"/>
      <c r="C1262" s="191" t="s">
        <v>1602</v>
      </c>
      <c r="D1262" s="191" t="s">
        <v>342</v>
      </c>
      <c r="E1262" s="192" t="s">
        <v>933</v>
      </c>
      <c r="F1262" s="280" t="s">
        <v>934</v>
      </c>
      <c r="G1262" s="194" t="s">
        <v>345</v>
      </c>
      <c r="H1262" s="195">
        <v>10.412</v>
      </c>
      <c r="I1262" s="269">
        <v>10.3</v>
      </c>
      <c r="J1262" s="197">
        <f>ROUND(I1262*H1262,2)</f>
        <v>107.24</v>
      </c>
      <c r="K1262" s="193" t="s">
        <v>346</v>
      </c>
      <c r="L1262" s="322"/>
    </row>
    <row r="1263" spans="2:12" s="13" customFormat="1" ht="13.5" hidden="1" outlineLevel="3">
      <c r="B1263" s="331"/>
      <c r="C1263" s="204"/>
      <c r="D1263" s="206" t="s">
        <v>348</v>
      </c>
      <c r="E1263" s="210" t="s">
        <v>34</v>
      </c>
      <c r="F1263" s="281" t="s">
        <v>237</v>
      </c>
      <c r="G1263" s="204"/>
      <c r="H1263" s="212">
        <v>10.412</v>
      </c>
      <c r="I1263" s="332" t="s">
        <v>34</v>
      </c>
      <c r="J1263" s="204"/>
      <c r="K1263" s="204"/>
      <c r="L1263" s="333"/>
    </row>
    <row r="1264" spans="2:12" s="1" customFormat="1" ht="22.5" customHeight="1" outlineLevel="2" collapsed="1">
      <c r="B1264" s="302"/>
      <c r="C1264" s="191" t="s">
        <v>1603</v>
      </c>
      <c r="D1264" s="191" t="s">
        <v>342</v>
      </c>
      <c r="E1264" s="192" t="s">
        <v>1604</v>
      </c>
      <c r="F1264" s="280" t="s">
        <v>1605</v>
      </c>
      <c r="G1264" s="194" t="s">
        <v>1130</v>
      </c>
      <c r="H1264" s="195">
        <v>18</v>
      </c>
      <c r="I1264" s="269">
        <v>41.8</v>
      </c>
      <c r="J1264" s="197">
        <f>ROUND(I1264*H1264,2)</f>
        <v>752.4</v>
      </c>
      <c r="K1264" s="193" t="s">
        <v>346</v>
      </c>
      <c r="L1264" s="322"/>
    </row>
    <row r="1265" spans="2:12" s="12" customFormat="1" ht="13.5" hidden="1" outlineLevel="3">
      <c r="B1265" s="342"/>
      <c r="C1265" s="203"/>
      <c r="D1265" s="206" t="s">
        <v>348</v>
      </c>
      <c r="E1265" s="343" t="s">
        <v>34</v>
      </c>
      <c r="F1265" s="350" t="s">
        <v>924</v>
      </c>
      <c r="G1265" s="203"/>
      <c r="H1265" s="345" t="s">
        <v>34</v>
      </c>
      <c r="I1265" s="346" t="s">
        <v>34</v>
      </c>
      <c r="J1265" s="203"/>
      <c r="K1265" s="203"/>
      <c r="L1265" s="347"/>
    </row>
    <row r="1266" spans="2:12" s="13" customFormat="1" ht="13.5" hidden="1" outlineLevel="3">
      <c r="B1266" s="331"/>
      <c r="C1266" s="204"/>
      <c r="D1266" s="206" t="s">
        <v>348</v>
      </c>
      <c r="E1266" s="210" t="s">
        <v>34</v>
      </c>
      <c r="F1266" s="281" t="s">
        <v>1606</v>
      </c>
      <c r="G1266" s="204"/>
      <c r="H1266" s="212">
        <v>18</v>
      </c>
      <c r="I1266" s="332" t="s">
        <v>34</v>
      </c>
      <c r="J1266" s="204"/>
      <c r="K1266" s="204"/>
      <c r="L1266" s="333"/>
    </row>
    <row r="1267" spans="2:12" s="1" customFormat="1" ht="22.5" customHeight="1" outlineLevel="2" collapsed="1">
      <c r="B1267" s="302"/>
      <c r="C1267" s="217" t="s">
        <v>1607</v>
      </c>
      <c r="D1267" s="217" t="s">
        <v>441</v>
      </c>
      <c r="E1267" s="218" t="s">
        <v>1608</v>
      </c>
      <c r="F1267" s="283" t="s">
        <v>1609</v>
      </c>
      <c r="G1267" s="220" t="s">
        <v>1130</v>
      </c>
      <c r="H1267" s="221">
        <v>18.18</v>
      </c>
      <c r="I1267" s="270">
        <v>222.9</v>
      </c>
      <c r="J1267" s="222">
        <f>ROUND(I1267*H1267,2)</f>
        <v>4052.32</v>
      </c>
      <c r="K1267" s="219" t="s">
        <v>34</v>
      </c>
      <c r="L1267" s="334"/>
    </row>
    <row r="1268" spans="2:12" s="13" customFormat="1" ht="13.5" hidden="1" outlineLevel="3">
      <c r="B1268" s="331"/>
      <c r="C1268" s="204"/>
      <c r="D1268" s="206" t="s">
        <v>348</v>
      </c>
      <c r="E1268" s="204"/>
      <c r="F1268" s="281" t="s">
        <v>1610</v>
      </c>
      <c r="G1268" s="204"/>
      <c r="H1268" s="212">
        <v>18.18</v>
      </c>
      <c r="I1268" s="332" t="s">
        <v>34</v>
      </c>
      <c r="J1268" s="204"/>
      <c r="K1268" s="204"/>
      <c r="L1268" s="333"/>
    </row>
    <row r="1269" spans="2:12" s="1" customFormat="1" ht="22.5" customHeight="1" outlineLevel="2" collapsed="1">
      <c r="B1269" s="302"/>
      <c r="C1269" s="191" t="s">
        <v>1611</v>
      </c>
      <c r="D1269" s="191" t="s">
        <v>342</v>
      </c>
      <c r="E1269" s="192" t="s">
        <v>1612</v>
      </c>
      <c r="F1269" s="280" t="s">
        <v>1613</v>
      </c>
      <c r="G1269" s="194" t="s">
        <v>1130</v>
      </c>
      <c r="H1269" s="195">
        <v>80</v>
      </c>
      <c r="I1269" s="269">
        <v>48.8</v>
      </c>
      <c r="J1269" s="197">
        <f>ROUND(I1269*H1269,2)</f>
        <v>3904</v>
      </c>
      <c r="K1269" s="193" t="s">
        <v>346</v>
      </c>
      <c r="L1269" s="322"/>
    </row>
    <row r="1270" spans="2:12" s="12" customFormat="1" ht="13.5" hidden="1" outlineLevel="3">
      <c r="B1270" s="342"/>
      <c r="C1270" s="203"/>
      <c r="D1270" s="206" t="s">
        <v>348</v>
      </c>
      <c r="E1270" s="343" t="s">
        <v>34</v>
      </c>
      <c r="F1270" s="350" t="s">
        <v>921</v>
      </c>
      <c r="G1270" s="203"/>
      <c r="H1270" s="345" t="s">
        <v>34</v>
      </c>
      <c r="I1270" s="346" t="s">
        <v>34</v>
      </c>
      <c r="J1270" s="203"/>
      <c r="K1270" s="203"/>
      <c r="L1270" s="347"/>
    </row>
    <row r="1271" spans="2:12" s="13" customFormat="1" ht="13.5" hidden="1" outlineLevel="3">
      <c r="B1271" s="331"/>
      <c r="C1271" s="204"/>
      <c r="D1271" s="206" t="s">
        <v>348</v>
      </c>
      <c r="E1271" s="210" t="s">
        <v>34</v>
      </c>
      <c r="F1271" s="281" t="s">
        <v>1614</v>
      </c>
      <c r="G1271" s="204"/>
      <c r="H1271" s="212">
        <v>8</v>
      </c>
      <c r="I1271" s="332" t="s">
        <v>34</v>
      </c>
      <c r="J1271" s="204"/>
      <c r="K1271" s="204"/>
      <c r="L1271" s="333"/>
    </row>
    <row r="1272" spans="2:12" s="13" customFormat="1" ht="13.5" hidden="1" outlineLevel="3">
      <c r="B1272" s="331"/>
      <c r="C1272" s="204"/>
      <c r="D1272" s="206" t="s">
        <v>348</v>
      </c>
      <c r="E1272" s="210" t="s">
        <v>34</v>
      </c>
      <c r="F1272" s="281" t="s">
        <v>1615</v>
      </c>
      <c r="G1272" s="204"/>
      <c r="H1272" s="212">
        <v>72</v>
      </c>
      <c r="I1272" s="332" t="s">
        <v>34</v>
      </c>
      <c r="J1272" s="204"/>
      <c r="K1272" s="204"/>
      <c r="L1272" s="333"/>
    </row>
    <row r="1273" spans="2:12" s="14" customFormat="1" ht="13.5" hidden="1" outlineLevel="3">
      <c r="B1273" s="335"/>
      <c r="C1273" s="205"/>
      <c r="D1273" s="206" t="s">
        <v>348</v>
      </c>
      <c r="E1273" s="207" t="s">
        <v>34</v>
      </c>
      <c r="F1273" s="282" t="s">
        <v>352</v>
      </c>
      <c r="G1273" s="205"/>
      <c r="H1273" s="209">
        <v>80</v>
      </c>
      <c r="I1273" s="336" t="s">
        <v>34</v>
      </c>
      <c r="J1273" s="205"/>
      <c r="K1273" s="205"/>
      <c r="L1273" s="337"/>
    </row>
    <row r="1274" spans="2:12" s="1" customFormat="1" ht="22.5" customHeight="1" outlineLevel="2" collapsed="1">
      <c r="B1274" s="302"/>
      <c r="C1274" s="217" t="s">
        <v>1616</v>
      </c>
      <c r="D1274" s="217" t="s">
        <v>441</v>
      </c>
      <c r="E1274" s="218" t="s">
        <v>1617</v>
      </c>
      <c r="F1274" s="283" t="s">
        <v>1618</v>
      </c>
      <c r="G1274" s="220" t="s">
        <v>1130</v>
      </c>
      <c r="H1274" s="221">
        <v>80.8</v>
      </c>
      <c r="I1274" s="270">
        <v>327.5</v>
      </c>
      <c r="J1274" s="222">
        <f>ROUND(I1274*H1274,2)</f>
        <v>26462</v>
      </c>
      <c r="K1274" s="219" t="s">
        <v>346</v>
      </c>
      <c r="L1274" s="334"/>
    </row>
    <row r="1275" spans="2:12" s="13" customFormat="1" ht="13.5" hidden="1" outlineLevel="3">
      <c r="B1275" s="331"/>
      <c r="C1275" s="204"/>
      <c r="D1275" s="206" t="s">
        <v>348</v>
      </c>
      <c r="E1275" s="204"/>
      <c r="F1275" s="281" t="s">
        <v>1619</v>
      </c>
      <c r="G1275" s="204"/>
      <c r="H1275" s="212">
        <v>80.8</v>
      </c>
      <c r="I1275" s="332" t="s">
        <v>34</v>
      </c>
      <c r="J1275" s="204"/>
      <c r="K1275" s="204"/>
      <c r="L1275" s="333"/>
    </row>
    <row r="1276" spans="2:12" s="1" customFormat="1" ht="22.5" customHeight="1" outlineLevel="2" collapsed="1">
      <c r="B1276" s="302"/>
      <c r="C1276" s="191" t="s">
        <v>1620</v>
      </c>
      <c r="D1276" s="191" t="s">
        <v>342</v>
      </c>
      <c r="E1276" s="192" t="s">
        <v>1621</v>
      </c>
      <c r="F1276" s="280" t="s">
        <v>1622</v>
      </c>
      <c r="G1276" s="194" t="s">
        <v>345</v>
      </c>
      <c r="H1276" s="195">
        <v>18.195</v>
      </c>
      <c r="I1276" s="269">
        <v>2368.4</v>
      </c>
      <c r="J1276" s="197">
        <f>ROUND(I1276*H1276,2)</f>
        <v>43093.04</v>
      </c>
      <c r="K1276" s="193" t="s">
        <v>346</v>
      </c>
      <c r="L1276" s="322"/>
    </row>
    <row r="1277" spans="2:12" s="12" customFormat="1" ht="13.5" hidden="1" outlineLevel="3">
      <c r="B1277" s="342"/>
      <c r="C1277" s="203"/>
      <c r="D1277" s="206" t="s">
        <v>348</v>
      </c>
      <c r="E1277" s="343" t="s">
        <v>34</v>
      </c>
      <c r="F1277" s="350" t="s">
        <v>1583</v>
      </c>
      <c r="G1277" s="203"/>
      <c r="H1277" s="345" t="s">
        <v>34</v>
      </c>
      <c r="I1277" s="346" t="s">
        <v>34</v>
      </c>
      <c r="J1277" s="203"/>
      <c r="K1277" s="203"/>
      <c r="L1277" s="347"/>
    </row>
    <row r="1278" spans="2:12" s="12" customFormat="1" ht="13.5" hidden="1" outlineLevel="3">
      <c r="B1278" s="342"/>
      <c r="C1278" s="203"/>
      <c r="D1278" s="206" t="s">
        <v>348</v>
      </c>
      <c r="E1278" s="343" t="s">
        <v>34</v>
      </c>
      <c r="F1278" s="350" t="s">
        <v>549</v>
      </c>
      <c r="G1278" s="203"/>
      <c r="H1278" s="345" t="s">
        <v>34</v>
      </c>
      <c r="I1278" s="346" t="s">
        <v>34</v>
      </c>
      <c r="J1278" s="203"/>
      <c r="K1278" s="203"/>
      <c r="L1278" s="347"/>
    </row>
    <row r="1279" spans="2:12" s="13" customFormat="1" ht="13.5" hidden="1" outlineLevel="3">
      <c r="B1279" s="331"/>
      <c r="C1279" s="204"/>
      <c r="D1279" s="206" t="s">
        <v>348</v>
      </c>
      <c r="E1279" s="210" t="s">
        <v>34</v>
      </c>
      <c r="F1279" s="281" t="s">
        <v>1623</v>
      </c>
      <c r="G1279" s="204"/>
      <c r="H1279" s="212">
        <v>2.024</v>
      </c>
      <c r="I1279" s="332" t="s">
        <v>34</v>
      </c>
      <c r="J1279" s="204"/>
      <c r="K1279" s="204"/>
      <c r="L1279" s="333"/>
    </row>
    <row r="1280" spans="2:12" s="12" customFormat="1" ht="13.5" hidden="1" outlineLevel="3">
      <c r="B1280" s="342"/>
      <c r="C1280" s="203"/>
      <c r="D1280" s="206" t="s">
        <v>348</v>
      </c>
      <c r="E1280" s="343" t="s">
        <v>34</v>
      </c>
      <c r="F1280" s="350" t="s">
        <v>1585</v>
      </c>
      <c r="G1280" s="203"/>
      <c r="H1280" s="345" t="s">
        <v>34</v>
      </c>
      <c r="I1280" s="346" t="s">
        <v>34</v>
      </c>
      <c r="J1280" s="203"/>
      <c r="K1280" s="203"/>
      <c r="L1280" s="347"/>
    </row>
    <row r="1281" spans="2:12" s="13" customFormat="1" ht="13.5" hidden="1" outlineLevel="3">
      <c r="B1281" s="331"/>
      <c r="C1281" s="204"/>
      <c r="D1281" s="206" t="s">
        <v>348</v>
      </c>
      <c r="E1281" s="210" t="s">
        <v>34</v>
      </c>
      <c r="F1281" s="281" t="s">
        <v>1624</v>
      </c>
      <c r="G1281" s="204"/>
      <c r="H1281" s="212">
        <v>0.747</v>
      </c>
      <c r="I1281" s="332" t="s">
        <v>34</v>
      </c>
      <c r="J1281" s="204"/>
      <c r="K1281" s="204"/>
      <c r="L1281" s="333"/>
    </row>
    <row r="1282" spans="2:12" s="12" customFormat="1" ht="13.5" hidden="1" outlineLevel="3">
      <c r="B1282" s="342"/>
      <c r="C1282" s="203"/>
      <c r="D1282" s="206" t="s">
        <v>348</v>
      </c>
      <c r="E1282" s="343" t="s">
        <v>34</v>
      </c>
      <c r="F1282" s="350" t="s">
        <v>553</v>
      </c>
      <c r="G1282" s="203"/>
      <c r="H1282" s="345" t="s">
        <v>34</v>
      </c>
      <c r="I1282" s="346" t="s">
        <v>34</v>
      </c>
      <c r="J1282" s="203"/>
      <c r="K1282" s="203"/>
      <c r="L1282" s="347"/>
    </row>
    <row r="1283" spans="2:12" s="13" customFormat="1" ht="13.5" hidden="1" outlineLevel="3">
      <c r="B1283" s="331"/>
      <c r="C1283" s="204"/>
      <c r="D1283" s="206" t="s">
        <v>348</v>
      </c>
      <c r="E1283" s="210" t="s">
        <v>34</v>
      </c>
      <c r="F1283" s="281" t="s">
        <v>1625</v>
      </c>
      <c r="G1283" s="204"/>
      <c r="H1283" s="212">
        <v>8.136</v>
      </c>
      <c r="I1283" s="332" t="s">
        <v>34</v>
      </c>
      <c r="J1283" s="204"/>
      <c r="K1283" s="204"/>
      <c r="L1283" s="333"/>
    </row>
    <row r="1284" spans="2:12" s="12" customFormat="1" ht="13.5" hidden="1" outlineLevel="3">
      <c r="B1284" s="342"/>
      <c r="C1284" s="203"/>
      <c r="D1284" s="206" t="s">
        <v>348</v>
      </c>
      <c r="E1284" s="343" t="s">
        <v>34</v>
      </c>
      <c r="F1284" s="350" t="s">
        <v>1588</v>
      </c>
      <c r="G1284" s="203"/>
      <c r="H1284" s="345" t="s">
        <v>34</v>
      </c>
      <c r="I1284" s="346" t="s">
        <v>34</v>
      </c>
      <c r="J1284" s="203"/>
      <c r="K1284" s="203"/>
      <c r="L1284" s="347"/>
    </row>
    <row r="1285" spans="2:12" s="13" customFormat="1" ht="13.5" hidden="1" outlineLevel="3">
      <c r="B1285" s="331"/>
      <c r="C1285" s="204"/>
      <c r="D1285" s="206" t="s">
        <v>348</v>
      </c>
      <c r="E1285" s="210" t="s">
        <v>34</v>
      </c>
      <c r="F1285" s="281" t="s">
        <v>1589</v>
      </c>
      <c r="G1285" s="204"/>
      <c r="H1285" s="212">
        <v>3.269</v>
      </c>
      <c r="I1285" s="332" t="s">
        <v>34</v>
      </c>
      <c r="J1285" s="204"/>
      <c r="K1285" s="204"/>
      <c r="L1285" s="333"/>
    </row>
    <row r="1286" spans="2:12" s="13" customFormat="1" ht="13.5" hidden="1" outlineLevel="3">
      <c r="B1286" s="331"/>
      <c r="C1286" s="204"/>
      <c r="D1286" s="206" t="s">
        <v>348</v>
      </c>
      <c r="E1286" s="210" t="s">
        <v>34</v>
      </c>
      <c r="F1286" s="281" t="s">
        <v>1590</v>
      </c>
      <c r="G1286" s="204"/>
      <c r="H1286" s="212">
        <v>1.207</v>
      </c>
      <c r="I1286" s="332" t="s">
        <v>34</v>
      </c>
      <c r="J1286" s="204"/>
      <c r="K1286" s="204"/>
      <c r="L1286" s="333"/>
    </row>
    <row r="1287" spans="2:12" s="13" customFormat="1" ht="13.5" hidden="1" outlineLevel="3">
      <c r="B1287" s="331"/>
      <c r="C1287" s="204"/>
      <c r="D1287" s="206" t="s">
        <v>348</v>
      </c>
      <c r="E1287" s="210" t="s">
        <v>34</v>
      </c>
      <c r="F1287" s="281" t="s">
        <v>1591</v>
      </c>
      <c r="G1287" s="204"/>
      <c r="H1287" s="212">
        <v>0.324</v>
      </c>
      <c r="I1287" s="332" t="s">
        <v>34</v>
      </c>
      <c r="J1287" s="204"/>
      <c r="K1287" s="204"/>
      <c r="L1287" s="333"/>
    </row>
    <row r="1288" spans="2:12" s="13" customFormat="1" ht="13.5" hidden="1" outlineLevel="3">
      <c r="B1288" s="331"/>
      <c r="C1288" s="204"/>
      <c r="D1288" s="206" t="s">
        <v>348</v>
      </c>
      <c r="E1288" s="210" t="s">
        <v>34</v>
      </c>
      <c r="F1288" s="281" t="s">
        <v>1592</v>
      </c>
      <c r="G1288" s="204"/>
      <c r="H1288" s="212">
        <v>1.244</v>
      </c>
      <c r="I1288" s="332" t="s">
        <v>34</v>
      </c>
      <c r="J1288" s="204"/>
      <c r="K1288" s="204"/>
      <c r="L1288" s="333"/>
    </row>
    <row r="1289" spans="2:12" s="13" customFormat="1" ht="13.5" hidden="1" outlineLevel="3">
      <c r="B1289" s="331"/>
      <c r="C1289" s="204"/>
      <c r="D1289" s="206" t="s">
        <v>348</v>
      </c>
      <c r="E1289" s="210" t="s">
        <v>34</v>
      </c>
      <c r="F1289" s="281" t="s">
        <v>1593</v>
      </c>
      <c r="G1289" s="204"/>
      <c r="H1289" s="212">
        <v>1.244</v>
      </c>
      <c r="I1289" s="332" t="s">
        <v>34</v>
      </c>
      <c r="J1289" s="204"/>
      <c r="K1289" s="204"/>
      <c r="L1289" s="333"/>
    </row>
    <row r="1290" spans="2:12" s="14" customFormat="1" ht="13.5" hidden="1" outlineLevel="3">
      <c r="B1290" s="335"/>
      <c r="C1290" s="205"/>
      <c r="D1290" s="206" t="s">
        <v>348</v>
      </c>
      <c r="E1290" s="207" t="s">
        <v>34</v>
      </c>
      <c r="F1290" s="282" t="s">
        <v>352</v>
      </c>
      <c r="G1290" s="205"/>
      <c r="H1290" s="209">
        <v>18.195</v>
      </c>
      <c r="I1290" s="336" t="s">
        <v>34</v>
      </c>
      <c r="J1290" s="205"/>
      <c r="K1290" s="205"/>
      <c r="L1290" s="337"/>
    </row>
    <row r="1291" spans="2:12" s="1" customFormat="1" ht="22.5" customHeight="1" outlineLevel="2" collapsed="1">
      <c r="B1291" s="302"/>
      <c r="C1291" s="191" t="s">
        <v>1626</v>
      </c>
      <c r="D1291" s="191" t="s">
        <v>342</v>
      </c>
      <c r="E1291" s="192" t="s">
        <v>1627</v>
      </c>
      <c r="F1291" s="280" t="s">
        <v>1628</v>
      </c>
      <c r="G1291" s="194" t="s">
        <v>345</v>
      </c>
      <c r="H1291" s="195">
        <v>97.992</v>
      </c>
      <c r="I1291" s="269">
        <v>2507.8</v>
      </c>
      <c r="J1291" s="197">
        <f>ROUND(I1291*H1291,2)</f>
        <v>245744.34</v>
      </c>
      <c r="K1291" s="193" t="s">
        <v>346</v>
      </c>
      <c r="L1291" s="322"/>
    </row>
    <row r="1292" spans="2:12" s="12" customFormat="1" ht="13.5" hidden="1" outlineLevel="3">
      <c r="B1292" s="342"/>
      <c r="C1292" s="203"/>
      <c r="D1292" s="206" t="s">
        <v>348</v>
      </c>
      <c r="E1292" s="343" t="s">
        <v>34</v>
      </c>
      <c r="F1292" s="350" t="s">
        <v>921</v>
      </c>
      <c r="G1292" s="203"/>
      <c r="H1292" s="345" t="s">
        <v>34</v>
      </c>
      <c r="I1292" s="346" t="s">
        <v>34</v>
      </c>
      <c r="J1292" s="203"/>
      <c r="K1292" s="203"/>
      <c r="L1292" s="347"/>
    </row>
    <row r="1293" spans="2:12" s="13" customFormat="1" ht="13.5" hidden="1" outlineLevel="3">
      <c r="B1293" s="331"/>
      <c r="C1293" s="204"/>
      <c r="D1293" s="206" t="s">
        <v>348</v>
      </c>
      <c r="E1293" s="210" t="s">
        <v>34</v>
      </c>
      <c r="F1293" s="281" t="s">
        <v>1629</v>
      </c>
      <c r="G1293" s="204"/>
      <c r="H1293" s="212">
        <v>6.678</v>
      </c>
      <c r="I1293" s="332" t="s">
        <v>34</v>
      </c>
      <c r="J1293" s="204"/>
      <c r="K1293" s="204"/>
      <c r="L1293" s="333"/>
    </row>
    <row r="1294" spans="2:12" s="13" customFormat="1" ht="13.5" hidden="1" outlineLevel="3">
      <c r="B1294" s="331"/>
      <c r="C1294" s="204"/>
      <c r="D1294" s="206" t="s">
        <v>348</v>
      </c>
      <c r="E1294" s="210" t="s">
        <v>34</v>
      </c>
      <c r="F1294" s="281" t="s">
        <v>1630</v>
      </c>
      <c r="G1294" s="204"/>
      <c r="H1294" s="212">
        <v>85.916</v>
      </c>
      <c r="I1294" s="332" t="s">
        <v>34</v>
      </c>
      <c r="J1294" s="204"/>
      <c r="K1294" s="204"/>
      <c r="L1294" s="333"/>
    </row>
    <row r="1295" spans="2:12" s="12" customFormat="1" ht="13.5" hidden="1" outlineLevel="3">
      <c r="B1295" s="342"/>
      <c r="C1295" s="203"/>
      <c r="D1295" s="206" t="s">
        <v>348</v>
      </c>
      <c r="E1295" s="343" t="s">
        <v>34</v>
      </c>
      <c r="F1295" s="350" t="s">
        <v>924</v>
      </c>
      <c r="G1295" s="203"/>
      <c r="H1295" s="345" t="s">
        <v>34</v>
      </c>
      <c r="I1295" s="346" t="s">
        <v>34</v>
      </c>
      <c r="J1295" s="203"/>
      <c r="K1295" s="203"/>
      <c r="L1295" s="347"/>
    </row>
    <row r="1296" spans="2:12" s="13" customFormat="1" ht="13.5" hidden="1" outlineLevel="3">
      <c r="B1296" s="331"/>
      <c r="C1296" s="204"/>
      <c r="D1296" s="206" t="s">
        <v>348</v>
      </c>
      <c r="E1296" s="210" t="s">
        <v>34</v>
      </c>
      <c r="F1296" s="281" t="s">
        <v>1631</v>
      </c>
      <c r="G1296" s="204"/>
      <c r="H1296" s="212">
        <v>5.398</v>
      </c>
      <c r="I1296" s="332" t="s">
        <v>34</v>
      </c>
      <c r="J1296" s="204"/>
      <c r="K1296" s="204"/>
      <c r="L1296" s="333"/>
    </row>
    <row r="1297" spans="2:12" s="14" customFormat="1" ht="13.5" hidden="1" outlineLevel="3">
      <c r="B1297" s="335"/>
      <c r="C1297" s="205"/>
      <c r="D1297" s="206" t="s">
        <v>348</v>
      </c>
      <c r="E1297" s="207" t="s">
        <v>34</v>
      </c>
      <c r="F1297" s="282" t="s">
        <v>352</v>
      </c>
      <c r="G1297" s="205"/>
      <c r="H1297" s="209">
        <v>97.992</v>
      </c>
      <c r="I1297" s="336" t="s">
        <v>34</v>
      </c>
      <c r="J1297" s="205"/>
      <c r="K1297" s="205"/>
      <c r="L1297" s="337"/>
    </row>
    <row r="1298" spans="2:12" s="1" customFormat="1" ht="22.5" customHeight="1" outlineLevel="2" collapsed="1">
      <c r="B1298" s="302"/>
      <c r="C1298" s="191" t="s">
        <v>1632</v>
      </c>
      <c r="D1298" s="191" t="s">
        <v>342</v>
      </c>
      <c r="E1298" s="192" t="s">
        <v>1633</v>
      </c>
      <c r="F1298" s="280" t="s">
        <v>1634</v>
      </c>
      <c r="G1298" s="194" t="s">
        <v>1130</v>
      </c>
      <c r="H1298" s="195">
        <v>27</v>
      </c>
      <c r="I1298" s="269">
        <v>69.7</v>
      </c>
      <c r="J1298" s="197">
        <f>ROUND(I1298*H1298,2)</f>
        <v>1881.9</v>
      </c>
      <c r="K1298" s="193" t="s">
        <v>346</v>
      </c>
      <c r="L1298" s="322"/>
    </row>
    <row r="1299" spans="2:12" s="13" customFormat="1" ht="13.5" hidden="1" outlineLevel="3">
      <c r="B1299" s="331"/>
      <c r="C1299" s="204"/>
      <c r="D1299" s="206" t="s">
        <v>348</v>
      </c>
      <c r="E1299" s="210" t="s">
        <v>34</v>
      </c>
      <c r="F1299" s="281" t="s">
        <v>1635</v>
      </c>
      <c r="G1299" s="204"/>
      <c r="H1299" s="212">
        <v>25</v>
      </c>
      <c r="I1299" s="332" t="s">
        <v>34</v>
      </c>
      <c r="J1299" s="204"/>
      <c r="K1299" s="204"/>
      <c r="L1299" s="333"/>
    </row>
    <row r="1300" spans="2:12" s="13" customFormat="1" ht="13.5" hidden="1" outlineLevel="3">
      <c r="B1300" s="331"/>
      <c r="C1300" s="204"/>
      <c r="D1300" s="206" t="s">
        <v>348</v>
      </c>
      <c r="E1300" s="210" t="s">
        <v>34</v>
      </c>
      <c r="F1300" s="281" t="s">
        <v>1636</v>
      </c>
      <c r="G1300" s="204"/>
      <c r="H1300" s="212">
        <v>2</v>
      </c>
      <c r="I1300" s="332" t="s">
        <v>34</v>
      </c>
      <c r="J1300" s="204"/>
      <c r="K1300" s="204"/>
      <c r="L1300" s="333"/>
    </row>
    <row r="1301" spans="2:12" s="14" customFormat="1" ht="13.5" hidden="1" outlineLevel="3">
      <c r="B1301" s="335"/>
      <c r="C1301" s="205"/>
      <c r="D1301" s="206" t="s">
        <v>348</v>
      </c>
      <c r="E1301" s="207" t="s">
        <v>34</v>
      </c>
      <c r="F1301" s="282" t="s">
        <v>352</v>
      </c>
      <c r="G1301" s="205"/>
      <c r="H1301" s="209">
        <v>27</v>
      </c>
      <c r="I1301" s="336" t="s">
        <v>34</v>
      </c>
      <c r="J1301" s="205"/>
      <c r="K1301" s="205"/>
      <c r="L1301" s="337"/>
    </row>
    <row r="1302" spans="2:12" s="1" customFormat="1" ht="22.5" customHeight="1" outlineLevel="2" collapsed="1">
      <c r="B1302" s="302"/>
      <c r="C1302" s="217" t="s">
        <v>1637</v>
      </c>
      <c r="D1302" s="217" t="s">
        <v>441</v>
      </c>
      <c r="E1302" s="218" t="s">
        <v>1638</v>
      </c>
      <c r="F1302" s="283" t="s">
        <v>1639</v>
      </c>
      <c r="G1302" s="220" t="s">
        <v>1130</v>
      </c>
      <c r="H1302" s="221">
        <v>1.01</v>
      </c>
      <c r="I1302" s="270">
        <v>167.2</v>
      </c>
      <c r="J1302" s="222">
        <f>ROUND(I1302*H1302,2)</f>
        <v>168.87</v>
      </c>
      <c r="K1302" s="219" t="s">
        <v>34</v>
      </c>
      <c r="L1302" s="334"/>
    </row>
    <row r="1303" spans="2:12" s="13" customFormat="1" ht="13.5" hidden="1" outlineLevel="3">
      <c r="B1303" s="331"/>
      <c r="C1303" s="204"/>
      <c r="D1303" s="206" t="s">
        <v>348</v>
      </c>
      <c r="E1303" s="204"/>
      <c r="F1303" s="281" t="s">
        <v>1640</v>
      </c>
      <c r="G1303" s="204"/>
      <c r="H1303" s="212">
        <v>1.01</v>
      </c>
      <c r="I1303" s="332" t="s">
        <v>34</v>
      </c>
      <c r="J1303" s="204"/>
      <c r="K1303" s="204"/>
      <c r="L1303" s="333"/>
    </row>
    <row r="1304" spans="2:12" s="1" customFormat="1" ht="22.5" customHeight="1" outlineLevel="2" collapsed="1">
      <c r="B1304" s="302"/>
      <c r="C1304" s="217" t="s">
        <v>1641</v>
      </c>
      <c r="D1304" s="217" t="s">
        <v>441</v>
      </c>
      <c r="E1304" s="218" t="s">
        <v>1642</v>
      </c>
      <c r="F1304" s="283" t="s">
        <v>1643</v>
      </c>
      <c r="G1304" s="220" t="s">
        <v>1130</v>
      </c>
      <c r="H1304" s="221">
        <v>1.01</v>
      </c>
      <c r="I1304" s="270">
        <v>204.9</v>
      </c>
      <c r="J1304" s="222">
        <f>ROUND(I1304*H1304,2)</f>
        <v>206.95</v>
      </c>
      <c r="K1304" s="219" t="s">
        <v>34</v>
      </c>
      <c r="L1304" s="334"/>
    </row>
    <row r="1305" spans="2:12" s="13" customFormat="1" ht="13.5" hidden="1" outlineLevel="3">
      <c r="B1305" s="331"/>
      <c r="C1305" s="204"/>
      <c r="D1305" s="206" t="s">
        <v>348</v>
      </c>
      <c r="E1305" s="204"/>
      <c r="F1305" s="281" t="s">
        <v>1640</v>
      </c>
      <c r="G1305" s="204"/>
      <c r="H1305" s="212">
        <v>1.01</v>
      </c>
      <c r="I1305" s="332" t="s">
        <v>34</v>
      </c>
      <c r="J1305" s="204"/>
      <c r="K1305" s="204"/>
      <c r="L1305" s="333"/>
    </row>
    <row r="1306" spans="2:12" s="1" customFormat="1" ht="22.5" customHeight="1" outlineLevel="2" collapsed="1">
      <c r="B1306" s="302"/>
      <c r="C1306" s="217" t="s">
        <v>1644</v>
      </c>
      <c r="D1306" s="217" t="s">
        <v>441</v>
      </c>
      <c r="E1306" s="218" t="s">
        <v>1645</v>
      </c>
      <c r="F1306" s="283" t="s">
        <v>1646</v>
      </c>
      <c r="G1306" s="220" t="s">
        <v>1130</v>
      </c>
      <c r="H1306" s="221">
        <v>13.13</v>
      </c>
      <c r="I1306" s="270">
        <v>229.9</v>
      </c>
      <c r="J1306" s="222">
        <f>ROUND(I1306*H1306,2)</f>
        <v>3018.59</v>
      </c>
      <c r="K1306" s="219" t="s">
        <v>34</v>
      </c>
      <c r="L1306" s="334"/>
    </row>
    <row r="1307" spans="2:12" s="13" customFormat="1" ht="13.5" hidden="1" outlineLevel="3">
      <c r="B1307" s="331"/>
      <c r="C1307" s="204"/>
      <c r="D1307" s="206" t="s">
        <v>348</v>
      </c>
      <c r="E1307" s="204"/>
      <c r="F1307" s="281" t="s">
        <v>1647</v>
      </c>
      <c r="G1307" s="204"/>
      <c r="H1307" s="212">
        <v>13.13</v>
      </c>
      <c r="I1307" s="332" t="s">
        <v>34</v>
      </c>
      <c r="J1307" s="204"/>
      <c r="K1307" s="204"/>
      <c r="L1307" s="333"/>
    </row>
    <row r="1308" spans="2:12" s="1" customFormat="1" ht="22.5" customHeight="1" outlineLevel="2" collapsed="1">
      <c r="B1308" s="302"/>
      <c r="C1308" s="217" t="s">
        <v>1648</v>
      </c>
      <c r="D1308" s="217" t="s">
        <v>441</v>
      </c>
      <c r="E1308" s="218" t="s">
        <v>1649</v>
      </c>
      <c r="F1308" s="283" t="s">
        <v>1650</v>
      </c>
      <c r="G1308" s="220" t="s">
        <v>1130</v>
      </c>
      <c r="H1308" s="221">
        <v>6.06</v>
      </c>
      <c r="I1308" s="270">
        <v>890.3</v>
      </c>
      <c r="J1308" s="222">
        <f>ROUND(I1308*H1308,2)</f>
        <v>5395.22</v>
      </c>
      <c r="K1308" s="219" t="s">
        <v>34</v>
      </c>
      <c r="L1308" s="334"/>
    </row>
    <row r="1309" spans="2:12" s="13" customFormat="1" ht="13.5" hidden="1" outlineLevel="3">
      <c r="B1309" s="331"/>
      <c r="C1309" s="204"/>
      <c r="D1309" s="206" t="s">
        <v>348</v>
      </c>
      <c r="E1309" s="204"/>
      <c r="F1309" s="281" t="s">
        <v>1651</v>
      </c>
      <c r="G1309" s="204"/>
      <c r="H1309" s="212">
        <v>6.06</v>
      </c>
      <c r="I1309" s="332" t="s">
        <v>34</v>
      </c>
      <c r="J1309" s="204"/>
      <c r="K1309" s="204"/>
      <c r="L1309" s="333"/>
    </row>
    <row r="1310" spans="2:12" s="1" customFormat="1" ht="22.5" customHeight="1" outlineLevel="2" collapsed="1">
      <c r="B1310" s="302"/>
      <c r="C1310" s="217" t="s">
        <v>1652</v>
      </c>
      <c r="D1310" s="217" t="s">
        <v>441</v>
      </c>
      <c r="E1310" s="218" t="s">
        <v>1653</v>
      </c>
      <c r="F1310" s="283" t="s">
        <v>1654</v>
      </c>
      <c r="G1310" s="220" t="s">
        <v>1130</v>
      </c>
      <c r="H1310" s="221">
        <v>6.06</v>
      </c>
      <c r="I1310" s="270">
        <v>930.7</v>
      </c>
      <c r="J1310" s="222">
        <f>ROUND(I1310*H1310,2)</f>
        <v>5640.04</v>
      </c>
      <c r="K1310" s="219" t="s">
        <v>34</v>
      </c>
      <c r="L1310" s="334"/>
    </row>
    <row r="1311" spans="2:12" s="13" customFormat="1" ht="13.5" hidden="1" outlineLevel="3">
      <c r="B1311" s="331"/>
      <c r="C1311" s="204"/>
      <c r="D1311" s="206" t="s">
        <v>348</v>
      </c>
      <c r="E1311" s="204"/>
      <c r="F1311" s="281" t="s">
        <v>1651</v>
      </c>
      <c r="G1311" s="204"/>
      <c r="H1311" s="212">
        <v>6.06</v>
      </c>
      <c r="I1311" s="332" t="s">
        <v>34</v>
      </c>
      <c r="J1311" s="204"/>
      <c r="K1311" s="204"/>
      <c r="L1311" s="333"/>
    </row>
    <row r="1312" spans="2:12" s="1" customFormat="1" ht="22.5" customHeight="1" outlineLevel="2" collapsed="1">
      <c r="B1312" s="302"/>
      <c r="C1312" s="191" t="s">
        <v>1655</v>
      </c>
      <c r="D1312" s="191" t="s">
        <v>342</v>
      </c>
      <c r="E1312" s="192" t="s">
        <v>1656</v>
      </c>
      <c r="F1312" s="280" t="s">
        <v>1657</v>
      </c>
      <c r="G1312" s="194" t="s">
        <v>1130</v>
      </c>
      <c r="H1312" s="195">
        <v>5</v>
      </c>
      <c r="I1312" s="269">
        <v>83.6</v>
      </c>
      <c r="J1312" s="197">
        <f>ROUND(I1312*H1312,2)</f>
        <v>418</v>
      </c>
      <c r="K1312" s="193" t="s">
        <v>346</v>
      </c>
      <c r="L1312" s="322"/>
    </row>
    <row r="1313" spans="2:12" s="13" customFormat="1" ht="13.5" hidden="1" outlineLevel="3">
      <c r="B1313" s="331"/>
      <c r="C1313" s="204"/>
      <c r="D1313" s="206" t="s">
        <v>348</v>
      </c>
      <c r="E1313" s="210" t="s">
        <v>34</v>
      </c>
      <c r="F1313" s="281" t="s">
        <v>1658</v>
      </c>
      <c r="G1313" s="204"/>
      <c r="H1313" s="212">
        <v>5</v>
      </c>
      <c r="I1313" s="332" t="s">
        <v>34</v>
      </c>
      <c r="J1313" s="204"/>
      <c r="K1313" s="204"/>
      <c r="L1313" s="333"/>
    </row>
    <row r="1314" spans="2:12" s="1" customFormat="1" ht="22.5" customHeight="1" outlineLevel="2" collapsed="1">
      <c r="B1314" s="302"/>
      <c r="C1314" s="217" t="s">
        <v>1659</v>
      </c>
      <c r="D1314" s="217" t="s">
        <v>441</v>
      </c>
      <c r="E1314" s="218" t="s">
        <v>1660</v>
      </c>
      <c r="F1314" s="283" t="s">
        <v>1661</v>
      </c>
      <c r="G1314" s="220" t="s">
        <v>1130</v>
      </c>
      <c r="H1314" s="221">
        <v>5.05</v>
      </c>
      <c r="I1314" s="270">
        <v>253.6</v>
      </c>
      <c r="J1314" s="222">
        <f>ROUND(I1314*H1314,2)</f>
        <v>1280.68</v>
      </c>
      <c r="K1314" s="219" t="s">
        <v>34</v>
      </c>
      <c r="L1314" s="334"/>
    </row>
    <row r="1315" spans="2:12" s="13" customFormat="1" ht="13.5" hidden="1" outlineLevel="3">
      <c r="B1315" s="331"/>
      <c r="C1315" s="204"/>
      <c r="D1315" s="206" t="s">
        <v>348</v>
      </c>
      <c r="E1315" s="204"/>
      <c r="F1315" s="281" t="s">
        <v>1662</v>
      </c>
      <c r="G1315" s="204"/>
      <c r="H1315" s="212">
        <v>5.05</v>
      </c>
      <c r="I1315" s="332" t="s">
        <v>34</v>
      </c>
      <c r="J1315" s="204"/>
      <c r="K1315" s="204"/>
      <c r="L1315" s="333"/>
    </row>
    <row r="1316" spans="2:12" s="1" customFormat="1" ht="22.5" customHeight="1" outlineLevel="2" collapsed="1">
      <c r="B1316" s="302"/>
      <c r="C1316" s="191" t="s">
        <v>1663</v>
      </c>
      <c r="D1316" s="191" t="s">
        <v>342</v>
      </c>
      <c r="E1316" s="192" t="s">
        <v>1664</v>
      </c>
      <c r="F1316" s="280" t="s">
        <v>1665</v>
      </c>
      <c r="G1316" s="194" t="s">
        <v>1130</v>
      </c>
      <c r="H1316" s="195">
        <v>1</v>
      </c>
      <c r="I1316" s="269">
        <v>167.2</v>
      </c>
      <c r="J1316" s="197">
        <f>ROUND(I1316*H1316,2)</f>
        <v>167.2</v>
      </c>
      <c r="K1316" s="193" t="s">
        <v>346</v>
      </c>
      <c r="L1316" s="322"/>
    </row>
    <row r="1317" spans="2:12" s="13" customFormat="1" ht="13.5" hidden="1" outlineLevel="3">
      <c r="B1317" s="331"/>
      <c r="C1317" s="204"/>
      <c r="D1317" s="206" t="s">
        <v>348</v>
      </c>
      <c r="E1317" s="210" t="s">
        <v>34</v>
      </c>
      <c r="F1317" s="281" t="s">
        <v>1666</v>
      </c>
      <c r="G1317" s="204"/>
      <c r="H1317" s="212">
        <v>1</v>
      </c>
      <c r="I1317" s="332" t="s">
        <v>34</v>
      </c>
      <c r="J1317" s="204"/>
      <c r="K1317" s="204"/>
      <c r="L1317" s="333"/>
    </row>
    <row r="1318" spans="2:12" s="1" customFormat="1" ht="22.5" customHeight="1" outlineLevel="2" collapsed="1">
      <c r="B1318" s="302"/>
      <c r="C1318" s="191" t="s">
        <v>1667</v>
      </c>
      <c r="D1318" s="191" t="s">
        <v>342</v>
      </c>
      <c r="E1318" s="192" t="s">
        <v>1668</v>
      </c>
      <c r="F1318" s="280" t="s">
        <v>1669</v>
      </c>
      <c r="G1318" s="194" t="s">
        <v>345</v>
      </c>
      <c r="H1318" s="195">
        <v>10.997</v>
      </c>
      <c r="I1318" s="269">
        <v>3295</v>
      </c>
      <c r="J1318" s="197">
        <f>ROUND(I1318*H1318,2)</f>
        <v>36235.12</v>
      </c>
      <c r="K1318" s="193" t="s">
        <v>34</v>
      </c>
      <c r="L1318" s="322"/>
    </row>
    <row r="1319" spans="2:12" s="12" customFormat="1" ht="13.5" hidden="1" outlineLevel="3">
      <c r="B1319" s="342"/>
      <c r="C1319" s="203"/>
      <c r="D1319" s="206" t="s">
        <v>348</v>
      </c>
      <c r="E1319" s="343" t="s">
        <v>34</v>
      </c>
      <c r="F1319" s="350" t="s">
        <v>1670</v>
      </c>
      <c r="G1319" s="203"/>
      <c r="H1319" s="345" t="s">
        <v>34</v>
      </c>
      <c r="I1319" s="346" t="s">
        <v>34</v>
      </c>
      <c r="J1319" s="203"/>
      <c r="K1319" s="203"/>
      <c r="L1319" s="347"/>
    </row>
    <row r="1320" spans="2:12" s="12" customFormat="1" ht="13.5" hidden="1" outlineLevel="3">
      <c r="B1320" s="342"/>
      <c r="C1320" s="203"/>
      <c r="D1320" s="206" t="s">
        <v>348</v>
      </c>
      <c r="E1320" s="343" t="s">
        <v>34</v>
      </c>
      <c r="F1320" s="350" t="s">
        <v>802</v>
      </c>
      <c r="G1320" s="203"/>
      <c r="H1320" s="345" t="s">
        <v>34</v>
      </c>
      <c r="I1320" s="346" t="s">
        <v>34</v>
      </c>
      <c r="J1320" s="203"/>
      <c r="K1320" s="203"/>
      <c r="L1320" s="347"/>
    </row>
    <row r="1321" spans="2:12" s="13" customFormat="1" ht="13.5" hidden="1" outlineLevel="3">
      <c r="B1321" s="331"/>
      <c r="C1321" s="204"/>
      <c r="D1321" s="206" t="s">
        <v>348</v>
      </c>
      <c r="E1321" s="210" t="s">
        <v>34</v>
      </c>
      <c r="F1321" s="281" t="s">
        <v>1671</v>
      </c>
      <c r="G1321" s="204"/>
      <c r="H1321" s="212">
        <v>1.373</v>
      </c>
      <c r="I1321" s="332" t="s">
        <v>34</v>
      </c>
      <c r="J1321" s="204"/>
      <c r="K1321" s="204"/>
      <c r="L1321" s="333"/>
    </row>
    <row r="1322" spans="2:12" s="13" customFormat="1" ht="13.5" hidden="1" outlineLevel="3">
      <c r="B1322" s="331"/>
      <c r="C1322" s="204"/>
      <c r="D1322" s="206" t="s">
        <v>348</v>
      </c>
      <c r="E1322" s="210" t="s">
        <v>34</v>
      </c>
      <c r="F1322" s="281" t="s">
        <v>1672</v>
      </c>
      <c r="G1322" s="204"/>
      <c r="H1322" s="212">
        <v>3.256</v>
      </c>
      <c r="I1322" s="332" t="s">
        <v>34</v>
      </c>
      <c r="J1322" s="204"/>
      <c r="K1322" s="204"/>
      <c r="L1322" s="333"/>
    </row>
    <row r="1323" spans="2:12" s="13" customFormat="1" ht="13.5" hidden="1" outlineLevel="3">
      <c r="B1323" s="331"/>
      <c r="C1323" s="204"/>
      <c r="D1323" s="206" t="s">
        <v>348</v>
      </c>
      <c r="E1323" s="210" t="s">
        <v>34</v>
      </c>
      <c r="F1323" s="281" t="s">
        <v>1673</v>
      </c>
      <c r="G1323" s="204"/>
      <c r="H1323" s="212">
        <v>-0.906</v>
      </c>
      <c r="I1323" s="332" t="s">
        <v>34</v>
      </c>
      <c r="J1323" s="204"/>
      <c r="K1323" s="204"/>
      <c r="L1323" s="333"/>
    </row>
    <row r="1324" spans="2:12" s="13" customFormat="1" ht="13.5" hidden="1" outlineLevel="3">
      <c r="B1324" s="331"/>
      <c r="C1324" s="204"/>
      <c r="D1324" s="206" t="s">
        <v>348</v>
      </c>
      <c r="E1324" s="210" t="s">
        <v>34</v>
      </c>
      <c r="F1324" s="281" t="s">
        <v>1674</v>
      </c>
      <c r="G1324" s="204"/>
      <c r="H1324" s="212">
        <v>-0.552</v>
      </c>
      <c r="I1324" s="332" t="s">
        <v>34</v>
      </c>
      <c r="J1324" s="204"/>
      <c r="K1324" s="204"/>
      <c r="L1324" s="333"/>
    </row>
    <row r="1325" spans="2:12" s="13" customFormat="1" ht="13.5" hidden="1" outlineLevel="3">
      <c r="B1325" s="331"/>
      <c r="C1325" s="204"/>
      <c r="D1325" s="206" t="s">
        <v>348</v>
      </c>
      <c r="E1325" s="210" t="s">
        <v>34</v>
      </c>
      <c r="F1325" s="281" t="s">
        <v>1675</v>
      </c>
      <c r="G1325" s="204"/>
      <c r="H1325" s="212">
        <v>-0.045</v>
      </c>
      <c r="I1325" s="332" t="s">
        <v>34</v>
      </c>
      <c r="J1325" s="204"/>
      <c r="K1325" s="204"/>
      <c r="L1325" s="333"/>
    </row>
    <row r="1326" spans="2:12" s="13" customFormat="1" ht="13.5" hidden="1" outlineLevel="3">
      <c r="B1326" s="331"/>
      <c r="C1326" s="204"/>
      <c r="D1326" s="206" t="s">
        <v>348</v>
      </c>
      <c r="E1326" s="210" t="s">
        <v>34</v>
      </c>
      <c r="F1326" s="281" t="s">
        <v>1676</v>
      </c>
      <c r="G1326" s="204"/>
      <c r="H1326" s="212">
        <v>-0.067</v>
      </c>
      <c r="I1326" s="332" t="s">
        <v>34</v>
      </c>
      <c r="J1326" s="204"/>
      <c r="K1326" s="204"/>
      <c r="L1326" s="333"/>
    </row>
    <row r="1327" spans="2:12" s="12" customFormat="1" ht="13.5" hidden="1" outlineLevel="3">
      <c r="B1327" s="342"/>
      <c r="C1327" s="203"/>
      <c r="D1327" s="206" t="s">
        <v>348</v>
      </c>
      <c r="E1327" s="343" t="s">
        <v>34</v>
      </c>
      <c r="F1327" s="350" t="s">
        <v>884</v>
      </c>
      <c r="G1327" s="203"/>
      <c r="H1327" s="345" t="s">
        <v>34</v>
      </c>
      <c r="I1327" s="346" t="s">
        <v>34</v>
      </c>
      <c r="J1327" s="203"/>
      <c r="K1327" s="203"/>
      <c r="L1327" s="347"/>
    </row>
    <row r="1328" spans="2:12" s="13" customFormat="1" ht="13.5" hidden="1" outlineLevel="3">
      <c r="B1328" s="331"/>
      <c r="C1328" s="204"/>
      <c r="D1328" s="206" t="s">
        <v>348</v>
      </c>
      <c r="E1328" s="210" t="s">
        <v>34</v>
      </c>
      <c r="F1328" s="281" t="s">
        <v>1671</v>
      </c>
      <c r="G1328" s="204"/>
      <c r="H1328" s="212">
        <v>1.373</v>
      </c>
      <c r="I1328" s="332" t="s">
        <v>34</v>
      </c>
      <c r="J1328" s="204"/>
      <c r="K1328" s="204"/>
      <c r="L1328" s="333"/>
    </row>
    <row r="1329" spans="2:12" s="13" customFormat="1" ht="13.5" hidden="1" outlineLevel="3">
      <c r="B1329" s="331"/>
      <c r="C1329" s="204"/>
      <c r="D1329" s="206" t="s">
        <v>348</v>
      </c>
      <c r="E1329" s="210" t="s">
        <v>34</v>
      </c>
      <c r="F1329" s="281" t="s">
        <v>1677</v>
      </c>
      <c r="G1329" s="204"/>
      <c r="H1329" s="212">
        <v>2.637</v>
      </c>
      <c r="I1329" s="332" t="s">
        <v>34</v>
      </c>
      <c r="J1329" s="204"/>
      <c r="K1329" s="204"/>
      <c r="L1329" s="333"/>
    </row>
    <row r="1330" spans="2:12" s="13" customFormat="1" ht="13.5" hidden="1" outlineLevel="3">
      <c r="B1330" s="331"/>
      <c r="C1330" s="204"/>
      <c r="D1330" s="206" t="s">
        <v>348</v>
      </c>
      <c r="E1330" s="210" t="s">
        <v>34</v>
      </c>
      <c r="F1330" s="281" t="s">
        <v>1678</v>
      </c>
      <c r="G1330" s="204"/>
      <c r="H1330" s="212">
        <v>-0.713</v>
      </c>
      <c r="I1330" s="332" t="s">
        <v>34</v>
      </c>
      <c r="J1330" s="204"/>
      <c r="K1330" s="204"/>
      <c r="L1330" s="333"/>
    </row>
    <row r="1331" spans="2:12" s="13" customFormat="1" ht="13.5" hidden="1" outlineLevel="3">
      <c r="B1331" s="331"/>
      <c r="C1331" s="204"/>
      <c r="D1331" s="206" t="s">
        <v>348</v>
      </c>
      <c r="E1331" s="210" t="s">
        <v>34</v>
      </c>
      <c r="F1331" s="281" t="s">
        <v>1674</v>
      </c>
      <c r="G1331" s="204"/>
      <c r="H1331" s="212">
        <v>-0.552</v>
      </c>
      <c r="I1331" s="332" t="s">
        <v>34</v>
      </c>
      <c r="J1331" s="204"/>
      <c r="K1331" s="204"/>
      <c r="L1331" s="333"/>
    </row>
    <row r="1332" spans="2:12" s="13" customFormat="1" ht="13.5" hidden="1" outlineLevel="3">
      <c r="B1332" s="331"/>
      <c r="C1332" s="204"/>
      <c r="D1332" s="206" t="s">
        <v>348</v>
      </c>
      <c r="E1332" s="210" t="s">
        <v>34</v>
      </c>
      <c r="F1332" s="281" t="s">
        <v>1679</v>
      </c>
      <c r="G1332" s="204"/>
      <c r="H1332" s="212">
        <v>0</v>
      </c>
      <c r="I1332" s="332" t="s">
        <v>34</v>
      </c>
      <c r="J1332" s="204"/>
      <c r="K1332" s="204"/>
      <c r="L1332" s="333"/>
    </row>
    <row r="1333" spans="2:12" s="13" customFormat="1" ht="13.5" hidden="1" outlineLevel="3">
      <c r="B1333" s="331"/>
      <c r="C1333" s="204"/>
      <c r="D1333" s="206" t="s">
        <v>348</v>
      </c>
      <c r="E1333" s="210" t="s">
        <v>34</v>
      </c>
      <c r="F1333" s="281" t="s">
        <v>1676</v>
      </c>
      <c r="G1333" s="204"/>
      <c r="H1333" s="212">
        <v>-0.067</v>
      </c>
      <c r="I1333" s="332" t="s">
        <v>34</v>
      </c>
      <c r="J1333" s="204"/>
      <c r="K1333" s="204"/>
      <c r="L1333" s="333"/>
    </row>
    <row r="1334" spans="2:12" s="12" customFormat="1" ht="13.5" hidden="1" outlineLevel="3">
      <c r="B1334" s="342"/>
      <c r="C1334" s="203"/>
      <c r="D1334" s="206" t="s">
        <v>348</v>
      </c>
      <c r="E1334" s="343" t="s">
        <v>34</v>
      </c>
      <c r="F1334" s="350" t="s">
        <v>890</v>
      </c>
      <c r="G1334" s="203"/>
      <c r="H1334" s="345" t="s">
        <v>34</v>
      </c>
      <c r="I1334" s="346" t="s">
        <v>34</v>
      </c>
      <c r="J1334" s="203"/>
      <c r="K1334" s="203"/>
      <c r="L1334" s="347"/>
    </row>
    <row r="1335" spans="2:12" s="13" customFormat="1" ht="13.5" hidden="1" outlineLevel="3">
      <c r="B1335" s="331"/>
      <c r="C1335" s="204"/>
      <c r="D1335" s="206" t="s">
        <v>348</v>
      </c>
      <c r="E1335" s="210" t="s">
        <v>34</v>
      </c>
      <c r="F1335" s="281" t="s">
        <v>1671</v>
      </c>
      <c r="G1335" s="204"/>
      <c r="H1335" s="212">
        <v>1.373</v>
      </c>
      <c r="I1335" s="332" t="s">
        <v>34</v>
      </c>
      <c r="J1335" s="204"/>
      <c r="K1335" s="204"/>
      <c r="L1335" s="333"/>
    </row>
    <row r="1336" spans="2:12" s="13" customFormat="1" ht="13.5" hidden="1" outlineLevel="3">
      <c r="B1336" s="331"/>
      <c r="C1336" s="204"/>
      <c r="D1336" s="206" t="s">
        <v>348</v>
      </c>
      <c r="E1336" s="210" t="s">
        <v>34</v>
      </c>
      <c r="F1336" s="281" t="s">
        <v>1680</v>
      </c>
      <c r="G1336" s="204"/>
      <c r="H1336" s="212">
        <v>2.458</v>
      </c>
      <c r="I1336" s="332" t="s">
        <v>34</v>
      </c>
      <c r="J1336" s="204"/>
      <c r="K1336" s="204"/>
      <c r="L1336" s="333"/>
    </row>
    <row r="1337" spans="2:12" s="13" customFormat="1" ht="13.5" hidden="1" outlineLevel="3">
      <c r="B1337" s="331"/>
      <c r="C1337" s="204"/>
      <c r="D1337" s="206" t="s">
        <v>348</v>
      </c>
      <c r="E1337" s="210" t="s">
        <v>34</v>
      </c>
      <c r="F1337" s="281" t="s">
        <v>1681</v>
      </c>
      <c r="G1337" s="204"/>
      <c r="H1337" s="212">
        <v>-0.58</v>
      </c>
      <c r="I1337" s="332" t="s">
        <v>34</v>
      </c>
      <c r="J1337" s="204"/>
      <c r="K1337" s="204"/>
      <c r="L1337" s="333"/>
    </row>
    <row r="1338" spans="2:12" s="13" customFormat="1" ht="13.5" hidden="1" outlineLevel="3">
      <c r="B1338" s="331"/>
      <c r="C1338" s="204"/>
      <c r="D1338" s="206" t="s">
        <v>348</v>
      </c>
      <c r="E1338" s="210" t="s">
        <v>34</v>
      </c>
      <c r="F1338" s="281" t="s">
        <v>1674</v>
      </c>
      <c r="G1338" s="204"/>
      <c r="H1338" s="212">
        <v>-0.552</v>
      </c>
      <c r="I1338" s="332" t="s">
        <v>34</v>
      </c>
      <c r="J1338" s="204"/>
      <c r="K1338" s="204"/>
      <c r="L1338" s="333"/>
    </row>
    <row r="1339" spans="2:12" s="13" customFormat="1" ht="13.5" hidden="1" outlineLevel="3">
      <c r="B1339" s="331"/>
      <c r="C1339" s="204"/>
      <c r="D1339" s="206" t="s">
        <v>348</v>
      </c>
      <c r="E1339" s="210" t="s">
        <v>34</v>
      </c>
      <c r="F1339" s="281" t="s">
        <v>1682</v>
      </c>
      <c r="G1339" s="204"/>
      <c r="H1339" s="212">
        <v>-0.022</v>
      </c>
      <c r="I1339" s="332" t="s">
        <v>34</v>
      </c>
      <c r="J1339" s="204"/>
      <c r="K1339" s="204"/>
      <c r="L1339" s="333"/>
    </row>
    <row r="1340" spans="2:12" s="13" customFormat="1" ht="13.5" hidden="1" outlineLevel="3">
      <c r="B1340" s="331"/>
      <c r="C1340" s="204"/>
      <c r="D1340" s="206" t="s">
        <v>348</v>
      </c>
      <c r="E1340" s="210" t="s">
        <v>34</v>
      </c>
      <c r="F1340" s="281" t="s">
        <v>1676</v>
      </c>
      <c r="G1340" s="204"/>
      <c r="H1340" s="212">
        <v>-0.067</v>
      </c>
      <c r="I1340" s="332" t="s">
        <v>34</v>
      </c>
      <c r="J1340" s="204"/>
      <c r="K1340" s="204"/>
      <c r="L1340" s="333"/>
    </row>
    <row r="1341" spans="2:12" s="12" customFormat="1" ht="13.5" hidden="1" outlineLevel="3">
      <c r="B1341" s="342"/>
      <c r="C1341" s="203"/>
      <c r="D1341" s="206" t="s">
        <v>348</v>
      </c>
      <c r="E1341" s="343" t="s">
        <v>34</v>
      </c>
      <c r="F1341" s="350" t="s">
        <v>893</v>
      </c>
      <c r="G1341" s="203"/>
      <c r="H1341" s="345" t="s">
        <v>34</v>
      </c>
      <c r="I1341" s="346" t="s">
        <v>34</v>
      </c>
      <c r="J1341" s="203"/>
      <c r="K1341" s="203"/>
      <c r="L1341" s="347"/>
    </row>
    <row r="1342" spans="2:12" s="13" customFormat="1" ht="13.5" hidden="1" outlineLevel="3">
      <c r="B1342" s="331"/>
      <c r="C1342" s="204"/>
      <c r="D1342" s="206" t="s">
        <v>348</v>
      </c>
      <c r="E1342" s="210" t="s">
        <v>34</v>
      </c>
      <c r="F1342" s="281" t="s">
        <v>1671</v>
      </c>
      <c r="G1342" s="204"/>
      <c r="H1342" s="212">
        <v>1.373</v>
      </c>
      <c r="I1342" s="332" t="s">
        <v>34</v>
      </c>
      <c r="J1342" s="204"/>
      <c r="K1342" s="204"/>
      <c r="L1342" s="333"/>
    </row>
    <row r="1343" spans="2:12" s="13" customFormat="1" ht="13.5" hidden="1" outlineLevel="3">
      <c r="B1343" s="331"/>
      <c r="C1343" s="204"/>
      <c r="D1343" s="206" t="s">
        <v>348</v>
      </c>
      <c r="E1343" s="210" t="s">
        <v>34</v>
      </c>
      <c r="F1343" s="281" t="s">
        <v>1683</v>
      </c>
      <c r="G1343" s="204"/>
      <c r="H1343" s="212">
        <v>2.483</v>
      </c>
      <c r="I1343" s="332" t="s">
        <v>34</v>
      </c>
      <c r="J1343" s="204"/>
      <c r="K1343" s="204"/>
      <c r="L1343" s="333"/>
    </row>
    <row r="1344" spans="2:12" s="13" customFormat="1" ht="13.5" hidden="1" outlineLevel="3">
      <c r="B1344" s="331"/>
      <c r="C1344" s="204"/>
      <c r="D1344" s="206" t="s">
        <v>348</v>
      </c>
      <c r="E1344" s="210" t="s">
        <v>34</v>
      </c>
      <c r="F1344" s="281" t="s">
        <v>1684</v>
      </c>
      <c r="G1344" s="204"/>
      <c r="H1344" s="212">
        <v>-0.543</v>
      </c>
      <c r="I1344" s="332" t="s">
        <v>34</v>
      </c>
      <c r="J1344" s="204"/>
      <c r="K1344" s="204"/>
      <c r="L1344" s="333"/>
    </row>
    <row r="1345" spans="2:12" s="13" customFormat="1" ht="13.5" hidden="1" outlineLevel="3">
      <c r="B1345" s="331"/>
      <c r="C1345" s="204"/>
      <c r="D1345" s="206" t="s">
        <v>348</v>
      </c>
      <c r="E1345" s="210" t="s">
        <v>34</v>
      </c>
      <c r="F1345" s="281" t="s">
        <v>1674</v>
      </c>
      <c r="G1345" s="204"/>
      <c r="H1345" s="212">
        <v>-0.552</v>
      </c>
      <c r="I1345" s="332" t="s">
        <v>34</v>
      </c>
      <c r="J1345" s="204"/>
      <c r="K1345" s="204"/>
      <c r="L1345" s="333"/>
    </row>
    <row r="1346" spans="2:12" s="13" customFormat="1" ht="13.5" hidden="1" outlineLevel="3">
      <c r="B1346" s="331"/>
      <c r="C1346" s="204"/>
      <c r="D1346" s="206" t="s">
        <v>348</v>
      </c>
      <c r="E1346" s="210" t="s">
        <v>34</v>
      </c>
      <c r="F1346" s="281" t="s">
        <v>1685</v>
      </c>
      <c r="G1346" s="204"/>
      <c r="H1346" s="212">
        <v>-0.044</v>
      </c>
      <c r="I1346" s="332" t="s">
        <v>34</v>
      </c>
      <c r="J1346" s="204"/>
      <c r="K1346" s="204"/>
      <c r="L1346" s="333"/>
    </row>
    <row r="1347" spans="2:12" s="13" customFormat="1" ht="13.5" hidden="1" outlineLevel="3">
      <c r="B1347" s="331"/>
      <c r="C1347" s="204"/>
      <c r="D1347" s="206" t="s">
        <v>348</v>
      </c>
      <c r="E1347" s="210" t="s">
        <v>34</v>
      </c>
      <c r="F1347" s="281" t="s">
        <v>1676</v>
      </c>
      <c r="G1347" s="204"/>
      <c r="H1347" s="212">
        <v>-0.067</v>
      </c>
      <c r="I1347" s="332" t="s">
        <v>34</v>
      </c>
      <c r="J1347" s="204"/>
      <c r="K1347" s="204"/>
      <c r="L1347" s="333"/>
    </row>
    <row r="1348" spans="2:12" s="14" customFormat="1" ht="13.5" hidden="1" outlineLevel="3">
      <c r="B1348" s="335"/>
      <c r="C1348" s="205"/>
      <c r="D1348" s="206" t="s">
        <v>348</v>
      </c>
      <c r="E1348" s="207" t="s">
        <v>34</v>
      </c>
      <c r="F1348" s="282" t="s">
        <v>352</v>
      </c>
      <c r="G1348" s="205"/>
      <c r="H1348" s="209">
        <v>10.997</v>
      </c>
      <c r="I1348" s="336" t="s">
        <v>34</v>
      </c>
      <c r="J1348" s="205"/>
      <c r="K1348" s="205"/>
      <c r="L1348" s="337"/>
    </row>
    <row r="1349" spans="2:12" s="1" customFormat="1" ht="22.5" customHeight="1" outlineLevel="2" collapsed="1">
      <c r="B1349" s="302"/>
      <c r="C1349" s="191" t="s">
        <v>1686</v>
      </c>
      <c r="D1349" s="191" t="s">
        <v>342</v>
      </c>
      <c r="E1349" s="192" t="s">
        <v>1687</v>
      </c>
      <c r="F1349" s="280" t="s">
        <v>1688</v>
      </c>
      <c r="G1349" s="194" t="s">
        <v>390</v>
      </c>
      <c r="H1349" s="195">
        <v>37.857</v>
      </c>
      <c r="I1349" s="269">
        <v>975.2</v>
      </c>
      <c r="J1349" s="197">
        <f>ROUND(I1349*H1349,2)</f>
        <v>36918.15</v>
      </c>
      <c r="K1349" s="193" t="s">
        <v>346</v>
      </c>
      <c r="L1349" s="322"/>
    </row>
    <row r="1350" spans="2:12" s="12" customFormat="1" ht="13.5" hidden="1" outlineLevel="3">
      <c r="B1350" s="342"/>
      <c r="C1350" s="203"/>
      <c r="D1350" s="206" t="s">
        <v>348</v>
      </c>
      <c r="E1350" s="343" t="s">
        <v>34</v>
      </c>
      <c r="F1350" s="350" t="s">
        <v>1670</v>
      </c>
      <c r="G1350" s="203"/>
      <c r="H1350" s="345" t="s">
        <v>34</v>
      </c>
      <c r="I1350" s="346" t="s">
        <v>34</v>
      </c>
      <c r="J1350" s="203"/>
      <c r="K1350" s="203"/>
      <c r="L1350" s="347"/>
    </row>
    <row r="1351" spans="2:12" s="12" customFormat="1" ht="13.5" hidden="1" outlineLevel="3">
      <c r="B1351" s="342"/>
      <c r="C1351" s="203"/>
      <c r="D1351" s="206" t="s">
        <v>348</v>
      </c>
      <c r="E1351" s="343" t="s">
        <v>34</v>
      </c>
      <c r="F1351" s="350" t="s">
        <v>802</v>
      </c>
      <c r="G1351" s="203"/>
      <c r="H1351" s="345" t="s">
        <v>34</v>
      </c>
      <c r="I1351" s="346" t="s">
        <v>34</v>
      </c>
      <c r="J1351" s="203"/>
      <c r="K1351" s="203"/>
      <c r="L1351" s="347"/>
    </row>
    <row r="1352" spans="2:12" s="13" customFormat="1" ht="13.5" hidden="1" outlineLevel="3">
      <c r="B1352" s="331"/>
      <c r="C1352" s="204"/>
      <c r="D1352" s="206" t="s">
        <v>348</v>
      </c>
      <c r="E1352" s="210" t="s">
        <v>34</v>
      </c>
      <c r="F1352" s="281" t="s">
        <v>1689</v>
      </c>
      <c r="G1352" s="204"/>
      <c r="H1352" s="212">
        <v>2.693</v>
      </c>
      <c r="I1352" s="332" t="s">
        <v>34</v>
      </c>
      <c r="J1352" s="204"/>
      <c r="K1352" s="204"/>
      <c r="L1352" s="333"/>
    </row>
    <row r="1353" spans="2:12" s="13" customFormat="1" ht="13.5" hidden="1" outlineLevel="3">
      <c r="B1353" s="331"/>
      <c r="C1353" s="204"/>
      <c r="D1353" s="206" t="s">
        <v>348</v>
      </c>
      <c r="E1353" s="210" t="s">
        <v>34</v>
      </c>
      <c r="F1353" s="281" t="s">
        <v>1690</v>
      </c>
      <c r="G1353" s="204"/>
      <c r="H1353" s="212">
        <v>8.141</v>
      </c>
      <c r="I1353" s="332" t="s">
        <v>34</v>
      </c>
      <c r="J1353" s="204"/>
      <c r="K1353" s="204"/>
      <c r="L1353" s="333"/>
    </row>
    <row r="1354" spans="2:12" s="12" customFormat="1" ht="13.5" hidden="1" outlineLevel="3">
      <c r="B1354" s="342"/>
      <c r="C1354" s="203"/>
      <c r="D1354" s="206" t="s">
        <v>348</v>
      </c>
      <c r="E1354" s="343" t="s">
        <v>34</v>
      </c>
      <c r="F1354" s="350" t="s">
        <v>884</v>
      </c>
      <c r="G1354" s="203"/>
      <c r="H1354" s="345" t="s">
        <v>34</v>
      </c>
      <c r="I1354" s="346" t="s">
        <v>34</v>
      </c>
      <c r="J1354" s="203"/>
      <c r="K1354" s="203"/>
      <c r="L1354" s="347"/>
    </row>
    <row r="1355" spans="2:12" s="13" customFormat="1" ht="13.5" hidden="1" outlineLevel="3">
      <c r="B1355" s="331"/>
      <c r="C1355" s="204"/>
      <c r="D1355" s="206" t="s">
        <v>348</v>
      </c>
      <c r="E1355" s="210" t="s">
        <v>34</v>
      </c>
      <c r="F1355" s="281" t="s">
        <v>1689</v>
      </c>
      <c r="G1355" s="204"/>
      <c r="H1355" s="212">
        <v>2.693</v>
      </c>
      <c r="I1355" s="332" t="s">
        <v>34</v>
      </c>
      <c r="J1355" s="204"/>
      <c r="K1355" s="204"/>
      <c r="L1355" s="333"/>
    </row>
    <row r="1356" spans="2:12" s="13" customFormat="1" ht="13.5" hidden="1" outlineLevel="3">
      <c r="B1356" s="331"/>
      <c r="C1356" s="204"/>
      <c r="D1356" s="206" t="s">
        <v>348</v>
      </c>
      <c r="E1356" s="210" t="s">
        <v>34</v>
      </c>
      <c r="F1356" s="281" t="s">
        <v>1691</v>
      </c>
      <c r="G1356" s="204"/>
      <c r="H1356" s="212">
        <v>6.592</v>
      </c>
      <c r="I1356" s="332" t="s">
        <v>34</v>
      </c>
      <c r="J1356" s="204"/>
      <c r="K1356" s="204"/>
      <c r="L1356" s="333"/>
    </row>
    <row r="1357" spans="2:12" s="12" customFormat="1" ht="13.5" hidden="1" outlineLevel="3">
      <c r="B1357" s="342"/>
      <c r="C1357" s="203"/>
      <c r="D1357" s="206" t="s">
        <v>348</v>
      </c>
      <c r="E1357" s="343" t="s">
        <v>34</v>
      </c>
      <c r="F1357" s="350" t="s">
        <v>890</v>
      </c>
      <c r="G1357" s="203"/>
      <c r="H1357" s="345" t="s">
        <v>34</v>
      </c>
      <c r="I1357" s="346" t="s">
        <v>34</v>
      </c>
      <c r="J1357" s="203"/>
      <c r="K1357" s="203"/>
      <c r="L1357" s="347"/>
    </row>
    <row r="1358" spans="2:12" s="13" customFormat="1" ht="13.5" hidden="1" outlineLevel="3">
      <c r="B1358" s="331"/>
      <c r="C1358" s="204"/>
      <c r="D1358" s="206" t="s">
        <v>348</v>
      </c>
      <c r="E1358" s="210" t="s">
        <v>34</v>
      </c>
      <c r="F1358" s="281" t="s">
        <v>1689</v>
      </c>
      <c r="G1358" s="204"/>
      <c r="H1358" s="212">
        <v>2.693</v>
      </c>
      <c r="I1358" s="332" t="s">
        <v>34</v>
      </c>
      <c r="J1358" s="204"/>
      <c r="K1358" s="204"/>
      <c r="L1358" s="333"/>
    </row>
    <row r="1359" spans="2:12" s="13" customFormat="1" ht="13.5" hidden="1" outlineLevel="3">
      <c r="B1359" s="331"/>
      <c r="C1359" s="204"/>
      <c r="D1359" s="206" t="s">
        <v>348</v>
      </c>
      <c r="E1359" s="210" t="s">
        <v>34</v>
      </c>
      <c r="F1359" s="281" t="s">
        <v>1692</v>
      </c>
      <c r="G1359" s="204"/>
      <c r="H1359" s="212">
        <v>6.144</v>
      </c>
      <c r="I1359" s="332" t="s">
        <v>34</v>
      </c>
      <c r="J1359" s="204"/>
      <c r="K1359" s="204"/>
      <c r="L1359" s="333"/>
    </row>
    <row r="1360" spans="2:12" s="12" customFormat="1" ht="13.5" hidden="1" outlineLevel="3">
      <c r="B1360" s="342"/>
      <c r="C1360" s="203"/>
      <c r="D1360" s="206" t="s">
        <v>348</v>
      </c>
      <c r="E1360" s="343" t="s">
        <v>34</v>
      </c>
      <c r="F1360" s="350" t="s">
        <v>893</v>
      </c>
      <c r="G1360" s="203"/>
      <c r="H1360" s="345" t="s">
        <v>34</v>
      </c>
      <c r="I1360" s="346" t="s">
        <v>34</v>
      </c>
      <c r="J1360" s="203"/>
      <c r="K1360" s="203"/>
      <c r="L1360" s="347"/>
    </row>
    <row r="1361" spans="2:12" s="13" customFormat="1" ht="13.5" hidden="1" outlineLevel="3">
      <c r="B1361" s="331"/>
      <c r="C1361" s="204"/>
      <c r="D1361" s="206" t="s">
        <v>348</v>
      </c>
      <c r="E1361" s="210" t="s">
        <v>34</v>
      </c>
      <c r="F1361" s="281" t="s">
        <v>1689</v>
      </c>
      <c r="G1361" s="204"/>
      <c r="H1361" s="212">
        <v>2.693</v>
      </c>
      <c r="I1361" s="332" t="s">
        <v>34</v>
      </c>
      <c r="J1361" s="204"/>
      <c r="K1361" s="204"/>
      <c r="L1361" s="333"/>
    </row>
    <row r="1362" spans="2:12" s="13" customFormat="1" ht="13.5" hidden="1" outlineLevel="3">
      <c r="B1362" s="331"/>
      <c r="C1362" s="204"/>
      <c r="D1362" s="206" t="s">
        <v>348</v>
      </c>
      <c r="E1362" s="210" t="s">
        <v>34</v>
      </c>
      <c r="F1362" s="281" t="s">
        <v>1693</v>
      </c>
      <c r="G1362" s="204"/>
      <c r="H1362" s="212">
        <v>6.208</v>
      </c>
      <c r="I1362" s="332" t="s">
        <v>34</v>
      </c>
      <c r="J1362" s="204"/>
      <c r="K1362" s="204"/>
      <c r="L1362" s="333"/>
    </row>
    <row r="1363" spans="2:12" s="14" customFormat="1" ht="13.5" hidden="1" outlineLevel="3">
      <c r="B1363" s="335"/>
      <c r="C1363" s="205"/>
      <c r="D1363" s="206" t="s">
        <v>348</v>
      </c>
      <c r="E1363" s="207" t="s">
        <v>34</v>
      </c>
      <c r="F1363" s="282" t="s">
        <v>352</v>
      </c>
      <c r="G1363" s="205"/>
      <c r="H1363" s="209">
        <v>37.857</v>
      </c>
      <c r="I1363" s="336" t="s">
        <v>34</v>
      </c>
      <c r="J1363" s="205"/>
      <c r="K1363" s="205"/>
      <c r="L1363" s="337"/>
    </row>
    <row r="1364" spans="2:12" s="1" customFormat="1" ht="22.5" customHeight="1" outlineLevel="2" collapsed="1">
      <c r="B1364" s="302"/>
      <c r="C1364" s="191" t="s">
        <v>1694</v>
      </c>
      <c r="D1364" s="191" t="s">
        <v>342</v>
      </c>
      <c r="E1364" s="192" t="s">
        <v>1695</v>
      </c>
      <c r="F1364" s="280" t="s">
        <v>1696</v>
      </c>
      <c r="G1364" s="194" t="s">
        <v>390</v>
      </c>
      <c r="H1364" s="195">
        <v>20.471</v>
      </c>
      <c r="I1364" s="269">
        <v>668.7</v>
      </c>
      <c r="J1364" s="197">
        <f>ROUND(I1364*H1364,2)</f>
        <v>13688.96</v>
      </c>
      <c r="K1364" s="193" t="s">
        <v>346</v>
      </c>
      <c r="L1364" s="322"/>
    </row>
    <row r="1365" spans="2:12" s="12" customFormat="1" ht="13.5" hidden="1" outlineLevel="3">
      <c r="B1365" s="342"/>
      <c r="C1365" s="203"/>
      <c r="D1365" s="206" t="s">
        <v>348</v>
      </c>
      <c r="E1365" s="343" t="s">
        <v>34</v>
      </c>
      <c r="F1365" s="350" t="s">
        <v>1477</v>
      </c>
      <c r="G1365" s="203"/>
      <c r="H1365" s="345" t="s">
        <v>34</v>
      </c>
      <c r="I1365" s="346" t="s">
        <v>34</v>
      </c>
      <c r="J1365" s="203"/>
      <c r="K1365" s="203"/>
      <c r="L1365" s="347"/>
    </row>
    <row r="1366" spans="2:12" s="12" customFormat="1" ht="13.5" hidden="1" outlineLevel="3">
      <c r="B1366" s="342"/>
      <c r="C1366" s="203"/>
      <c r="D1366" s="206" t="s">
        <v>348</v>
      </c>
      <c r="E1366" s="343" t="s">
        <v>34</v>
      </c>
      <c r="F1366" s="350" t="s">
        <v>1697</v>
      </c>
      <c r="G1366" s="203"/>
      <c r="H1366" s="345" t="s">
        <v>34</v>
      </c>
      <c r="I1366" s="346" t="s">
        <v>34</v>
      </c>
      <c r="J1366" s="203"/>
      <c r="K1366" s="203"/>
      <c r="L1366" s="347"/>
    </row>
    <row r="1367" spans="2:12" s="13" customFormat="1" ht="13.5" hidden="1" outlineLevel="3">
      <c r="B1367" s="331"/>
      <c r="C1367" s="204"/>
      <c r="D1367" s="206" t="s">
        <v>348</v>
      </c>
      <c r="E1367" s="210" t="s">
        <v>34</v>
      </c>
      <c r="F1367" s="281" t="s">
        <v>1698</v>
      </c>
      <c r="G1367" s="204"/>
      <c r="H1367" s="212">
        <v>20.471</v>
      </c>
      <c r="I1367" s="332" t="s">
        <v>34</v>
      </c>
      <c r="J1367" s="204"/>
      <c r="K1367" s="204"/>
      <c r="L1367" s="333"/>
    </row>
    <row r="1368" spans="2:12" s="1" customFormat="1" ht="22.5" customHeight="1" outlineLevel="2" collapsed="1">
      <c r="B1368" s="302"/>
      <c r="C1368" s="191" t="s">
        <v>1699</v>
      </c>
      <c r="D1368" s="191" t="s">
        <v>342</v>
      </c>
      <c r="E1368" s="192" t="s">
        <v>1700</v>
      </c>
      <c r="F1368" s="280" t="s">
        <v>1701</v>
      </c>
      <c r="G1368" s="194" t="s">
        <v>390</v>
      </c>
      <c r="H1368" s="195">
        <v>20.471</v>
      </c>
      <c r="I1368" s="269">
        <v>250.8</v>
      </c>
      <c r="J1368" s="197">
        <f>ROUND(I1368*H1368,2)</f>
        <v>5134.13</v>
      </c>
      <c r="K1368" s="193" t="s">
        <v>34</v>
      </c>
      <c r="L1368" s="322"/>
    </row>
    <row r="1369" spans="2:12" s="12" customFormat="1" ht="13.5" hidden="1" outlineLevel="3">
      <c r="B1369" s="342"/>
      <c r="C1369" s="203"/>
      <c r="D1369" s="206" t="s">
        <v>348</v>
      </c>
      <c r="E1369" s="343" t="s">
        <v>34</v>
      </c>
      <c r="F1369" s="350" t="s">
        <v>1477</v>
      </c>
      <c r="G1369" s="203"/>
      <c r="H1369" s="345" t="s">
        <v>34</v>
      </c>
      <c r="I1369" s="346" t="s">
        <v>34</v>
      </c>
      <c r="J1369" s="203"/>
      <c r="K1369" s="203"/>
      <c r="L1369" s="347"/>
    </row>
    <row r="1370" spans="2:12" s="12" customFormat="1" ht="13.5" hidden="1" outlineLevel="3">
      <c r="B1370" s="342"/>
      <c r="C1370" s="203"/>
      <c r="D1370" s="206" t="s">
        <v>348</v>
      </c>
      <c r="E1370" s="343" t="s">
        <v>34</v>
      </c>
      <c r="F1370" s="350" t="s">
        <v>1697</v>
      </c>
      <c r="G1370" s="203"/>
      <c r="H1370" s="345" t="s">
        <v>34</v>
      </c>
      <c r="I1370" s="346" t="s">
        <v>34</v>
      </c>
      <c r="J1370" s="203"/>
      <c r="K1370" s="203"/>
      <c r="L1370" s="347"/>
    </row>
    <row r="1371" spans="2:12" s="13" customFormat="1" ht="13.5" hidden="1" outlineLevel="3">
      <c r="B1371" s="331"/>
      <c r="C1371" s="204"/>
      <c r="D1371" s="206" t="s">
        <v>348</v>
      </c>
      <c r="E1371" s="210" t="s">
        <v>34</v>
      </c>
      <c r="F1371" s="281" t="s">
        <v>1698</v>
      </c>
      <c r="G1371" s="204"/>
      <c r="H1371" s="212">
        <v>20.471</v>
      </c>
      <c r="I1371" s="332" t="s">
        <v>34</v>
      </c>
      <c r="J1371" s="204"/>
      <c r="K1371" s="204"/>
      <c r="L1371" s="333"/>
    </row>
    <row r="1372" spans="2:12" s="1" customFormat="1" ht="22.5" customHeight="1" outlineLevel="2" collapsed="1">
      <c r="B1372" s="302"/>
      <c r="C1372" s="191" t="s">
        <v>1702</v>
      </c>
      <c r="D1372" s="191" t="s">
        <v>342</v>
      </c>
      <c r="E1372" s="192" t="s">
        <v>1703</v>
      </c>
      <c r="F1372" s="280" t="s">
        <v>1704</v>
      </c>
      <c r="G1372" s="194" t="s">
        <v>345</v>
      </c>
      <c r="H1372" s="195">
        <v>159.901</v>
      </c>
      <c r="I1372" s="269">
        <v>2925.7</v>
      </c>
      <c r="J1372" s="197">
        <f>ROUND(I1372*H1372,2)</f>
        <v>467822.36</v>
      </c>
      <c r="K1372" s="193" t="s">
        <v>34</v>
      </c>
      <c r="L1372" s="322"/>
    </row>
    <row r="1373" spans="2:12" s="12" customFormat="1" ht="13.5" hidden="1" outlineLevel="3">
      <c r="B1373" s="342"/>
      <c r="C1373" s="203"/>
      <c r="D1373" s="206" t="s">
        <v>348</v>
      </c>
      <c r="E1373" s="343" t="s">
        <v>34</v>
      </c>
      <c r="F1373" s="350" t="s">
        <v>994</v>
      </c>
      <c r="G1373" s="203"/>
      <c r="H1373" s="345" t="s">
        <v>34</v>
      </c>
      <c r="I1373" s="346" t="s">
        <v>34</v>
      </c>
      <c r="J1373" s="203"/>
      <c r="K1373" s="203"/>
      <c r="L1373" s="347"/>
    </row>
    <row r="1374" spans="2:12" s="13" customFormat="1" ht="13.5" hidden="1" outlineLevel="3">
      <c r="B1374" s="331"/>
      <c r="C1374" s="204"/>
      <c r="D1374" s="206" t="s">
        <v>348</v>
      </c>
      <c r="E1374" s="210" t="s">
        <v>34</v>
      </c>
      <c r="F1374" s="281" t="s">
        <v>1705</v>
      </c>
      <c r="G1374" s="204"/>
      <c r="H1374" s="212">
        <v>149.121</v>
      </c>
      <c r="I1374" s="332" t="s">
        <v>34</v>
      </c>
      <c r="J1374" s="204"/>
      <c r="K1374" s="204"/>
      <c r="L1374" s="333"/>
    </row>
    <row r="1375" spans="2:12" s="12" customFormat="1" ht="13.5" hidden="1" outlineLevel="3">
      <c r="B1375" s="342"/>
      <c r="C1375" s="203"/>
      <c r="D1375" s="206" t="s">
        <v>348</v>
      </c>
      <c r="E1375" s="343" t="s">
        <v>34</v>
      </c>
      <c r="F1375" s="350" t="s">
        <v>1706</v>
      </c>
      <c r="G1375" s="203"/>
      <c r="H1375" s="345" t="s">
        <v>34</v>
      </c>
      <c r="I1375" s="346" t="s">
        <v>34</v>
      </c>
      <c r="J1375" s="203"/>
      <c r="K1375" s="203"/>
      <c r="L1375" s="347"/>
    </row>
    <row r="1376" spans="2:12" s="13" customFormat="1" ht="13.5" hidden="1" outlineLevel="3">
      <c r="B1376" s="331"/>
      <c r="C1376" s="204"/>
      <c r="D1376" s="206" t="s">
        <v>348</v>
      </c>
      <c r="E1376" s="210" t="s">
        <v>34</v>
      </c>
      <c r="F1376" s="281" t="s">
        <v>1707</v>
      </c>
      <c r="G1376" s="204"/>
      <c r="H1376" s="212">
        <v>10.78</v>
      </c>
      <c r="I1376" s="332" t="s">
        <v>34</v>
      </c>
      <c r="J1376" s="204"/>
      <c r="K1376" s="204"/>
      <c r="L1376" s="333"/>
    </row>
    <row r="1377" spans="2:12" s="14" customFormat="1" ht="13.5" hidden="1" outlineLevel="3">
      <c r="B1377" s="335"/>
      <c r="C1377" s="205"/>
      <c r="D1377" s="206" t="s">
        <v>348</v>
      </c>
      <c r="E1377" s="207" t="s">
        <v>34</v>
      </c>
      <c r="F1377" s="282" t="s">
        <v>352</v>
      </c>
      <c r="G1377" s="205"/>
      <c r="H1377" s="209">
        <v>159.901</v>
      </c>
      <c r="I1377" s="336" t="s">
        <v>34</v>
      </c>
      <c r="J1377" s="205"/>
      <c r="K1377" s="205"/>
      <c r="L1377" s="337"/>
    </row>
    <row r="1378" spans="2:12" s="1" customFormat="1" ht="22.5" customHeight="1" outlineLevel="2" collapsed="1">
      <c r="B1378" s="302"/>
      <c r="C1378" s="191" t="s">
        <v>1708</v>
      </c>
      <c r="D1378" s="191" t="s">
        <v>342</v>
      </c>
      <c r="E1378" s="192" t="s">
        <v>1709</v>
      </c>
      <c r="F1378" s="280" t="s">
        <v>1710</v>
      </c>
      <c r="G1378" s="194" t="s">
        <v>390</v>
      </c>
      <c r="H1378" s="195">
        <v>17.716</v>
      </c>
      <c r="I1378" s="269">
        <v>975.2</v>
      </c>
      <c r="J1378" s="197">
        <f>ROUND(I1378*H1378,2)</f>
        <v>17276.64</v>
      </c>
      <c r="K1378" s="193" t="s">
        <v>346</v>
      </c>
      <c r="L1378" s="322"/>
    </row>
    <row r="1379" spans="2:12" s="12" customFormat="1" ht="13.5" hidden="1" outlineLevel="3">
      <c r="B1379" s="342"/>
      <c r="C1379" s="203"/>
      <c r="D1379" s="206" t="s">
        <v>348</v>
      </c>
      <c r="E1379" s="343" t="s">
        <v>34</v>
      </c>
      <c r="F1379" s="350" t="s">
        <v>994</v>
      </c>
      <c r="G1379" s="203"/>
      <c r="H1379" s="345" t="s">
        <v>34</v>
      </c>
      <c r="I1379" s="346" t="s">
        <v>34</v>
      </c>
      <c r="J1379" s="203"/>
      <c r="K1379" s="203"/>
      <c r="L1379" s="347"/>
    </row>
    <row r="1380" spans="2:12" s="13" customFormat="1" ht="13.5" hidden="1" outlineLevel="3">
      <c r="B1380" s="331"/>
      <c r="C1380" s="204"/>
      <c r="D1380" s="206" t="s">
        <v>348</v>
      </c>
      <c r="E1380" s="210" t="s">
        <v>34</v>
      </c>
      <c r="F1380" s="281" t="s">
        <v>1711</v>
      </c>
      <c r="G1380" s="204"/>
      <c r="H1380" s="212">
        <v>17.716</v>
      </c>
      <c r="I1380" s="332" t="s">
        <v>34</v>
      </c>
      <c r="J1380" s="204"/>
      <c r="K1380" s="204"/>
      <c r="L1380" s="333"/>
    </row>
    <row r="1381" spans="2:12" s="1" customFormat="1" ht="22.5" customHeight="1" outlineLevel="2" collapsed="1">
      <c r="B1381" s="302"/>
      <c r="C1381" s="191" t="s">
        <v>1712</v>
      </c>
      <c r="D1381" s="191" t="s">
        <v>342</v>
      </c>
      <c r="E1381" s="192" t="s">
        <v>1713</v>
      </c>
      <c r="F1381" s="280" t="s">
        <v>1714</v>
      </c>
      <c r="G1381" s="194" t="s">
        <v>345</v>
      </c>
      <c r="H1381" s="195">
        <v>20.552</v>
      </c>
      <c r="I1381" s="269">
        <v>5851.4</v>
      </c>
      <c r="J1381" s="197">
        <f>ROUND(I1381*H1381,2)</f>
        <v>120257.97</v>
      </c>
      <c r="K1381" s="193" t="s">
        <v>346</v>
      </c>
      <c r="L1381" s="322"/>
    </row>
    <row r="1382" spans="2:12" s="12" customFormat="1" ht="13.5" hidden="1" outlineLevel="3">
      <c r="B1382" s="342"/>
      <c r="C1382" s="203"/>
      <c r="D1382" s="206" t="s">
        <v>348</v>
      </c>
      <c r="E1382" s="343" t="s">
        <v>34</v>
      </c>
      <c r="F1382" s="350" t="s">
        <v>468</v>
      </c>
      <c r="G1382" s="203"/>
      <c r="H1382" s="345" t="s">
        <v>34</v>
      </c>
      <c r="I1382" s="346" t="s">
        <v>34</v>
      </c>
      <c r="J1382" s="203"/>
      <c r="K1382" s="203"/>
      <c r="L1382" s="347"/>
    </row>
    <row r="1383" spans="2:12" s="13" customFormat="1" ht="13.5" hidden="1" outlineLevel="3">
      <c r="B1383" s="331"/>
      <c r="C1383" s="204"/>
      <c r="D1383" s="206" t="s">
        <v>348</v>
      </c>
      <c r="E1383" s="210" t="s">
        <v>34</v>
      </c>
      <c r="F1383" s="281" t="s">
        <v>470</v>
      </c>
      <c r="G1383" s="204"/>
      <c r="H1383" s="212">
        <v>15.12</v>
      </c>
      <c r="I1383" s="332" t="s">
        <v>34</v>
      </c>
      <c r="J1383" s="204"/>
      <c r="K1383" s="204"/>
      <c r="L1383" s="333"/>
    </row>
    <row r="1384" spans="2:12" s="13" customFormat="1" ht="13.5" hidden="1" outlineLevel="3">
      <c r="B1384" s="331"/>
      <c r="C1384" s="204"/>
      <c r="D1384" s="206" t="s">
        <v>348</v>
      </c>
      <c r="E1384" s="210" t="s">
        <v>34</v>
      </c>
      <c r="F1384" s="281" t="s">
        <v>471</v>
      </c>
      <c r="G1384" s="204"/>
      <c r="H1384" s="212">
        <v>5.432</v>
      </c>
      <c r="I1384" s="332" t="s">
        <v>34</v>
      </c>
      <c r="J1384" s="204"/>
      <c r="K1384" s="204"/>
      <c r="L1384" s="333"/>
    </row>
    <row r="1385" spans="2:12" s="15" customFormat="1" ht="13.5" hidden="1" outlineLevel="3">
      <c r="B1385" s="339"/>
      <c r="C1385" s="213"/>
      <c r="D1385" s="206" t="s">
        <v>348</v>
      </c>
      <c r="E1385" s="214" t="s">
        <v>266</v>
      </c>
      <c r="F1385" s="284" t="s">
        <v>363</v>
      </c>
      <c r="G1385" s="213"/>
      <c r="H1385" s="216">
        <v>20.552</v>
      </c>
      <c r="I1385" s="340" t="s">
        <v>34</v>
      </c>
      <c r="J1385" s="213"/>
      <c r="K1385" s="213"/>
      <c r="L1385" s="341"/>
    </row>
    <row r="1386" spans="2:12" s="1" customFormat="1" ht="22.5" customHeight="1" outlineLevel="2" collapsed="1">
      <c r="B1386" s="302"/>
      <c r="C1386" s="191" t="s">
        <v>1715</v>
      </c>
      <c r="D1386" s="191" t="s">
        <v>342</v>
      </c>
      <c r="E1386" s="192" t="s">
        <v>1716</v>
      </c>
      <c r="F1386" s="280" t="s">
        <v>1717</v>
      </c>
      <c r="G1386" s="194" t="s">
        <v>390</v>
      </c>
      <c r="H1386" s="195">
        <v>45.67</v>
      </c>
      <c r="I1386" s="269">
        <v>139.3</v>
      </c>
      <c r="J1386" s="197">
        <f>ROUND(I1386*H1386,2)</f>
        <v>6361.83</v>
      </c>
      <c r="K1386" s="193" t="s">
        <v>346</v>
      </c>
      <c r="L1386" s="322"/>
    </row>
    <row r="1387" spans="2:12" s="13" customFormat="1" ht="13.5" hidden="1" outlineLevel="3">
      <c r="B1387" s="331"/>
      <c r="C1387" s="204"/>
      <c r="D1387" s="206" t="s">
        <v>348</v>
      </c>
      <c r="E1387" s="210" t="s">
        <v>34</v>
      </c>
      <c r="F1387" s="281" t="s">
        <v>1718</v>
      </c>
      <c r="G1387" s="204"/>
      <c r="H1387" s="212">
        <v>45.67</v>
      </c>
      <c r="I1387" s="332" t="s">
        <v>34</v>
      </c>
      <c r="J1387" s="204"/>
      <c r="K1387" s="204"/>
      <c r="L1387" s="333"/>
    </row>
    <row r="1388" spans="2:12" s="1" customFormat="1" ht="22.5" customHeight="1" outlineLevel="2" collapsed="1">
      <c r="B1388" s="302"/>
      <c r="C1388" s="191" t="s">
        <v>1719</v>
      </c>
      <c r="D1388" s="191" t="s">
        <v>342</v>
      </c>
      <c r="E1388" s="192" t="s">
        <v>1720</v>
      </c>
      <c r="F1388" s="280" t="s">
        <v>1721</v>
      </c>
      <c r="G1388" s="194" t="s">
        <v>390</v>
      </c>
      <c r="H1388" s="195">
        <v>45.67</v>
      </c>
      <c r="I1388" s="269">
        <v>626.9</v>
      </c>
      <c r="J1388" s="197">
        <f>ROUND(I1388*H1388,2)</f>
        <v>28630.52</v>
      </c>
      <c r="K1388" s="193" t="s">
        <v>34</v>
      </c>
      <c r="L1388" s="322"/>
    </row>
    <row r="1389" spans="2:12" s="13" customFormat="1" ht="13.5" hidden="1" outlineLevel="3">
      <c r="B1389" s="331"/>
      <c r="C1389" s="204"/>
      <c r="D1389" s="206" t="s">
        <v>348</v>
      </c>
      <c r="E1389" s="210" t="s">
        <v>34</v>
      </c>
      <c r="F1389" s="281" t="s">
        <v>1718</v>
      </c>
      <c r="G1389" s="204"/>
      <c r="H1389" s="212">
        <v>45.67</v>
      </c>
      <c r="I1389" s="332" t="s">
        <v>34</v>
      </c>
      <c r="J1389" s="204"/>
      <c r="K1389" s="204"/>
      <c r="L1389" s="333"/>
    </row>
    <row r="1390" spans="2:12" s="1" customFormat="1" ht="31.5" customHeight="1" outlineLevel="2" collapsed="1">
      <c r="B1390" s="302"/>
      <c r="C1390" s="191" t="s">
        <v>1722</v>
      </c>
      <c r="D1390" s="191" t="s">
        <v>342</v>
      </c>
      <c r="E1390" s="192" t="s">
        <v>1723</v>
      </c>
      <c r="F1390" s="280" t="s">
        <v>1724</v>
      </c>
      <c r="G1390" s="194" t="s">
        <v>390</v>
      </c>
      <c r="H1390" s="195">
        <v>0.101</v>
      </c>
      <c r="I1390" s="269">
        <v>153.3</v>
      </c>
      <c r="J1390" s="197">
        <f>ROUND(I1390*H1390,2)</f>
        <v>15.48</v>
      </c>
      <c r="K1390" s="193" t="s">
        <v>346</v>
      </c>
      <c r="L1390" s="322"/>
    </row>
    <row r="1391" spans="2:12" s="12" customFormat="1" ht="13.5" hidden="1" outlineLevel="3">
      <c r="B1391" s="342"/>
      <c r="C1391" s="203"/>
      <c r="D1391" s="206" t="s">
        <v>348</v>
      </c>
      <c r="E1391" s="343" t="s">
        <v>34</v>
      </c>
      <c r="F1391" s="350" t="s">
        <v>1725</v>
      </c>
      <c r="G1391" s="203"/>
      <c r="H1391" s="345" t="s">
        <v>34</v>
      </c>
      <c r="I1391" s="346" t="s">
        <v>34</v>
      </c>
      <c r="J1391" s="203"/>
      <c r="K1391" s="203"/>
      <c r="L1391" s="347"/>
    </row>
    <row r="1392" spans="2:12" s="12" customFormat="1" ht="13.5" hidden="1" outlineLevel="3">
      <c r="B1392" s="342"/>
      <c r="C1392" s="203"/>
      <c r="D1392" s="206" t="s">
        <v>348</v>
      </c>
      <c r="E1392" s="343" t="s">
        <v>34</v>
      </c>
      <c r="F1392" s="350" t="s">
        <v>1726</v>
      </c>
      <c r="G1392" s="203"/>
      <c r="H1392" s="345" t="s">
        <v>34</v>
      </c>
      <c r="I1392" s="346" t="s">
        <v>34</v>
      </c>
      <c r="J1392" s="203"/>
      <c r="K1392" s="203"/>
      <c r="L1392" s="347"/>
    </row>
    <row r="1393" spans="2:12" s="12" customFormat="1" ht="13.5" hidden="1" outlineLevel="3">
      <c r="B1393" s="342"/>
      <c r="C1393" s="203"/>
      <c r="D1393" s="206" t="s">
        <v>348</v>
      </c>
      <c r="E1393" s="343" t="s">
        <v>34</v>
      </c>
      <c r="F1393" s="350" t="s">
        <v>1727</v>
      </c>
      <c r="G1393" s="203"/>
      <c r="H1393" s="345" t="s">
        <v>34</v>
      </c>
      <c r="I1393" s="346" t="s">
        <v>34</v>
      </c>
      <c r="J1393" s="203"/>
      <c r="K1393" s="203"/>
      <c r="L1393" s="347"/>
    </row>
    <row r="1394" spans="2:12" s="13" customFormat="1" ht="13.5" hidden="1" outlineLevel="3">
      <c r="B1394" s="331"/>
      <c r="C1394" s="204"/>
      <c r="D1394" s="206" t="s">
        <v>348</v>
      </c>
      <c r="E1394" s="210" t="s">
        <v>34</v>
      </c>
      <c r="F1394" s="281" t="s">
        <v>1728</v>
      </c>
      <c r="G1394" s="204"/>
      <c r="H1394" s="212">
        <v>0.03</v>
      </c>
      <c r="I1394" s="332" t="s">
        <v>34</v>
      </c>
      <c r="J1394" s="204"/>
      <c r="K1394" s="204"/>
      <c r="L1394" s="333"/>
    </row>
    <row r="1395" spans="2:12" s="13" customFormat="1" ht="13.5" hidden="1" outlineLevel="3">
      <c r="B1395" s="331"/>
      <c r="C1395" s="204"/>
      <c r="D1395" s="206" t="s">
        <v>348</v>
      </c>
      <c r="E1395" s="210" t="s">
        <v>34</v>
      </c>
      <c r="F1395" s="281" t="s">
        <v>1729</v>
      </c>
      <c r="G1395" s="204"/>
      <c r="H1395" s="212">
        <v>0.071</v>
      </c>
      <c r="I1395" s="332" t="s">
        <v>34</v>
      </c>
      <c r="J1395" s="204"/>
      <c r="K1395" s="204"/>
      <c r="L1395" s="333"/>
    </row>
    <row r="1396" spans="2:12" s="14" customFormat="1" ht="13.5" hidden="1" outlineLevel="3">
      <c r="B1396" s="335"/>
      <c r="C1396" s="205"/>
      <c r="D1396" s="206" t="s">
        <v>348</v>
      </c>
      <c r="E1396" s="207" t="s">
        <v>1730</v>
      </c>
      <c r="F1396" s="282" t="s">
        <v>352</v>
      </c>
      <c r="G1396" s="205"/>
      <c r="H1396" s="209">
        <v>0.101</v>
      </c>
      <c r="I1396" s="336" t="s">
        <v>34</v>
      </c>
      <c r="J1396" s="205"/>
      <c r="K1396" s="205"/>
      <c r="L1396" s="337"/>
    </row>
    <row r="1397" spans="2:12" s="1" customFormat="1" ht="31.5" customHeight="1" outlineLevel="2" collapsed="1">
      <c r="B1397" s="302"/>
      <c r="C1397" s="191" t="s">
        <v>1731</v>
      </c>
      <c r="D1397" s="191" t="s">
        <v>342</v>
      </c>
      <c r="E1397" s="192" t="s">
        <v>1732</v>
      </c>
      <c r="F1397" s="280" t="s">
        <v>1733</v>
      </c>
      <c r="G1397" s="194" t="s">
        <v>390</v>
      </c>
      <c r="H1397" s="195">
        <v>0.467</v>
      </c>
      <c r="I1397" s="269">
        <v>209</v>
      </c>
      <c r="J1397" s="197">
        <f>ROUND(I1397*H1397,2)</f>
        <v>97.6</v>
      </c>
      <c r="K1397" s="193" t="s">
        <v>346</v>
      </c>
      <c r="L1397" s="322"/>
    </row>
    <row r="1398" spans="2:12" s="12" customFormat="1" ht="13.5" hidden="1" outlineLevel="3">
      <c r="B1398" s="342"/>
      <c r="C1398" s="203"/>
      <c r="D1398" s="206" t="s">
        <v>348</v>
      </c>
      <c r="E1398" s="343" t="s">
        <v>34</v>
      </c>
      <c r="F1398" s="350" t="s">
        <v>468</v>
      </c>
      <c r="G1398" s="203"/>
      <c r="H1398" s="345" t="s">
        <v>34</v>
      </c>
      <c r="I1398" s="346" t="s">
        <v>34</v>
      </c>
      <c r="J1398" s="203"/>
      <c r="K1398" s="203"/>
      <c r="L1398" s="347"/>
    </row>
    <row r="1399" spans="2:12" s="12" customFormat="1" ht="13.5" hidden="1" outlineLevel="3">
      <c r="B1399" s="342"/>
      <c r="C1399" s="203"/>
      <c r="D1399" s="206" t="s">
        <v>348</v>
      </c>
      <c r="E1399" s="343" t="s">
        <v>34</v>
      </c>
      <c r="F1399" s="350" t="s">
        <v>1726</v>
      </c>
      <c r="G1399" s="203"/>
      <c r="H1399" s="345" t="s">
        <v>34</v>
      </c>
      <c r="I1399" s="346" t="s">
        <v>34</v>
      </c>
      <c r="J1399" s="203"/>
      <c r="K1399" s="203"/>
      <c r="L1399" s="347"/>
    </row>
    <row r="1400" spans="2:12" s="12" customFormat="1" ht="13.5" hidden="1" outlineLevel="3">
      <c r="B1400" s="342"/>
      <c r="C1400" s="203"/>
      <c r="D1400" s="206" t="s">
        <v>348</v>
      </c>
      <c r="E1400" s="343" t="s">
        <v>34</v>
      </c>
      <c r="F1400" s="350" t="s">
        <v>1727</v>
      </c>
      <c r="G1400" s="203"/>
      <c r="H1400" s="345" t="s">
        <v>34</v>
      </c>
      <c r="I1400" s="346" t="s">
        <v>34</v>
      </c>
      <c r="J1400" s="203"/>
      <c r="K1400" s="203"/>
      <c r="L1400" s="347"/>
    </row>
    <row r="1401" spans="2:12" s="13" customFormat="1" ht="13.5" hidden="1" outlineLevel="3">
      <c r="B1401" s="331"/>
      <c r="C1401" s="204"/>
      <c r="D1401" s="206" t="s">
        <v>348</v>
      </c>
      <c r="E1401" s="210" t="s">
        <v>34</v>
      </c>
      <c r="F1401" s="281" t="s">
        <v>1734</v>
      </c>
      <c r="G1401" s="204"/>
      <c r="H1401" s="212">
        <v>0.197</v>
      </c>
      <c r="I1401" s="332" t="s">
        <v>34</v>
      </c>
      <c r="J1401" s="204"/>
      <c r="K1401" s="204"/>
      <c r="L1401" s="333"/>
    </row>
    <row r="1402" spans="2:12" s="13" customFormat="1" ht="13.5" hidden="1" outlineLevel="3">
      <c r="B1402" s="331"/>
      <c r="C1402" s="204"/>
      <c r="D1402" s="206" t="s">
        <v>348</v>
      </c>
      <c r="E1402" s="210" t="s">
        <v>34</v>
      </c>
      <c r="F1402" s="281" t="s">
        <v>1735</v>
      </c>
      <c r="G1402" s="204"/>
      <c r="H1402" s="212">
        <v>0.27</v>
      </c>
      <c r="I1402" s="332" t="s">
        <v>34</v>
      </c>
      <c r="J1402" s="204"/>
      <c r="K1402" s="204"/>
      <c r="L1402" s="333"/>
    </row>
    <row r="1403" spans="2:12" s="14" customFormat="1" ht="13.5" hidden="1" outlineLevel="3">
      <c r="B1403" s="335"/>
      <c r="C1403" s="205"/>
      <c r="D1403" s="206" t="s">
        <v>348</v>
      </c>
      <c r="E1403" s="207" t="s">
        <v>1736</v>
      </c>
      <c r="F1403" s="282" t="s">
        <v>352</v>
      </c>
      <c r="G1403" s="205"/>
      <c r="H1403" s="209">
        <v>0.467</v>
      </c>
      <c r="I1403" s="336" t="s">
        <v>34</v>
      </c>
      <c r="J1403" s="205"/>
      <c r="K1403" s="205"/>
      <c r="L1403" s="337"/>
    </row>
    <row r="1404" spans="2:12" s="1" customFormat="1" ht="31.5" customHeight="1" outlineLevel="2" collapsed="1">
      <c r="B1404" s="302"/>
      <c r="C1404" s="191" t="s">
        <v>1737</v>
      </c>
      <c r="D1404" s="191" t="s">
        <v>342</v>
      </c>
      <c r="E1404" s="192" t="s">
        <v>1738</v>
      </c>
      <c r="F1404" s="280" t="s">
        <v>1739</v>
      </c>
      <c r="G1404" s="194" t="s">
        <v>390</v>
      </c>
      <c r="H1404" s="195">
        <v>11.398</v>
      </c>
      <c r="I1404" s="269">
        <v>348.3</v>
      </c>
      <c r="J1404" s="197">
        <f>ROUND(I1404*H1404,2)</f>
        <v>3969.92</v>
      </c>
      <c r="K1404" s="193" t="s">
        <v>346</v>
      </c>
      <c r="L1404" s="322"/>
    </row>
    <row r="1405" spans="2:12" s="12" customFormat="1" ht="13.5" hidden="1" outlineLevel="3">
      <c r="B1405" s="342"/>
      <c r="C1405" s="203"/>
      <c r="D1405" s="206" t="s">
        <v>348</v>
      </c>
      <c r="E1405" s="343" t="s">
        <v>34</v>
      </c>
      <c r="F1405" s="350" t="s">
        <v>468</v>
      </c>
      <c r="G1405" s="203"/>
      <c r="H1405" s="345" t="s">
        <v>34</v>
      </c>
      <c r="I1405" s="346" t="s">
        <v>34</v>
      </c>
      <c r="J1405" s="203"/>
      <c r="K1405" s="203"/>
      <c r="L1405" s="347"/>
    </row>
    <row r="1406" spans="2:12" s="12" customFormat="1" ht="13.5" hidden="1" outlineLevel="3">
      <c r="B1406" s="342"/>
      <c r="C1406" s="203"/>
      <c r="D1406" s="206" t="s">
        <v>348</v>
      </c>
      <c r="E1406" s="343" t="s">
        <v>34</v>
      </c>
      <c r="F1406" s="350" t="s">
        <v>1726</v>
      </c>
      <c r="G1406" s="203"/>
      <c r="H1406" s="345" t="s">
        <v>34</v>
      </c>
      <c r="I1406" s="346" t="s">
        <v>34</v>
      </c>
      <c r="J1406" s="203"/>
      <c r="K1406" s="203"/>
      <c r="L1406" s="347"/>
    </row>
    <row r="1407" spans="2:12" s="12" customFormat="1" ht="13.5" hidden="1" outlineLevel="3">
      <c r="B1407" s="342"/>
      <c r="C1407" s="203"/>
      <c r="D1407" s="206" t="s">
        <v>348</v>
      </c>
      <c r="E1407" s="343" t="s">
        <v>34</v>
      </c>
      <c r="F1407" s="350" t="s">
        <v>1727</v>
      </c>
      <c r="G1407" s="203"/>
      <c r="H1407" s="345" t="s">
        <v>34</v>
      </c>
      <c r="I1407" s="346" t="s">
        <v>34</v>
      </c>
      <c r="J1407" s="203"/>
      <c r="K1407" s="203"/>
      <c r="L1407" s="347"/>
    </row>
    <row r="1408" spans="2:12" s="13" customFormat="1" ht="13.5" hidden="1" outlineLevel="3">
      <c r="B1408" s="331"/>
      <c r="C1408" s="204"/>
      <c r="D1408" s="206" t="s">
        <v>348</v>
      </c>
      <c r="E1408" s="210" t="s">
        <v>34</v>
      </c>
      <c r="F1408" s="281" t="s">
        <v>1740</v>
      </c>
      <c r="G1408" s="204"/>
      <c r="H1408" s="212">
        <v>1.005</v>
      </c>
      <c r="I1408" s="332" t="s">
        <v>34</v>
      </c>
      <c r="J1408" s="204"/>
      <c r="K1408" s="204"/>
      <c r="L1408" s="333"/>
    </row>
    <row r="1409" spans="2:12" s="13" customFormat="1" ht="13.5" hidden="1" outlineLevel="3">
      <c r="B1409" s="331"/>
      <c r="C1409" s="204"/>
      <c r="D1409" s="206" t="s">
        <v>348</v>
      </c>
      <c r="E1409" s="210" t="s">
        <v>34</v>
      </c>
      <c r="F1409" s="281" t="s">
        <v>1741</v>
      </c>
      <c r="G1409" s="204"/>
      <c r="H1409" s="212">
        <v>1.674</v>
      </c>
      <c r="I1409" s="332" t="s">
        <v>34</v>
      </c>
      <c r="J1409" s="204"/>
      <c r="K1409" s="204"/>
      <c r="L1409" s="333"/>
    </row>
    <row r="1410" spans="2:12" s="13" customFormat="1" ht="13.5" hidden="1" outlineLevel="3">
      <c r="B1410" s="331"/>
      <c r="C1410" s="204"/>
      <c r="D1410" s="206" t="s">
        <v>348</v>
      </c>
      <c r="E1410" s="210" t="s">
        <v>34</v>
      </c>
      <c r="F1410" s="281" t="s">
        <v>1742</v>
      </c>
      <c r="G1410" s="204"/>
      <c r="H1410" s="212">
        <v>1.496</v>
      </c>
      <c r="I1410" s="332" t="s">
        <v>34</v>
      </c>
      <c r="J1410" s="204"/>
      <c r="K1410" s="204"/>
      <c r="L1410" s="333"/>
    </row>
    <row r="1411" spans="2:12" s="13" customFormat="1" ht="13.5" hidden="1" outlineLevel="3">
      <c r="B1411" s="331"/>
      <c r="C1411" s="204"/>
      <c r="D1411" s="206" t="s">
        <v>348</v>
      </c>
      <c r="E1411" s="210" t="s">
        <v>34</v>
      </c>
      <c r="F1411" s="281" t="s">
        <v>1743</v>
      </c>
      <c r="G1411" s="204"/>
      <c r="H1411" s="212">
        <v>1.748</v>
      </c>
      <c r="I1411" s="332" t="s">
        <v>34</v>
      </c>
      <c r="J1411" s="204"/>
      <c r="K1411" s="204"/>
      <c r="L1411" s="333"/>
    </row>
    <row r="1412" spans="2:12" s="13" customFormat="1" ht="13.5" hidden="1" outlineLevel="3">
      <c r="B1412" s="331"/>
      <c r="C1412" s="204"/>
      <c r="D1412" s="206" t="s">
        <v>348</v>
      </c>
      <c r="E1412" s="210" t="s">
        <v>34</v>
      </c>
      <c r="F1412" s="281" t="s">
        <v>1744</v>
      </c>
      <c r="G1412" s="204"/>
      <c r="H1412" s="212">
        <v>1.425</v>
      </c>
      <c r="I1412" s="332" t="s">
        <v>34</v>
      </c>
      <c r="J1412" s="204"/>
      <c r="K1412" s="204"/>
      <c r="L1412" s="333"/>
    </row>
    <row r="1413" spans="2:12" s="12" customFormat="1" ht="13.5" hidden="1" outlineLevel="3">
      <c r="B1413" s="342"/>
      <c r="C1413" s="203"/>
      <c r="D1413" s="206" t="s">
        <v>348</v>
      </c>
      <c r="E1413" s="343" t="s">
        <v>34</v>
      </c>
      <c r="F1413" s="350" t="s">
        <v>1745</v>
      </c>
      <c r="G1413" s="203"/>
      <c r="H1413" s="345" t="s">
        <v>34</v>
      </c>
      <c r="I1413" s="346" t="s">
        <v>34</v>
      </c>
      <c r="J1413" s="203"/>
      <c r="K1413" s="203"/>
      <c r="L1413" s="347"/>
    </row>
    <row r="1414" spans="2:12" s="13" customFormat="1" ht="13.5" hidden="1" outlineLevel="3">
      <c r="B1414" s="331"/>
      <c r="C1414" s="204"/>
      <c r="D1414" s="206" t="s">
        <v>348</v>
      </c>
      <c r="E1414" s="210" t="s">
        <v>34</v>
      </c>
      <c r="F1414" s="281" t="s">
        <v>1746</v>
      </c>
      <c r="G1414" s="204"/>
      <c r="H1414" s="212">
        <v>4.05</v>
      </c>
      <c r="I1414" s="332" t="s">
        <v>34</v>
      </c>
      <c r="J1414" s="204"/>
      <c r="K1414" s="204"/>
      <c r="L1414" s="333"/>
    </row>
    <row r="1415" spans="2:12" s="14" customFormat="1" ht="13.5" hidden="1" outlineLevel="3">
      <c r="B1415" s="335"/>
      <c r="C1415" s="205"/>
      <c r="D1415" s="206" t="s">
        <v>348</v>
      </c>
      <c r="E1415" s="207" t="s">
        <v>34</v>
      </c>
      <c r="F1415" s="282" t="s">
        <v>352</v>
      </c>
      <c r="G1415" s="205"/>
      <c r="H1415" s="209">
        <v>11.398</v>
      </c>
      <c r="I1415" s="336" t="s">
        <v>34</v>
      </c>
      <c r="J1415" s="205"/>
      <c r="K1415" s="205"/>
      <c r="L1415" s="337"/>
    </row>
    <row r="1416" spans="2:12" s="1" customFormat="1" ht="22.5" customHeight="1" outlineLevel="2" collapsed="1">
      <c r="B1416" s="302"/>
      <c r="C1416" s="191" t="s">
        <v>1747</v>
      </c>
      <c r="D1416" s="191" t="s">
        <v>342</v>
      </c>
      <c r="E1416" s="192" t="s">
        <v>1748</v>
      </c>
      <c r="F1416" s="280" t="s">
        <v>1749</v>
      </c>
      <c r="G1416" s="194" t="s">
        <v>390</v>
      </c>
      <c r="H1416" s="195">
        <v>28.226</v>
      </c>
      <c r="I1416" s="269">
        <v>418</v>
      </c>
      <c r="J1416" s="197">
        <f>ROUND(I1416*H1416,2)</f>
        <v>11798.47</v>
      </c>
      <c r="K1416" s="193" t="s">
        <v>346</v>
      </c>
      <c r="L1416" s="322"/>
    </row>
    <row r="1417" spans="2:12" s="12" customFormat="1" ht="13.5" hidden="1" outlineLevel="3">
      <c r="B1417" s="342"/>
      <c r="C1417" s="203"/>
      <c r="D1417" s="206" t="s">
        <v>348</v>
      </c>
      <c r="E1417" s="343" t="s">
        <v>34</v>
      </c>
      <c r="F1417" s="350" t="s">
        <v>468</v>
      </c>
      <c r="G1417" s="203"/>
      <c r="H1417" s="345" t="s">
        <v>34</v>
      </c>
      <c r="I1417" s="346" t="s">
        <v>34</v>
      </c>
      <c r="J1417" s="203"/>
      <c r="K1417" s="203"/>
      <c r="L1417" s="347"/>
    </row>
    <row r="1418" spans="2:12" s="12" customFormat="1" ht="13.5" hidden="1" outlineLevel="3">
      <c r="B1418" s="342"/>
      <c r="C1418" s="203"/>
      <c r="D1418" s="206" t="s">
        <v>348</v>
      </c>
      <c r="E1418" s="343" t="s">
        <v>34</v>
      </c>
      <c r="F1418" s="350" t="s">
        <v>1726</v>
      </c>
      <c r="G1418" s="203"/>
      <c r="H1418" s="345" t="s">
        <v>34</v>
      </c>
      <c r="I1418" s="346" t="s">
        <v>34</v>
      </c>
      <c r="J1418" s="203"/>
      <c r="K1418" s="203"/>
      <c r="L1418" s="347"/>
    </row>
    <row r="1419" spans="2:12" s="12" customFormat="1" ht="13.5" hidden="1" outlineLevel="3">
      <c r="B1419" s="342"/>
      <c r="C1419" s="203"/>
      <c r="D1419" s="206" t="s">
        <v>348</v>
      </c>
      <c r="E1419" s="343" t="s">
        <v>34</v>
      </c>
      <c r="F1419" s="350" t="s">
        <v>1727</v>
      </c>
      <c r="G1419" s="203"/>
      <c r="H1419" s="345" t="s">
        <v>34</v>
      </c>
      <c r="I1419" s="346" t="s">
        <v>34</v>
      </c>
      <c r="J1419" s="203"/>
      <c r="K1419" s="203"/>
      <c r="L1419" s="347"/>
    </row>
    <row r="1420" spans="2:12" s="13" customFormat="1" ht="13.5" hidden="1" outlineLevel="3">
      <c r="B1420" s="331"/>
      <c r="C1420" s="204"/>
      <c r="D1420" s="206" t="s">
        <v>348</v>
      </c>
      <c r="E1420" s="210" t="s">
        <v>34</v>
      </c>
      <c r="F1420" s="281" t="s">
        <v>1750</v>
      </c>
      <c r="G1420" s="204"/>
      <c r="H1420" s="212">
        <v>2.007</v>
      </c>
      <c r="I1420" s="332" t="s">
        <v>34</v>
      </c>
      <c r="J1420" s="204"/>
      <c r="K1420" s="204"/>
      <c r="L1420" s="333"/>
    </row>
    <row r="1421" spans="2:12" s="13" customFormat="1" ht="13.5" hidden="1" outlineLevel="3">
      <c r="B1421" s="331"/>
      <c r="C1421" s="204"/>
      <c r="D1421" s="206" t="s">
        <v>348</v>
      </c>
      <c r="E1421" s="210" t="s">
        <v>34</v>
      </c>
      <c r="F1421" s="281" t="s">
        <v>1751</v>
      </c>
      <c r="G1421" s="204"/>
      <c r="H1421" s="212">
        <v>2.192</v>
      </c>
      <c r="I1421" s="332" t="s">
        <v>34</v>
      </c>
      <c r="J1421" s="204"/>
      <c r="K1421" s="204"/>
      <c r="L1421" s="333"/>
    </row>
    <row r="1422" spans="2:12" s="13" customFormat="1" ht="13.5" hidden="1" outlineLevel="3">
      <c r="B1422" s="331"/>
      <c r="C1422" s="204"/>
      <c r="D1422" s="206" t="s">
        <v>348</v>
      </c>
      <c r="E1422" s="210" t="s">
        <v>34</v>
      </c>
      <c r="F1422" s="281" t="s">
        <v>1752</v>
      </c>
      <c r="G1422" s="204"/>
      <c r="H1422" s="212">
        <v>2.002</v>
      </c>
      <c r="I1422" s="332" t="s">
        <v>34</v>
      </c>
      <c r="J1422" s="204"/>
      <c r="K1422" s="204"/>
      <c r="L1422" s="333"/>
    </row>
    <row r="1423" spans="2:12" s="13" customFormat="1" ht="13.5" hidden="1" outlineLevel="3">
      <c r="B1423" s="331"/>
      <c r="C1423" s="204"/>
      <c r="D1423" s="206" t="s">
        <v>348</v>
      </c>
      <c r="E1423" s="210" t="s">
        <v>34</v>
      </c>
      <c r="F1423" s="281" t="s">
        <v>1753</v>
      </c>
      <c r="G1423" s="204"/>
      <c r="H1423" s="212">
        <v>1.775</v>
      </c>
      <c r="I1423" s="332" t="s">
        <v>34</v>
      </c>
      <c r="J1423" s="204"/>
      <c r="K1423" s="204"/>
      <c r="L1423" s="333"/>
    </row>
    <row r="1424" spans="2:12" s="12" customFormat="1" ht="13.5" hidden="1" outlineLevel="3">
      <c r="B1424" s="342"/>
      <c r="C1424" s="203"/>
      <c r="D1424" s="206" t="s">
        <v>348</v>
      </c>
      <c r="E1424" s="343" t="s">
        <v>34</v>
      </c>
      <c r="F1424" s="350" t="s">
        <v>1754</v>
      </c>
      <c r="G1424" s="203"/>
      <c r="H1424" s="345" t="s">
        <v>34</v>
      </c>
      <c r="I1424" s="346" t="s">
        <v>34</v>
      </c>
      <c r="J1424" s="203"/>
      <c r="K1424" s="203"/>
      <c r="L1424" s="347"/>
    </row>
    <row r="1425" spans="2:12" s="13" customFormat="1" ht="13.5" hidden="1" outlineLevel="3">
      <c r="B1425" s="331"/>
      <c r="C1425" s="204"/>
      <c r="D1425" s="206" t="s">
        <v>348</v>
      </c>
      <c r="E1425" s="210" t="s">
        <v>34</v>
      </c>
      <c r="F1425" s="281" t="s">
        <v>1755</v>
      </c>
      <c r="G1425" s="204"/>
      <c r="H1425" s="212">
        <v>20.25</v>
      </c>
      <c r="I1425" s="332" t="s">
        <v>34</v>
      </c>
      <c r="J1425" s="204"/>
      <c r="K1425" s="204"/>
      <c r="L1425" s="333"/>
    </row>
    <row r="1426" spans="2:12" s="14" customFormat="1" ht="13.5" hidden="1" outlineLevel="3">
      <c r="B1426" s="335"/>
      <c r="C1426" s="205"/>
      <c r="D1426" s="206" t="s">
        <v>348</v>
      </c>
      <c r="E1426" s="207" t="s">
        <v>34</v>
      </c>
      <c r="F1426" s="282" t="s">
        <v>352</v>
      </c>
      <c r="G1426" s="205"/>
      <c r="H1426" s="209">
        <v>28.226</v>
      </c>
      <c r="I1426" s="336" t="s">
        <v>34</v>
      </c>
      <c r="J1426" s="205"/>
      <c r="K1426" s="205"/>
      <c r="L1426" s="337"/>
    </row>
    <row r="1427" spans="2:12" s="1" customFormat="1" ht="22.5" customHeight="1" outlineLevel="2" collapsed="1">
      <c r="B1427" s="302"/>
      <c r="C1427" s="191" t="s">
        <v>1756</v>
      </c>
      <c r="D1427" s="191" t="s">
        <v>342</v>
      </c>
      <c r="E1427" s="192" t="s">
        <v>1757</v>
      </c>
      <c r="F1427" s="280" t="s">
        <v>1758</v>
      </c>
      <c r="G1427" s="194" t="s">
        <v>390</v>
      </c>
      <c r="H1427" s="195">
        <v>40.224</v>
      </c>
      <c r="I1427" s="269">
        <v>654.8</v>
      </c>
      <c r="J1427" s="197">
        <f>ROUND(I1427*H1427,2)</f>
        <v>26338.68</v>
      </c>
      <c r="K1427" s="193" t="s">
        <v>34</v>
      </c>
      <c r="L1427" s="322"/>
    </row>
    <row r="1428" spans="2:12" s="12" customFormat="1" ht="13.5" hidden="1" outlineLevel="3">
      <c r="B1428" s="342"/>
      <c r="C1428" s="203"/>
      <c r="D1428" s="206" t="s">
        <v>348</v>
      </c>
      <c r="E1428" s="343" t="s">
        <v>34</v>
      </c>
      <c r="F1428" s="350" t="s">
        <v>468</v>
      </c>
      <c r="G1428" s="203"/>
      <c r="H1428" s="345" t="s">
        <v>34</v>
      </c>
      <c r="I1428" s="346" t="s">
        <v>34</v>
      </c>
      <c r="J1428" s="203"/>
      <c r="K1428" s="203"/>
      <c r="L1428" s="347"/>
    </row>
    <row r="1429" spans="2:12" s="12" customFormat="1" ht="13.5" hidden="1" outlineLevel="3">
      <c r="B1429" s="342"/>
      <c r="C1429" s="203"/>
      <c r="D1429" s="206" t="s">
        <v>348</v>
      </c>
      <c r="E1429" s="343" t="s">
        <v>34</v>
      </c>
      <c r="F1429" s="350" t="s">
        <v>504</v>
      </c>
      <c r="G1429" s="203"/>
      <c r="H1429" s="345" t="s">
        <v>34</v>
      </c>
      <c r="I1429" s="346" t="s">
        <v>34</v>
      </c>
      <c r="J1429" s="203"/>
      <c r="K1429" s="203"/>
      <c r="L1429" s="347"/>
    </row>
    <row r="1430" spans="2:12" s="13" customFormat="1" ht="13.5" hidden="1" outlineLevel="3">
      <c r="B1430" s="331"/>
      <c r="C1430" s="204"/>
      <c r="D1430" s="206" t="s">
        <v>348</v>
      </c>
      <c r="E1430" s="210" t="s">
        <v>34</v>
      </c>
      <c r="F1430" s="281" t="s">
        <v>1759</v>
      </c>
      <c r="G1430" s="204"/>
      <c r="H1430" s="212">
        <v>54</v>
      </c>
      <c r="I1430" s="332" t="s">
        <v>34</v>
      </c>
      <c r="J1430" s="204"/>
      <c r="K1430" s="204"/>
      <c r="L1430" s="333"/>
    </row>
    <row r="1431" spans="2:12" s="13" customFormat="1" ht="13.5" hidden="1" outlineLevel="3">
      <c r="B1431" s="331"/>
      <c r="C1431" s="204"/>
      <c r="D1431" s="206" t="s">
        <v>348</v>
      </c>
      <c r="E1431" s="210" t="s">
        <v>34</v>
      </c>
      <c r="F1431" s="281" t="s">
        <v>1746</v>
      </c>
      <c r="G1431" s="204"/>
      <c r="H1431" s="212">
        <v>4.05</v>
      </c>
      <c r="I1431" s="332" t="s">
        <v>34</v>
      </c>
      <c r="J1431" s="204"/>
      <c r="K1431" s="204"/>
      <c r="L1431" s="333"/>
    </row>
    <row r="1432" spans="2:12" s="13" customFormat="1" ht="13.5" hidden="1" outlineLevel="3">
      <c r="B1432" s="331"/>
      <c r="C1432" s="204"/>
      <c r="D1432" s="206" t="s">
        <v>348</v>
      </c>
      <c r="E1432" s="210" t="s">
        <v>34</v>
      </c>
      <c r="F1432" s="281" t="s">
        <v>1760</v>
      </c>
      <c r="G1432" s="204"/>
      <c r="H1432" s="212">
        <v>-17.826</v>
      </c>
      <c r="I1432" s="332" t="s">
        <v>34</v>
      </c>
      <c r="J1432" s="204"/>
      <c r="K1432" s="204"/>
      <c r="L1432" s="333"/>
    </row>
    <row r="1433" spans="2:12" s="14" customFormat="1" ht="13.5" hidden="1" outlineLevel="3">
      <c r="B1433" s="335"/>
      <c r="C1433" s="205"/>
      <c r="D1433" s="206" t="s">
        <v>348</v>
      </c>
      <c r="E1433" s="207" t="s">
        <v>34</v>
      </c>
      <c r="F1433" s="282" t="s">
        <v>352</v>
      </c>
      <c r="G1433" s="205"/>
      <c r="H1433" s="209">
        <v>40.224</v>
      </c>
      <c r="I1433" s="336" t="s">
        <v>34</v>
      </c>
      <c r="J1433" s="205"/>
      <c r="K1433" s="205"/>
      <c r="L1433" s="337"/>
    </row>
    <row r="1434" spans="2:12" s="1" customFormat="1" ht="22.5" customHeight="1" outlineLevel="2" collapsed="1">
      <c r="B1434" s="302"/>
      <c r="C1434" s="191" t="s">
        <v>1761</v>
      </c>
      <c r="D1434" s="191" t="s">
        <v>342</v>
      </c>
      <c r="E1434" s="192" t="s">
        <v>1668</v>
      </c>
      <c r="F1434" s="280" t="s">
        <v>1669</v>
      </c>
      <c r="G1434" s="194" t="s">
        <v>345</v>
      </c>
      <c r="H1434" s="195">
        <v>29.735</v>
      </c>
      <c r="I1434" s="269">
        <v>3295</v>
      </c>
      <c r="J1434" s="197">
        <f>ROUND(I1434*H1434,2)</f>
        <v>97976.83</v>
      </c>
      <c r="K1434" s="193" t="s">
        <v>34</v>
      </c>
      <c r="L1434" s="322"/>
    </row>
    <row r="1435" spans="2:12" s="12" customFormat="1" ht="13.5" hidden="1" outlineLevel="3">
      <c r="B1435" s="342"/>
      <c r="C1435" s="203"/>
      <c r="D1435" s="206" t="s">
        <v>348</v>
      </c>
      <c r="E1435" s="343" t="s">
        <v>34</v>
      </c>
      <c r="F1435" s="350" t="s">
        <v>1115</v>
      </c>
      <c r="G1435" s="203"/>
      <c r="H1435" s="345" t="s">
        <v>34</v>
      </c>
      <c r="I1435" s="346" t="s">
        <v>34</v>
      </c>
      <c r="J1435" s="203"/>
      <c r="K1435" s="203"/>
      <c r="L1435" s="347"/>
    </row>
    <row r="1436" spans="2:12" s="13" customFormat="1" ht="13.5" hidden="1" outlineLevel="3">
      <c r="B1436" s="331"/>
      <c r="C1436" s="204"/>
      <c r="D1436" s="206" t="s">
        <v>348</v>
      </c>
      <c r="E1436" s="210" t="s">
        <v>34</v>
      </c>
      <c r="F1436" s="281" t="s">
        <v>1762</v>
      </c>
      <c r="G1436" s="204"/>
      <c r="H1436" s="212">
        <v>33.248</v>
      </c>
      <c r="I1436" s="332" t="s">
        <v>34</v>
      </c>
      <c r="J1436" s="204"/>
      <c r="K1436" s="204"/>
      <c r="L1436" s="333"/>
    </row>
    <row r="1437" spans="2:12" s="13" customFormat="1" ht="13.5" hidden="1" outlineLevel="3">
      <c r="B1437" s="331"/>
      <c r="C1437" s="204"/>
      <c r="D1437" s="206" t="s">
        <v>348</v>
      </c>
      <c r="E1437" s="210" t="s">
        <v>34</v>
      </c>
      <c r="F1437" s="281" t="s">
        <v>1763</v>
      </c>
      <c r="G1437" s="204"/>
      <c r="H1437" s="212">
        <v>-9.633</v>
      </c>
      <c r="I1437" s="332" t="s">
        <v>34</v>
      </c>
      <c r="J1437" s="204"/>
      <c r="K1437" s="204"/>
      <c r="L1437" s="333"/>
    </row>
    <row r="1438" spans="2:12" s="12" customFormat="1" ht="13.5" hidden="1" outlineLevel="3">
      <c r="B1438" s="342"/>
      <c r="C1438" s="203"/>
      <c r="D1438" s="206" t="s">
        <v>348</v>
      </c>
      <c r="E1438" s="343" t="s">
        <v>34</v>
      </c>
      <c r="F1438" s="350" t="s">
        <v>1117</v>
      </c>
      <c r="G1438" s="203"/>
      <c r="H1438" s="345" t="s">
        <v>34</v>
      </c>
      <c r="I1438" s="346" t="s">
        <v>34</v>
      </c>
      <c r="J1438" s="203"/>
      <c r="K1438" s="203"/>
      <c r="L1438" s="347"/>
    </row>
    <row r="1439" spans="2:12" s="12" customFormat="1" ht="13.5" hidden="1" outlineLevel="3">
      <c r="B1439" s="342"/>
      <c r="C1439" s="203"/>
      <c r="D1439" s="206" t="s">
        <v>348</v>
      </c>
      <c r="E1439" s="343" t="s">
        <v>34</v>
      </c>
      <c r="F1439" s="350" t="s">
        <v>1111</v>
      </c>
      <c r="G1439" s="203"/>
      <c r="H1439" s="345" t="s">
        <v>34</v>
      </c>
      <c r="I1439" s="346" t="s">
        <v>34</v>
      </c>
      <c r="J1439" s="203"/>
      <c r="K1439" s="203"/>
      <c r="L1439" s="347"/>
    </row>
    <row r="1440" spans="2:12" s="13" customFormat="1" ht="13.5" hidden="1" outlineLevel="3">
      <c r="B1440" s="331"/>
      <c r="C1440" s="204"/>
      <c r="D1440" s="206" t="s">
        <v>348</v>
      </c>
      <c r="E1440" s="210" t="s">
        <v>34</v>
      </c>
      <c r="F1440" s="281" t="s">
        <v>1764</v>
      </c>
      <c r="G1440" s="204"/>
      <c r="H1440" s="212">
        <v>1.88</v>
      </c>
      <c r="I1440" s="332" t="s">
        <v>34</v>
      </c>
      <c r="J1440" s="204"/>
      <c r="K1440" s="204"/>
      <c r="L1440" s="333"/>
    </row>
    <row r="1441" spans="2:12" s="13" customFormat="1" ht="13.5" hidden="1" outlineLevel="3">
      <c r="B1441" s="331"/>
      <c r="C1441" s="204"/>
      <c r="D1441" s="206" t="s">
        <v>348</v>
      </c>
      <c r="E1441" s="210" t="s">
        <v>34</v>
      </c>
      <c r="F1441" s="281" t="s">
        <v>1765</v>
      </c>
      <c r="G1441" s="204"/>
      <c r="H1441" s="212">
        <v>0.705</v>
      </c>
      <c r="I1441" s="332" t="s">
        <v>34</v>
      </c>
      <c r="J1441" s="204"/>
      <c r="K1441" s="204"/>
      <c r="L1441" s="333"/>
    </row>
    <row r="1442" spans="2:12" s="12" customFormat="1" ht="13.5" hidden="1" outlineLevel="3">
      <c r="B1442" s="342"/>
      <c r="C1442" s="203"/>
      <c r="D1442" s="206" t="s">
        <v>348</v>
      </c>
      <c r="E1442" s="343" t="s">
        <v>34</v>
      </c>
      <c r="F1442" s="350" t="s">
        <v>1115</v>
      </c>
      <c r="G1442" s="203"/>
      <c r="H1442" s="345" t="s">
        <v>34</v>
      </c>
      <c r="I1442" s="346" t="s">
        <v>34</v>
      </c>
      <c r="J1442" s="203"/>
      <c r="K1442" s="203"/>
      <c r="L1442" s="347"/>
    </row>
    <row r="1443" spans="2:12" s="13" customFormat="1" ht="13.5" hidden="1" outlineLevel="3">
      <c r="B1443" s="331"/>
      <c r="C1443" s="204"/>
      <c r="D1443" s="206" t="s">
        <v>348</v>
      </c>
      <c r="E1443" s="210" t="s">
        <v>34</v>
      </c>
      <c r="F1443" s="281" t="s">
        <v>1766</v>
      </c>
      <c r="G1443" s="204"/>
      <c r="H1443" s="212">
        <v>1.89</v>
      </c>
      <c r="I1443" s="332" t="s">
        <v>34</v>
      </c>
      <c r="J1443" s="204"/>
      <c r="K1443" s="204"/>
      <c r="L1443" s="333"/>
    </row>
    <row r="1444" spans="2:12" s="12" customFormat="1" ht="13.5" hidden="1" outlineLevel="3">
      <c r="B1444" s="342"/>
      <c r="C1444" s="203"/>
      <c r="D1444" s="206" t="s">
        <v>348</v>
      </c>
      <c r="E1444" s="343" t="s">
        <v>34</v>
      </c>
      <c r="F1444" s="350" t="s">
        <v>1113</v>
      </c>
      <c r="G1444" s="203"/>
      <c r="H1444" s="345" t="s">
        <v>34</v>
      </c>
      <c r="I1444" s="346" t="s">
        <v>34</v>
      </c>
      <c r="J1444" s="203"/>
      <c r="K1444" s="203"/>
      <c r="L1444" s="347"/>
    </row>
    <row r="1445" spans="2:12" s="13" customFormat="1" ht="13.5" hidden="1" outlineLevel="3">
      <c r="B1445" s="331"/>
      <c r="C1445" s="204"/>
      <c r="D1445" s="206" t="s">
        <v>348</v>
      </c>
      <c r="E1445" s="210" t="s">
        <v>34</v>
      </c>
      <c r="F1445" s="281" t="s">
        <v>1767</v>
      </c>
      <c r="G1445" s="204"/>
      <c r="H1445" s="212">
        <v>0.94</v>
      </c>
      <c r="I1445" s="332" t="s">
        <v>34</v>
      </c>
      <c r="J1445" s="204"/>
      <c r="K1445" s="204"/>
      <c r="L1445" s="333"/>
    </row>
    <row r="1446" spans="2:12" s="13" customFormat="1" ht="13.5" hidden="1" outlineLevel="3">
      <c r="B1446" s="331"/>
      <c r="C1446" s="204"/>
      <c r="D1446" s="206" t="s">
        <v>348</v>
      </c>
      <c r="E1446" s="210" t="s">
        <v>34</v>
      </c>
      <c r="F1446" s="281" t="s">
        <v>1765</v>
      </c>
      <c r="G1446" s="204"/>
      <c r="H1446" s="212">
        <v>0.705</v>
      </c>
      <c r="I1446" s="332" t="s">
        <v>34</v>
      </c>
      <c r="J1446" s="204"/>
      <c r="K1446" s="204"/>
      <c r="L1446" s="333"/>
    </row>
    <row r="1447" spans="2:12" s="14" customFormat="1" ht="13.5" hidden="1" outlineLevel="3">
      <c r="B1447" s="335"/>
      <c r="C1447" s="205"/>
      <c r="D1447" s="206" t="s">
        <v>348</v>
      </c>
      <c r="E1447" s="207" t="s">
        <v>34</v>
      </c>
      <c r="F1447" s="282" t="s">
        <v>352</v>
      </c>
      <c r="G1447" s="205"/>
      <c r="H1447" s="209">
        <v>29.735</v>
      </c>
      <c r="I1447" s="336" t="s">
        <v>34</v>
      </c>
      <c r="J1447" s="205"/>
      <c r="K1447" s="205"/>
      <c r="L1447" s="337"/>
    </row>
    <row r="1448" spans="2:12" s="1" customFormat="1" ht="22.5" customHeight="1" outlineLevel="2" collapsed="1">
      <c r="B1448" s="302"/>
      <c r="C1448" s="191" t="s">
        <v>1768</v>
      </c>
      <c r="D1448" s="191" t="s">
        <v>342</v>
      </c>
      <c r="E1448" s="192" t="s">
        <v>1687</v>
      </c>
      <c r="F1448" s="280" t="s">
        <v>1688</v>
      </c>
      <c r="G1448" s="194" t="s">
        <v>390</v>
      </c>
      <c r="H1448" s="195">
        <v>100.36</v>
      </c>
      <c r="I1448" s="269">
        <v>975.2</v>
      </c>
      <c r="J1448" s="197">
        <f>ROUND(I1448*H1448,2)</f>
        <v>97871.07</v>
      </c>
      <c r="K1448" s="193" t="s">
        <v>346</v>
      </c>
      <c r="L1448" s="322"/>
    </row>
    <row r="1449" spans="2:12" s="12" customFormat="1" ht="13.5" hidden="1" outlineLevel="3">
      <c r="B1449" s="342"/>
      <c r="C1449" s="203"/>
      <c r="D1449" s="206" t="s">
        <v>348</v>
      </c>
      <c r="E1449" s="343" t="s">
        <v>34</v>
      </c>
      <c r="F1449" s="350" t="s">
        <v>1400</v>
      </c>
      <c r="G1449" s="203"/>
      <c r="H1449" s="345" t="s">
        <v>34</v>
      </c>
      <c r="I1449" s="346" t="s">
        <v>34</v>
      </c>
      <c r="J1449" s="203"/>
      <c r="K1449" s="203"/>
      <c r="L1449" s="347"/>
    </row>
    <row r="1450" spans="2:12" s="12" customFormat="1" ht="13.5" hidden="1" outlineLevel="3">
      <c r="B1450" s="342"/>
      <c r="C1450" s="203"/>
      <c r="D1450" s="206" t="s">
        <v>348</v>
      </c>
      <c r="E1450" s="343" t="s">
        <v>34</v>
      </c>
      <c r="F1450" s="350" t="s">
        <v>1115</v>
      </c>
      <c r="G1450" s="203"/>
      <c r="H1450" s="345" t="s">
        <v>34</v>
      </c>
      <c r="I1450" s="346" t="s">
        <v>34</v>
      </c>
      <c r="J1450" s="203"/>
      <c r="K1450" s="203"/>
      <c r="L1450" s="347"/>
    </row>
    <row r="1451" spans="2:12" s="13" customFormat="1" ht="13.5" hidden="1" outlineLevel="3">
      <c r="B1451" s="331"/>
      <c r="C1451" s="204"/>
      <c r="D1451" s="206" t="s">
        <v>348</v>
      </c>
      <c r="E1451" s="210" t="s">
        <v>34</v>
      </c>
      <c r="F1451" s="281" t="s">
        <v>1769</v>
      </c>
      <c r="G1451" s="204"/>
      <c r="H1451" s="212">
        <v>67.08</v>
      </c>
      <c r="I1451" s="332" t="s">
        <v>34</v>
      </c>
      <c r="J1451" s="204"/>
      <c r="K1451" s="204"/>
      <c r="L1451" s="333"/>
    </row>
    <row r="1452" spans="2:12" s="12" customFormat="1" ht="13.5" hidden="1" outlineLevel="3">
      <c r="B1452" s="342"/>
      <c r="C1452" s="203"/>
      <c r="D1452" s="206" t="s">
        <v>348</v>
      </c>
      <c r="E1452" s="343" t="s">
        <v>34</v>
      </c>
      <c r="F1452" s="350" t="s">
        <v>1117</v>
      </c>
      <c r="G1452" s="203"/>
      <c r="H1452" s="345" t="s">
        <v>34</v>
      </c>
      <c r="I1452" s="346" t="s">
        <v>34</v>
      </c>
      <c r="J1452" s="203"/>
      <c r="K1452" s="203"/>
      <c r="L1452" s="347"/>
    </row>
    <row r="1453" spans="2:12" s="12" customFormat="1" ht="13.5" hidden="1" outlineLevel="3">
      <c r="B1453" s="342"/>
      <c r="C1453" s="203"/>
      <c r="D1453" s="206" t="s">
        <v>348</v>
      </c>
      <c r="E1453" s="343" t="s">
        <v>34</v>
      </c>
      <c r="F1453" s="350" t="s">
        <v>1111</v>
      </c>
      <c r="G1453" s="203"/>
      <c r="H1453" s="345" t="s">
        <v>34</v>
      </c>
      <c r="I1453" s="346" t="s">
        <v>34</v>
      </c>
      <c r="J1453" s="203"/>
      <c r="K1453" s="203"/>
      <c r="L1453" s="347"/>
    </row>
    <row r="1454" spans="2:12" s="13" customFormat="1" ht="13.5" hidden="1" outlineLevel="3">
      <c r="B1454" s="331"/>
      <c r="C1454" s="204"/>
      <c r="D1454" s="206" t="s">
        <v>348</v>
      </c>
      <c r="E1454" s="210" t="s">
        <v>34</v>
      </c>
      <c r="F1454" s="281" t="s">
        <v>1770</v>
      </c>
      <c r="G1454" s="204"/>
      <c r="H1454" s="212">
        <v>9.4</v>
      </c>
      <c r="I1454" s="332" t="s">
        <v>34</v>
      </c>
      <c r="J1454" s="204"/>
      <c r="K1454" s="204"/>
      <c r="L1454" s="333"/>
    </row>
    <row r="1455" spans="2:12" s="13" customFormat="1" ht="13.5" hidden="1" outlineLevel="3">
      <c r="B1455" s="331"/>
      <c r="C1455" s="204"/>
      <c r="D1455" s="206" t="s">
        <v>348</v>
      </c>
      <c r="E1455" s="210" t="s">
        <v>34</v>
      </c>
      <c r="F1455" s="281" t="s">
        <v>1771</v>
      </c>
      <c r="G1455" s="204"/>
      <c r="H1455" s="212">
        <v>3.29</v>
      </c>
      <c r="I1455" s="332" t="s">
        <v>34</v>
      </c>
      <c r="J1455" s="204"/>
      <c r="K1455" s="204"/>
      <c r="L1455" s="333"/>
    </row>
    <row r="1456" spans="2:12" s="12" customFormat="1" ht="13.5" hidden="1" outlineLevel="3">
      <c r="B1456" s="342"/>
      <c r="C1456" s="203"/>
      <c r="D1456" s="206" t="s">
        <v>348</v>
      </c>
      <c r="E1456" s="343" t="s">
        <v>34</v>
      </c>
      <c r="F1456" s="350" t="s">
        <v>1115</v>
      </c>
      <c r="G1456" s="203"/>
      <c r="H1456" s="345" t="s">
        <v>34</v>
      </c>
      <c r="I1456" s="346" t="s">
        <v>34</v>
      </c>
      <c r="J1456" s="203"/>
      <c r="K1456" s="203"/>
      <c r="L1456" s="347"/>
    </row>
    <row r="1457" spans="2:12" s="13" customFormat="1" ht="13.5" hidden="1" outlineLevel="3">
      <c r="B1457" s="331"/>
      <c r="C1457" s="204"/>
      <c r="D1457" s="206" t="s">
        <v>348</v>
      </c>
      <c r="E1457" s="210" t="s">
        <v>34</v>
      </c>
      <c r="F1457" s="281" t="s">
        <v>1772</v>
      </c>
      <c r="G1457" s="204"/>
      <c r="H1457" s="212">
        <v>12.6</v>
      </c>
      <c r="I1457" s="332" t="s">
        <v>34</v>
      </c>
      <c r="J1457" s="204"/>
      <c r="K1457" s="204"/>
      <c r="L1457" s="333"/>
    </row>
    <row r="1458" spans="2:12" s="12" customFormat="1" ht="13.5" hidden="1" outlineLevel="3">
      <c r="B1458" s="342"/>
      <c r="C1458" s="203"/>
      <c r="D1458" s="206" t="s">
        <v>348</v>
      </c>
      <c r="E1458" s="343" t="s">
        <v>34</v>
      </c>
      <c r="F1458" s="350" t="s">
        <v>1113</v>
      </c>
      <c r="G1458" s="203"/>
      <c r="H1458" s="345" t="s">
        <v>34</v>
      </c>
      <c r="I1458" s="346" t="s">
        <v>34</v>
      </c>
      <c r="J1458" s="203"/>
      <c r="K1458" s="203"/>
      <c r="L1458" s="347"/>
    </row>
    <row r="1459" spans="2:12" s="13" customFormat="1" ht="13.5" hidden="1" outlineLevel="3">
      <c r="B1459" s="331"/>
      <c r="C1459" s="204"/>
      <c r="D1459" s="206" t="s">
        <v>348</v>
      </c>
      <c r="E1459" s="210" t="s">
        <v>34</v>
      </c>
      <c r="F1459" s="281" t="s">
        <v>1773</v>
      </c>
      <c r="G1459" s="204"/>
      <c r="H1459" s="212">
        <v>4.7</v>
      </c>
      <c r="I1459" s="332" t="s">
        <v>34</v>
      </c>
      <c r="J1459" s="204"/>
      <c r="K1459" s="204"/>
      <c r="L1459" s="333"/>
    </row>
    <row r="1460" spans="2:12" s="13" customFormat="1" ht="13.5" hidden="1" outlineLevel="3">
      <c r="B1460" s="331"/>
      <c r="C1460" s="204"/>
      <c r="D1460" s="206" t="s">
        <v>348</v>
      </c>
      <c r="E1460" s="210" t="s">
        <v>34</v>
      </c>
      <c r="F1460" s="281" t="s">
        <v>1771</v>
      </c>
      <c r="G1460" s="204"/>
      <c r="H1460" s="212">
        <v>3.29</v>
      </c>
      <c r="I1460" s="332" t="s">
        <v>34</v>
      </c>
      <c r="J1460" s="204"/>
      <c r="K1460" s="204"/>
      <c r="L1460" s="333"/>
    </row>
    <row r="1461" spans="2:12" s="14" customFormat="1" ht="13.5" hidden="1" outlineLevel="3">
      <c r="B1461" s="335"/>
      <c r="C1461" s="205"/>
      <c r="D1461" s="206" t="s">
        <v>348</v>
      </c>
      <c r="E1461" s="207" t="s">
        <v>34</v>
      </c>
      <c r="F1461" s="282" t="s">
        <v>352</v>
      </c>
      <c r="G1461" s="205"/>
      <c r="H1461" s="209">
        <v>100.36</v>
      </c>
      <c r="I1461" s="336" t="s">
        <v>34</v>
      </c>
      <c r="J1461" s="205"/>
      <c r="K1461" s="205"/>
      <c r="L1461" s="337"/>
    </row>
    <row r="1462" spans="2:12" s="11" customFormat="1" ht="29.85" customHeight="1" outlineLevel="1">
      <c r="B1462" s="318"/>
      <c r="C1462" s="182"/>
      <c r="D1462" s="188" t="s">
        <v>74</v>
      </c>
      <c r="E1462" s="189" t="s">
        <v>368</v>
      </c>
      <c r="F1462" s="279" t="s">
        <v>1774</v>
      </c>
      <c r="G1462" s="182"/>
      <c r="H1462" s="182"/>
      <c r="I1462" s="321" t="s">
        <v>34</v>
      </c>
      <c r="J1462" s="190">
        <f>SUM(J1463:J1517)</f>
        <v>949746.0099999999</v>
      </c>
      <c r="K1462" s="182"/>
      <c r="L1462" s="320"/>
    </row>
    <row r="1463" spans="2:12" s="1" customFormat="1" ht="22.5" customHeight="1" outlineLevel="2" collapsed="1">
      <c r="B1463" s="302"/>
      <c r="C1463" s="191" t="s">
        <v>1775</v>
      </c>
      <c r="D1463" s="191" t="s">
        <v>342</v>
      </c>
      <c r="E1463" s="192" t="s">
        <v>1776</v>
      </c>
      <c r="F1463" s="280" t="s">
        <v>1777</v>
      </c>
      <c r="G1463" s="194" t="s">
        <v>390</v>
      </c>
      <c r="H1463" s="195">
        <v>1047.42</v>
      </c>
      <c r="I1463" s="269">
        <v>278.6</v>
      </c>
      <c r="J1463" s="197">
        <f>ROUND(I1463*H1463,2)</f>
        <v>291811.21</v>
      </c>
      <c r="K1463" s="193" t="s">
        <v>346</v>
      </c>
      <c r="L1463" s="322"/>
    </row>
    <row r="1464" spans="2:12" s="13" customFormat="1" ht="13.5" hidden="1" outlineLevel="3">
      <c r="B1464" s="331"/>
      <c r="C1464" s="204"/>
      <c r="D1464" s="206" t="s">
        <v>348</v>
      </c>
      <c r="E1464" s="210" t="s">
        <v>34</v>
      </c>
      <c r="F1464" s="281" t="s">
        <v>1778</v>
      </c>
      <c r="G1464" s="204"/>
      <c r="H1464" s="212">
        <v>1047.42</v>
      </c>
      <c r="I1464" s="332" t="s">
        <v>34</v>
      </c>
      <c r="J1464" s="204"/>
      <c r="K1464" s="204"/>
      <c r="L1464" s="333"/>
    </row>
    <row r="1465" spans="2:12" s="14" customFormat="1" ht="13.5" hidden="1" outlineLevel="3">
      <c r="B1465" s="335"/>
      <c r="C1465" s="205"/>
      <c r="D1465" s="206" t="s">
        <v>348</v>
      </c>
      <c r="E1465" s="207" t="s">
        <v>254</v>
      </c>
      <c r="F1465" s="282" t="s">
        <v>352</v>
      </c>
      <c r="G1465" s="205"/>
      <c r="H1465" s="209">
        <v>1047.42</v>
      </c>
      <c r="I1465" s="336" t="s">
        <v>34</v>
      </c>
      <c r="J1465" s="205"/>
      <c r="K1465" s="205"/>
      <c r="L1465" s="337"/>
    </row>
    <row r="1466" spans="2:12" s="1" customFormat="1" ht="22.5" customHeight="1" outlineLevel="2" collapsed="1">
      <c r="B1466" s="302"/>
      <c r="C1466" s="191" t="s">
        <v>1779</v>
      </c>
      <c r="D1466" s="191" t="s">
        <v>342</v>
      </c>
      <c r="E1466" s="192" t="s">
        <v>432</v>
      </c>
      <c r="F1466" s="280" t="s">
        <v>433</v>
      </c>
      <c r="G1466" s="194" t="s">
        <v>345</v>
      </c>
      <c r="H1466" s="195">
        <v>314.226</v>
      </c>
      <c r="I1466" s="269">
        <v>36.1</v>
      </c>
      <c r="J1466" s="197">
        <f>ROUND(I1466*H1466,2)</f>
        <v>11343.56</v>
      </c>
      <c r="K1466" s="193" t="s">
        <v>346</v>
      </c>
      <c r="L1466" s="322"/>
    </row>
    <row r="1467" spans="2:12" s="13" customFormat="1" ht="13.5" hidden="1" outlineLevel="3">
      <c r="B1467" s="331"/>
      <c r="C1467" s="204"/>
      <c r="D1467" s="206" t="s">
        <v>348</v>
      </c>
      <c r="E1467" s="210" t="s">
        <v>34</v>
      </c>
      <c r="F1467" s="281" t="s">
        <v>1780</v>
      </c>
      <c r="G1467" s="204"/>
      <c r="H1467" s="212">
        <v>314.226</v>
      </c>
      <c r="I1467" s="332" t="s">
        <v>34</v>
      </c>
      <c r="J1467" s="204"/>
      <c r="K1467" s="204"/>
      <c r="L1467" s="333"/>
    </row>
    <row r="1468" spans="2:12" s="1" customFormat="1" ht="22.5" customHeight="1" outlineLevel="2">
      <c r="B1468" s="302"/>
      <c r="C1468" s="191" t="s">
        <v>1781</v>
      </c>
      <c r="D1468" s="191" t="s">
        <v>342</v>
      </c>
      <c r="E1468" s="192" t="s">
        <v>933</v>
      </c>
      <c r="F1468" s="280" t="s">
        <v>934</v>
      </c>
      <c r="G1468" s="194" t="s">
        <v>345</v>
      </c>
      <c r="H1468" s="195">
        <v>314.226</v>
      </c>
      <c r="I1468" s="269">
        <v>10.3</v>
      </c>
      <c r="J1468" s="197">
        <f>ROUND(I1468*H1468,2)</f>
        <v>3236.53</v>
      </c>
      <c r="K1468" s="193" t="s">
        <v>346</v>
      </c>
      <c r="L1468" s="322"/>
    </row>
    <row r="1469" spans="2:12" s="1" customFormat="1" ht="22.5" customHeight="1" outlineLevel="2" collapsed="1">
      <c r="B1469" s="302"/>
      <c r="C1469" s="191" t="s">
        <v>1782</v>
      </c>
      <c r="D1469" s="191" t="s">
        <v>342</v>
      </c>
      <c r="E1469" s="192" t="s">
        <v>1783</v>
      </c>
      <c r="F1469" s="280" t="s">
        <v>1784</v>
      </c>
      <c r="G1469" s="194" t="s">
        <v>390</v>
      </c>
      <c r="H1469" s="195">
        <v>621</v>
      </c>
      <c r="I1469" s="269">
        <v>348.3</v>
      </c>
      <c r="J1469" s="197">
        <f>ROUND(I1469*H1469,2)</f>
        <v>216294.3</v>
      </c>
      <c r="K1469" s="193" t="s">
        <v>346</v>
      </c>
      <c r="L1469" s="322"/>
    </row>
    <row r="1470" spans="2:12" s="13" customFormat="1" ht="13.5" hidden="1" outlineLevel="3">
      <c r="B1470" s="331"/>
      <c r="C1470" s="204"/>
      <c r="D1470" s="206" t="s">
        <v>348</v>
      </c>
      <c r="E1470" s="210" t="s">
        <v>34</v>
      </c>
      <c r="F1470" s="281" t="s">
        <v>1785</v>
      </c>
      <c r="G1470" s="204"/>
      <c r="H1470" s="212">
        <v>621</v>
      </c>
      <c r="I1470" s="332" t="s">
        <v>34</v>
      </c>
      <c r="J1470" s="204"/>
      <c r="K1470" s="204"/>
      <c r="L1470" s="333"/>
    </row>
    <row r="1471" spans="2:12" s="14" customFormat="1" ht="13.5" hidden="1" outlineLevel="3">
      <c r="B1471" s="335"/>
      <c r="C1471" s="205"/>
      <c r="D1471" s="206" t="s">
        <v>348</v>
      </c>
      <c r="E1471" s="207" t="s">
        <v>253</v>
      </c>
      <c r="F1471" s="282" t="s">
        <v>352</v>
      </c>
      <c r="G1471" s="205"/>
      <c r="H1471" s="209">
        <v>621</v>
      </c>
      <c r="I1471" s="336" t="s">
        <v>34</v>
      </c>
      <c r="J1471" s="205"/>
      <c r="K1471" s="205"/>
      <c r="L1471" s="337"/>
    </row>
    <row r="1472" spans="2:12" s="1" customFormat="1" ht="31.5" customHeight="1" outlineLevel="2" collapsed="1">
      <c r="B1472" s="302"/>
      <c r="C1472" s="217" t="s">
        <v>1786</v>
      </c>
      <c r="D1472" s="217" t="s">
        <v>441</v>
      </c>
      <c r="E1472" s="218" t="s">
        <v>1787</v>
      </c>
      <c r="F1472" s="283" t="s">
        <v>1788</v>
      </c>
      <c r="G1472" s="220" t="s">
        <v>1130</v>
      </c>
      <c r="H1472" s="221">
        <v>139.38</v>
      </c>
      <c r="I1472" s="270">
        <v>1476.8</v>
      </c>
      <c r="J1472" s="222">
        <f>ROUND(I1472*H1472,2)</f>
        <v>205836.38</v>
      </c>
      <c r="K1472" s="219" t="s">
        <v>34</v>
      </c>
      <c r="L1472" s="334"/>
    </row>
    <row r="1473" spans="2:12" s="13" customFormat="1" ht="13.5" hidden="1" outlineLevel="3">
      <c r="B1473" s="331"/>
      <c r="C1473" s="204"/>
      <c r="D1473" s="206" t="s">
        <v>348</v>
      </c>
      <c r="E1473" s="210" t="s">
        <v>34</v>
      </c>
      <c r="F1473" s="281" t="s">
        <v>1789</v>
      </c>
      <c r="G1473" s="204"/>
      <c r="H1473" s="212">
        <v>139.38</v>
      </c>
      <c r="I1473" s="332" t="s">
        <v>34</v>
      </c>
      <c r="J1473" s="204"/>
      <c r="K1473" s="204"/>
      <c r="L1473" s="333"/>
    </row>
    <row r="1474" spans="2:12" s="1" customFormat="1" ht="22.5" customHeight="1" outlineLevel="2" collapsed="1">
      <c r="B1474" s="302"/>
      <c r="C1474" s="191" t="s">
        <v>1790</v>
      </c>
      <c r="D1474" s="191" t="s">
        <v>342</v>
      </c>
      <c r="E1474" s="192" t="s">
        <v>1791</v>
      </c>
      <c r="F1474" s="280" t="s">
        <v>1792</v>
      </c>
      <c r="G1474" s="194" t="s">
        <v>390</v>
      </c>
      <c r="H1474" s="195">
        <v>29.208</v>
      </c>
      <c r="I1474" s="269">
        <v>181.1</v>
      </c>
      <c r="J1474" s="197">
        <f>ROUND(I1474*H1474,2)</f>
        <v>5289.57</v>
      </c>
      <c r="K1474" s="193" t="s">
        <v>346</v>
      </c>
      <c r="L1474" s="322"/>
    </row>
    <row r="1475" spans="2:12" s="12" customFormat="1" ht="13.5" hidden="1" outlineLevel="3">
      <c r="B1475" s="342"/>
      <c r="C1475" s="203"/>
      <c r="D1475" s="206" t="s">
        <v>348</v>
      </c>
      <c r="E1475" s="343" t="s">
        <v>34</v>
      </c>
      <c r="F1475" s="350" t="s">
        <v>1793</v>
      </c>
      <c r="G1475" s="203"/>
      <c r="H1475" s="345" t="s">
        <v>34</v>
      </c>
      <c r="I1475" s="346" t="s">
        <v>34</v>
      </c>
      <c r="J1475" s="203"/>
      <c r="K1475" s="203"/>
      <c r="L1475" s="347"/>
    </row>
    <row r="1476" spans="2:12" s="13" customFormat="1" ht="13.5" hidden="1" outlineLevel="3">
      <c r="B1476" s="331"/>
      <c r="C1476" s="204"/>
      <c r="D1476" s="206" t="s">
        <v>348</v>
      </c>
      <c r="E1476" s="210" t="s">
        <v>34</v>
      </c>
      <c r="F1476" s="281" t="s">
        <v>1794</v>
      </c>
      <c r="G1476" s="204"/>
      <c r="H1476" s="212">
        <v>24.005</v>
      </c>
      <c r="I1476" s="332" t="s">
        <v>34</v>
      </c>
      <c r="J1476" s="204"/>
      <c r="K1476" s="204"/>
      <c r="L1476" s="333"/>
    </row>
    <row r="1477" spans="2:12" s="13" customFormat="1" ht="13.5" hidden="1" outlineLevel="3">
      <c r="B1477" s="331"/>
      <c r="C1477" s="204"/>
      <c r="D1477" s="206" t="s">
        <v>348</v>
      </c>
      <c r="E1477" s="210" t="s">
        <v>34</v>
      </c>
      <c r="F1477" s="281" t="s">
        <v>1795</v>
      </c>
      <c r="G1477" s="204"/>
      <c r="H1477" s="212">
        <v>5.203</v>
      </c>
      <c r="I1477" s="332" t="s">
        <v>34</v>
      </c>
      <c r="J1477" s="204"/>
      <c r="K1477" s="204"/>
      <c r="L1477" s="333"/>
    </row>
    <row r="1478" spans="2:12" s="14" customFormat="1" ht="13.5" hidden="1" outlineLevel="3">
      <c r="B1478" s="335"/>
      <c r="C1478" s="205"/>
      <c r="D1478" s="206" t="s">
        <v>348</v>
      </c>
      <c r="E1478" s="207" t="s">
        <v>269</v>
      </c>
      <c r="F1478" s="282" t="s">
        <v>352</v>
      </c>
      <c r="G1478" s="205"/>
      <c r="H1478" s="209">
        <v>29.208</v>
      </c>
      <c r="I1478" s="336" t="s">
        <v>34</v>
      </c>
      <c r="J1478" s="205"/>
      <c r="K1478" s="205"/>
      <c r="L1478" s="337"/>
    </row>
    <row r="1479" spans="2:12" s="1" customFormat="1" ht="22.5" customHeight="1" outlineLevel="2" collapsed="1">
      <c r="B1479" s="302"/>
      <c r="C1479" s="191" t="s">
        <v>1796</v>
      </c>
      <c r="D1479" s="191" t="s">
        <v>342</v>
      </c>
      <c r="E1479" s="192" t="s">
        <v>1797</v>
      </c>
      <c r="F1479" s="280" t="s">
        <v>1798</v>
      </c>
      <c r="G1479" s="194" t="s">
        <v>390</v>
      </c>
      <c r="H1479" s="195">
        <v>24.005</v>
      </c>
      <c r="I1479" s="269">
        <v>153.3</v>
      </c>
      <c r="J1479" s="197">
        <f>ROUND(I1479*H1479,2)</f>
        <v>3679.97</v>
      </c>
      <c r="K1479" s="193" t="s">
        <v>346</v>
      </c>
      <c r="L1479" s="322"/>
    </row>
    <row r="1480" spans="2:12" s="12" customFormat="1" ht="13.5" hidden="1" outlineLevel="3">
      <c r="B1480" s="342"/>
      <c r="C1480" s="203"/>
      <c r="D1480" s="206" t="s">
        <v>348</v>
      </c>
      <c r="E1480" s="343" t="s">
        <v>34</v>
      </c>
      <c r="F1480" s="350" t="s">
        <v>1793</v>
      </c>
      <c r="G1480" s="203"/>
      <c r="H1480" s="345" t="s">
        <v>34</v>
      </c>
      <c r="I1480" s="346" t="s">
        <v>34</v>
      </c>
      <c r="J1480" s="203"/>
      <c r="K1480" s="203"/>
      <c r="L1480" s="347"/>
    </row>
    <row r="1481" spans="2:12" s="13" customFormat="1" ht="13.5" hidden="1" outlineLevel="3">
      <c r="B1481" s="331"/>
      <c r="C1481" s="204"/>
      <c r="D1481" s="206" t="s">
        <v>348</v>
      </c>
      <c r="E1481" s="210" t="s">
        <v>34</v>
      </c>
      <c r="F1481" s="281" t="s">
        <v>1799</v>
      </c>
      <c r="G1481" s="204"/>
      <c r="H1481" s="212">
        <v>24.005</v>
      </c>
      <c r="I1481" s="332" t="s">
        <v>34</v>
      </c>
      <c r="J1481" s="204"/>
      <c r="K1481" s="204"/>
      <c r="L1481" s="333"/>
    </row>
    <row r="1482" spans="2:12" s="14" customFormat="1" ht="13.5" hidden="1" outlineLevel="3">
      <c r="B1482" s="335"/>
      <c r="C1482" s="205"/>
      <c r="D1482" s="206" t="s">
        <v>348</v>
      </c>
      <c r="E1482" s="207" t="s">
        <v>267</v>
      </c>
      <c r="F1482" s="282" t="s">
        <v>352</v>
      </c>
      <c r="G1482" s="205"/>
      <c r="H1482" s="209">
        <v>24.005</v>
      </c>
      <c r="I1482" s="336" t="s">
        <v>34</v>
      </c>
      <c r="J1482" s="205"/>
      <c r="K1482" s="205"/>
      <c r="L1482" s="337"/>
    </row>
    <row r="1483" spans="2:12" s="1" customFormat="1" ht="22.5" customHeight="1" outlineLevel="2" collapsed="1">
      <c r="B1483" s="302"/>
      <c r="C1483" s="191" t="s">
        <v>1800</v>
      </c>
      <c r="D1483" s="191" t="s">
        <v>342</v>
      </c>
      <c r="E1483" s="192" t="s">
        <v>1801</v>
      </c>
      <c r="F1483" s="280" t="s">
        <v>1802</v>
      </c>
      <c r="G1483" s="194" t="s">
        <v>390</v>
      </c>
      <c r="H1483" s="195">
        <v>5.203</v>
      </c>
      <c r="I1483" s="269">
        <v>195</v>
      </c>
      <c r="J1483" s="197">
        <f>ROUND(I1483*H1483,2)</f>
        <v>1014.59</v>
      </c>
      <c r="K1483" s="193" t="s">
        <v>346</v>
      </c>
      <c r="L1483" s="322"/>
    </row>
    <row r="1484" spans="2:12" s="12" customFormat="1" ht="13.5" hidden="1" outlineLevel="3">
      <c r="B1484" s="342"/>
      <c r="C1484" s="203"/>
      <c r="D1484" s="206" t="s">
        <v>348</v>
      </c>
      <c r="E1484" s="343" t="s">
        <v>34</v>
      </c>
      <c r="F1484" s="350" t="s">
        <v>1793</v>
      </c>
      <c r="G1484" s="203"/>
      <c r="H1484" s="345" t="s">
        <v>34</v>
      </c>
      <c r="I1484" s="346" t="s">
        <v>34</v>
      </c>
      <c r="J1484" s="203"/>
      <c r="K1484" s="203"/>
      <c r="L1484" s="347"/>
    </row>
    <row r="1485" spans="2:12" s="13" customFormat="1" ht="13.5" hidden="1" outlineLevel="3">
      <c r="B1485" s="331"/>
      <c r="C1485" s="204"/>
      <c r="D1485" s="206" t="s">
        <v>348</v>
      </c>
      <c r="E1485" s="210" t="s">
        <v>34</v>
      </c>
      <c r="F1485" s="281" t="s">
        <v>1795</v>
      </c>
      <c r="G1485" s="204"/>
      <c r="H1485" s="212">
        <v>5.203</v>
      </c>
      <c r="I1485" s="332" t="s">
        <v>34</v>
      </c>
      <c r="J1485" s="204"/>
      <c r="K1485" s="204"/>
      <c r="L1485" s="333"/>
    </row>
    <row r="1486" spans="2:12" s="14" customFormat="1" ht="13.5" hidden="1" outlineLevel="3">
      <c r="B1486" s="335"/>
      <c r="C1486" s="205"/>
      <c r="D1486" s="206" t="s">
        <v>348</v>
      </c>
      <c r="E1486" s="207" t="s">
        <v>268</v>
      </c>
      <c r="F1486" s="282" t="s">
        <v>352</v>
      </c>
      <c r="G1486" s="205"/>
      <c r="H1486" s="209">
        <v>5.203</v>
      </c>
      <c r="I1486" s="336" t="s">
        <v>34</v>
      </c>
      <c r="J1486" s="205"/>
      <c r="K1486" s="205"/>
      <c r="L1486" s="337"/>
    </row>
    <row r="1487" spans="2:12" s="1" customFormat="1" ht="22.5" customHeight="1" outlineLevel="2" collapsed="1">
      <c r="B1487" s="302"/>
      <c r="C1487" s="191" t="s">
        <v>1803</v>
      </c>
      <c r="D1487" s="191" t="s">
        <v>342</v>
      </c>
      <c r="E1487" s="192" t="s">
        <v>941</v>
      </c>
      <c r="F1487" s="280" t="s">
        <v>942</v>
      </c>
      <c r="G1487" s="194" t="s">
        <v>345</v>
      </c>
      <c r="H1487" s="195">
        <v>9.023</v>
      </c>
      <c r="I1487" s="269">
        <v>36.1</v>
      </c>
      <c r="J1487" s="197">
        <f>ROUND(I1487*H1487,2)</f>
        <v>325.73</v>
      </c>
      <c r="K1487" s="193" t="s">
        <v>346</v>
      </c>
      <c r="L1487" s="322"/>
    </row>
    <row r="1488" spans="2:12" s="12" customFormat="1" ht="13.5" hidden="1" outlineLevel="3">
      <c r="B1488" s="342"/>
      <c r="C1488" s="203"/>
      <c r="D1488" s="206" t="s">
        <v>348</v>
      </c>
      <c r="E1488" s="343" t="s">
        <v>34</v>
      </c>
      <c r="F1488" s="350" t="s">
        <v>1804</v>
      </c>
      <c r="G1488" s="203"/>
      <c r="H1488" s="345" t="s">
        <v>34</v>
      </c>
      <c r="I1488" s="346" t="s">
        <v>34</v>
      </c>
      <c r="J1488" s="203"/>
      <c r="K1488" s="203"/>
      <c r="L1488" s="347"/>
    </row>
    <row r="1489" spans="2:12" s="13" customFormat="1" ht="13.5" hidden="1" outlineLevel="3">
      <c r="B1489" s="331"/>
      <c r="C1489" s="204"/>
      <c r="D1489" s="206" t="s">
        <v>348</v>
      </c>
      <c r="E1489" s="210" t="s">
        <v>34</v>
      </c>
      <c r="F1489" s="281" t="s">
        <v>1805</v>
      </c>
      <c r="G1489" s="204"/>
      <c r="H1489" s="212">
        <v>4.381</v>
      </c>
      <c r="I1489" s="332" t="s">
        <v>34</v>
      </c>
      <c r="J1489" s="204"/>
      <c r="K1489" s="204"/>
      <c r="L1489" s="333"/>
    </row>
    <row r="1490" spans="2:12" s="13" customFormat="1" ht="13.5" hidden="1" outlineLevel="3">
      <c r="B1490" s="331"/>
      <c r="C1490" s="204"/>
      <c r="D1490" s="206" t="s">
        <v>348</v>
      </c>
      <c r="E1490" s="210" t="s">
        <v>34</v>
      </c>
      <c r="F1490" s="281" t="s">
        <v>1806</v>
      </c>
      <c r="G1490" s="204"/>
      <c r="H1490" s="212">
        <v>3.601</v>
      </c>
      <c r="I1490" s="332" t="s">
        <v>34</v>
      </c>
      <c r="J1490" s="204"/>
      <c r="K1490" s="204"/>
      <c r="L1490" s="333"/>
    </row>
    <row r="1491" spans="2:12" s="13" customFormat="1" ht="13.5" hidden="1" outlineLevel="3">
      <c r="B1491" s="331"/>
      <c r="C1491" s="204"/>
      <c r="D1491" s="206" t="s">
        <v>348</v>
      </c>
      <c r="E1491" s="210" t="s">
        <v>34</v>
      </c>
      <c r="F1491" s="281" t="s">
        <v>1807</v>
      </c>
      <c r="G1491" s="204"/>
      <c r="H1491" s="212">
        <v>1.041</v>
      </c>
      <c r="I1491" s="332" t="s">
        <v>34</v>
      </c>
      <c r="J1491" s="204"/>
      <c r="K1491" s="204"/>
      <c r="L1491" s="333"/>
    </row>
    <row r="1492" spans="2:12" s="14" customFormat="1" ht="13.5" hidden="1" outlineLevel="3">
      <c r="B1492" s="335"/>
      <c r="C1492" s="205"/>
      <c r="D1492" s="206" t="s">
        <v>348</v>
      </c>
      <c r="E1492" s="207" t="s">
        <v>34</v>
      </c>
      <c r="F1492" s="282" t="s">
        <v>352</v>
      </c>
      <c r="G1492" s="205"/>
      <c r="H1492" s="209">
        <v>9.023</v>
      </c>
      <c r="I1492" s="336" t="s">
        <v>34</v>
      </c>
      <c r="J1492" s="205"/>
      <c r="K1492" s="205"/>
      <c r="L1492" s="337"/>
    </row>
    <row r="1493" spans="2:12" s="1" customFormat="1" ht="22.5" customHeight="1" outlineLevel="2">
      <c r="B1493" s="302"/>
      <c r="C1493" s="191" t="s">
        <v>1808</v>
      </c>
      <c r="D1493" s="191" t="s">
        <v>342</v>
      </c>
      <c r="E1493" s="192" t="s">
        <v>933</v>
      </c>
      <c r="F1493" s="280" t="s">
        <v>934</v>
      </c>
      <c r="G1493" s="194" t="s">
        <v>345</v>
      </c>
      <c r="H1493" s="195">
        <v>9.023</v>
      </c>
      <c r="I1493" s="269">
        <v>10.3</v>
      </c>
      <c r="J1493" s="197">
        <f>ROUND(I1493*H1493,2)</f>
        <v>92.94</v>
      </c>
      <c r="K1493" s="193" t="s">
        <v>346</v>
      </c>
      <c r="L1493" s="322"/>
    </row>
    <row r="1494" spans="2:12" s="1" customFormat="1" ht="31.5" customHeight="1" outlineLevel="2" collapsed="1">
      <c r="B1494" s="302"/>
      <c r="C1494" s="191" t="s">
        <v>1809</v>
      </c>
      <c r="D1494" s="191" t="s">
        <v>342</v>
      </c>
      <c r="E1494" s="192" t="s">
        <v>1810</v>
      </c>
      <c r="F1494" s="280" t="s">
        <v>1811</v>
      </c>
      <c r="G1494" s="194" t="s">
        <v>390</v>
      </c>
      <c r="H1494" s="195">
        <v>24.005</v>
      </c>
      <c r="I1494" s="269">
        <v>278.6</v>
      </c>
      <c r="J1494" s="197">
        <f>ROUND(I1494*H1494,2)</f>
        <v>6687.79</v>
      </c>
      <c r="K1494" s="193" t="s">
        <v>346</v>
      </c>
      <c r="L1494" s="322"/>
    </row>
    <row r="1495" spans="2:12" s="13" customFormat="1" ht="13.5" hidden="1" outlineLevel="3">
      <c r="B1495" s="331"/>
      <c r="C1495" s="204"/>
      <c r="D1495" s="206" t="s">
        <v>348</v>
      </c>
      <c r="E1495" s="210" t="s">
        <v>34</v>
      </c>
      <c r="F1495" s="281" t="s">
        <v>1812</v>
      </c>
      <c r="G1495" s="204"/>
      <c r="H1495" s="212">
        <v>24.005</v>
      </c>
      <c r="I1495" s="332" t="s">
        <v>34</v>
      </c>
      <c r="J1495" s="204"/>
      <c r="K1495" s="204"/>
      <c r="L1495" s="333"/>
    </row>
    <row r="1496" spans="2:12" s="1" customFormat="1" ht="31.5" customHeight="1" outlineLevel="2" collapsed="1">
      <c r="B1496" s="302"/>
      <c r="C1496" s="191" t="s">
        <v>1813</v>
      </c>
      <c r="D1496" s="191" t="s">
        <v>342</v>
      </c>
      <c r="E1496" s="192" t="s">
        <v>1814</v>
      </c>
      <c r="F1496" s="280" t="s">
        <v>1815</v>
      </c>
      <c r="G1496" s="194" t="s">
        <v>390</v>
      </c>
      <c r="H1496" s="195">
        <v>24.005</v>
      </c>
      <c r="I1496" s="269">
        <v>257.8</v>
      </c>
      <c r="J1496" s="197">
        <f>ROUND(I1496*H1496,2)</f>
        <v>6188.49</v>
      </c>
      <c r="K1496" s="193" t="s">
        <v>34</v>
      </c>
      <c r="L1496" s="322"/>
    </row>
    <row r="1497" spans="2:12" s="13" customFormat="1" ht="13.5" hidden="1" outlineLevel="3">
      <c r="B1497" s="331"/>
      <c r="C1497" s="204"/>
      <c r="D1497" s="206" t="s">
        <v>348</v>
      </c>
      <c r="E1497" s="210" t="s">
        <v>34</v>
      </c>
      <c r="F1497" s="281" t="s">
        <v>1812</v>
      </c>
      <c r="G1497" s="204"/>
      <c r="H1497" s="212">
        <v>24.005</v>
      </c>
      <c r="I1497" s="332" t="s">
        <v>34</v>
      </c>
      <c r="J1497" s="204"/>
      <c r="K1497" s="204"/>
      <c r="L1497" s="333"/>
    </row>
    <row r="1498" spans="2:12" s="1" customFormat="1" ht="22.5" customHeight="1" outlineLevel="2" collapsed="1">
      <c r="B1498" s="302"/>
      <c r="C1498" s="191" t="s">
        <v>1816</v>
      </c>
      <c r="D1498" s="191" t="s">
        <v>342</v>
      </c>
      <c r="E1498" s="192" t="s">
        <v>1817</v>
      </c>
      <c r="F1498" s="280" t="s">
        <v>1818</v>
      </c>
      <c r="G1498" s="194" t="s">
        <v>390</v>
      </c>
      <c r="H1498" s="195">
        <v>24.005</v>
      </c>
      <c r="I1498" s="269">
        <v>257.8</v>
      </c>
      <c r="J1498" s="197">
        <f>ROUND(I1498*H1498,2)</f>
        <v>6188.49</v>
      </c>
      <c r="K1498" s="193" t="s">
        <v>34</v>
      </c>
      <c r="L1498" s="322"/>
    </row>
    <row r="1499" spans="2:12" s="13" customFormat="1" ht="13.5" hidden="1" outlineLevel="3">
      <c r="B1499" s="331"/>
      <c r="C1499" s="204"/>
      <c r="D1499" s="206" t="s">
        <v>348</v>
      </c>
      <c r="E1499" s="210" t="s">
        <v>34</v>
      </c>
      <c r="F1499" s="281" t="s">
        <v>1812</v>
      </c>
      <c r="G1499" s="204"/>
      <c r="H1499" s="212">
        <v>24.005</v>
      </c>
      <c r="I1499" s="332" t="s">
        <v>34</v>
      </c>
      <c r="J1499" s="204"/>
      <c r="K1499" s="204"/>
      <c r="L1499" s="333"/>
    </row>
    <row r="1500" spans="2:12" s="1" customFormat="1" ht="22.5" customHeight="1" outlineLevel="2" collapsed="1">
      <c r="B1500" s="302"/>
      <c r="C1500" s="191" t="s">
        <v>1819</v>
      </c>
      <c r="D1500" s="191" t="s">
        <v>342</v>
      </c>
      <c r="E1500" s="192" t="s">
        <v>1820</v>
      </c>
      <c r="F1500" s="280" t="s">
        <v>1821</v>
      </c>
      <c r="G1500" s="194" t="s">
        <v>390</v>
      </c>
      <c r="H1500" s="195">
        <v>48.01</v>
      </c>
      <c r="I1500" s="269">
        <v>16.7</v>
      </c>
      <c r="J1500" s="197">
        <f>ROUND(I1500*H1500,2)</f>
        <v>801.77</v>
      </c>
      <c r="K1500" s="193" t="s">
        <v>34</v>
      </c>
      <c r="L1500" s="322"/>
    </row>
    <row r="1501" spans="2:12" s="13" customFormat="1" ht="13.5" hidden="1" outlineLevel="3">
      <c r="B1501" s="331"/>
      <c r="C1501" s="204"/>
      <c r="D1501" s="206" t="s">
        <v>348</v>
      </c>
      <c r="E1501" s="210" t="s">
        <v>34</v>
      </c>
      <c r="F1501" s="281" t="s">
        <v>1822</v>
      </c>
      <c r="G1501" s="204"/>
      <c r="H1501" s="212">
        <v>48.01</v>
      </c>
      <c r="I1501" s="332" t="s">
        <v>34</v>
      </c>
      <c r="J1501" s="204"/>
      <c r="K1501" s="204"/>
      <c r="L1501" s="333"/>
    </row>
    <row r="1502" spans="2:12" s="1" customFormat="1" ht="22.5" customHeight="1" outlineLevel="2" collapsed="1">
      <c r="B1502" s="302"/>
      <c r="C1502" s="191" t="s">
        <v>1823</v>
      </c>
      <c r="D1502" s="191" t="s">
        <v>342</v>
      </c>
      <c r="E1502" s="192" t="s">
        <v>1824</v>
      </c>
      <c r="F1502" s="280" t="s">
        <v>1825</v>
      </c>
      <c r="G1502" s="194" t="s">
        <v>390</v>
      </c>
      <c r="H1502" s="195">
        <v>24.005</v>
      </c>
      <c r="I1502" s="269">
        <v>22.3</v>
      </c>
      <c r="J1502" s="197">
        <f>ROUND(I1502*H1502,2)</f>
        <v>535.31</v>
      </c>
      <c r="K1502" s="193" t="s">
        <v>34</v>
      </c>
      <c r="L1502" s="322"/>
    </row>
    <row r="1503" spans="2:12" s="13" customFormat="1" ht="13.5" hidden="1" outlineLevel="3">
      <c r="B1503" s="331"/>
      <c r="C1503" s="204"/>
      <c r="D1503" s="206" t="s">
        <v>348</v>
      </c>
      <c r="E1503" s="210" t="s">
        <v>34</v>
      </c>
      <c r="F1503" s="281" t="s">
        <v>1812</v>
      </c>
      <c r="G1503" s="204"/>
      <c r="H1503" s="212">
        <v>24.005</v>
      </c>
      <c r="I1503" s="332" t="s">
        <v>34</v>
      </c>
      <c r="J1503" s="204"/>
      <c r="K1503" s="204"/>
      <c r="L1503" s="333"/>
    </row>
    <row r="1504" spans="2:12" s="1" customFormat="1" ht="22.5" customHeight="1" outlineLevel="2" collapsed="1">
      <c r="B1504" s="302"/>
      <c r="C1504" s="191" t="s">
        <v>1826</v>
      </c>
      <c r="D1504" s="191" t="s">
        <v>342</v>
      </c>
      <c r="E1504" s="192" t="s">
        <v>1827</v>
      </c>
      <c r="F1504" s="280" t="s">
        <v>1828</v>
      </c>
      <c r="G1504" s="194" t="s">
        <v>390</v>
      </c>
      <c r="H1504" s="195">
        <v>5.203</v>
      </c>
      <c r="I1504" s="269">
        <v>585.1</v>
      </c>
      <c r="J1504" s="197">
        <f>ROUND(I1504*H1504,2)</f>
        <v>3044.28</v>
      </c>
      <c r="K1504" s="193" t="s">
        <v>346</v>
      </c>
      <c r="L1504" s="322"/>
    </row>
    <row r="1505" spans="2:12" s="13" customFormat="1" ht="13.5" hidden="1" outlineLevel="3">
      <c r="B1505" s="331"/>
      <c r="C1505" s="204"/>
      <c r="D1505" s="206" t="s">
        <v>348</v>
      </c>
      <c r="E1505" s="210" t="s">
        <v>34</v>
      </c>
      <c r="F1505" s="281" t="s">
        <v>1829</v>
      </c>
      <c r="G1505" s="204"/>
      <c r="H1505" s="212">
        <v>5.203</v>
      </c>
      <c r="I1505" s="332" t="s">
        <v>34</v>
      </c>
      <c r="J1505" s="204"/>
      <c r="K1505" s="204"/>
      <c r="L1505" s="333"/>
    </row>
    <row r="1506" spans="2:12" s="1" customFormat="1" ht="31.5" customHeight="1" outlineLevel="2" collapsed="1">
      <c r="B1506" s="302"/>
      <c r="C1506" s="191" t="s">
        <v>1830</v>
      </c>
      <c r="D1506" s="191" t="s">
        <v>342</v>
      </c>
      <c r="E1506" s="192" t="s">
        <v>1831</v>
      </c>
      <c r="F1506" s="280" t="s">
        <v>1832</v>
      </c>
      <c r="G1506" s="194" t="s">
        <v>491</v>
      </c>
      <c r="H1506" s="195">
        <v>10</v>
      </c>
      <c r="I1506" s="269">
        <v>153.3</v>
      </c>
      <c r="J1506" s="197">
        <f>ROUND(I1506*H1506,2)</f>
        <v>1533</v>
      </c>
      <c r="K1506" s="193" t="s">
        <v>346</v>
      </c>
      <c r="L1506" s="322"/>
    </row>
    <row r="1507" spans="2:12" s="13" customFormat="1" ht="13.5" hidden="1" outlineLevel="3">
      <c r="B1507" s="331"/>
      <c r="C1507" s="204"/>
      <c r="D1507" s="206" t="s">
        <v>348</v>
      </c>
      <c r="E1507" s="210" t="s">
        <v>34</v>
      </c>
      <c r="F1507" s="281" t="s">
        <v>216</v>
      </c>
      <c r="G1507" s="204"/>
      <c r="H1507" s="212">
        <v>10</v>
      </c>
      <c r="I1507" s="332" t="s">
        <v>34</v>
      </c>
      <c r="J1507" s="204"/>
      <c r="K1507" s="204"/>
      <c r="L1507" s="333"/>
    </row>
    <row r="1508" spans="2:12" s="1" customFormat="1" ht="22.5" customHeight="1" outlineLevel="2" collapsed="1">
      <c r="B1508" s="302"/>
      <c r="C1508" s="191" t="s">
        <v>1833</v>
      </c>
      <c r="D1508" s="191" t="s">
        <v>342</v>
      </c>
      <c r="E1508" s="192" t="s">
        <v>1834</v>
      </c>
      <c r="F1508" s="280" t="s">
        <v>1835</v>
      </c>
      <c r="G1508" s="194" t="s">
        <v>491</v>
      </c>
      <c r="H1508" s="195">
        <v>10</v>
      </c>
      <c r="I1508" s="269">
        <v>27.9</v>
      </c>
      <c r="J1508" s="197">
        <f>ROUND(I1508*H1508,2)</f>
        <v>279</v>
      </c>
      <c r="K1508" s="193" t="s">
        <v>346</v>
      </c>
      <c r="L1508" s="322"/>
    </row>
    <row r="1509" spans="2:12" s="13" customFormat="1" ht="13.5" hidden="1" outlineLevel="3">
      <c r="B1509" s="331"/>
      <c r="C1509" s="204"/>
      <c r="D1509" s="206" t="s">
        <v>348</v>
      </c>
      <c r="E1509" s="210" t="s">
        <v>34</v>
      </c>
      <c r="F1509" s="281" t="s">
        <v>216</v>
      </c>
      <c r="G1509" s="204"/>
      <c r="H1509" s="212">
        <v>10</v>
      </c>
      <c r="I1509" s="332" t="s">
        <v>34</v>
      </c>
      <c r="J1509" s="204"/>
      <c r="K1509" s="204"/>
      <c r="L1509" s="333"/>
    </row>
    <row r="1510" spans="2:12" s="1" customFormat="1" ht="31.5" customHeight="1" outlineLevel="2" collapsed="1">
      <c r="B1510" s="302"/>
      <c r="C1510" s="191" t="s">
        <v>1836</v>
      </c>
      <c r="D1510" s="191" t="s">
        <v>342</v>
      </c>
      <c r="E1510" s="192" t="s">
        <v>1837</v>
      </c>
      <c r="F1510" s="280" t="s">
        <v>1838</v>
      </c>
      <c r="G1510" s="194" t="s">
        <v>390</v>
      </c>
      <c r="H1510" s="195">
        <v>726</v>
      </c>
      <c r="I1510" s="269">
        <v>7</v>
      </c>
      <c r="J1510" s="197">
        <f>ROUND(I1510*H1510,2)</f>
        <v>5082</v>
      </c>
      <c r="K1510" s="193" t="s">
        <v>34</v>
      </c>
      <c r="L1510" s="322"/>
    </row>
    <row r="1511" spans="2:12" s="13" customFormat="1" ht="13.5" hidden="1" outlineLevel="3">
      <c r="B1511" s="331"/>
      <c r="C1511" s="204"/>
      <c r="D1511" s="206" t="s">
        <v>348</v>
      </c>
      <c r="E1511" s="210" t="s">
        <v>34</v>
      </c>
      <c r="F1511" s="281" t="s">
        <v>1839</v>
      </c>
      <c r="G1511" s="204"/>
      <c r="H1511" s="212">
        <v>726</v>
      </c>
      <c r="I1511" s="332" t="s">
        <v>34</v>
      </c>
      <c r="J1511" s="204"/>
      <c r="K1511" s="204"/>
      <c r="L1511" s="333"/>
    </row>
    <row r="1512" spans="2:12" s="1" customFormat="1" ht="22.5" customHeight="1" outlineLevel="2" collapsed="1">
      <c r="B1512" s="302"/>
      <c r="C1512" s="191" t="s">
        <v>1840</v>
      </c>
      <c r="D1512" s="191" t="s">
        <v>342</v>
      </c>
      <c r="E1512" s="192" t="s">
        <v>1820</v>
      </c>
      <c r="F1512" s="280" t="s">
        <v>1821</v>
      </c>
      <c r="G1512" s="194" t="s">
        <v>390</v>
      </c>
      <c r="H1512" s="195">
        <v>726</v>
      </c>
      <c r="I1512" s="269">
        <v>16.7</v>
      </c>
      <c r="J1512" s="197">
        <f>ROUND(I1512*H1512,2)</f>
        <v>12124.2</v>
      </c>
      <c r="K1512" s="193" t="s">
        <v>34</v>
      </c>
      <c r="L1512" s="322"/>
    </row>
    <row r="1513" spans="2:12" s="13" customFormat="1" ht="13.5" hidden="1" outlineLevel="3">
      <c r="B1513" s="331"/>
      <c r="C1513" s="204"/>
      <c r="D1513" s="206" t="s">
        <v>348</v>
      </c>
      <c r="E1513" s="210" t="s">
        <v>34</v>
      </c>
      <c r="F1513" s="281" t="s">
        <v>1839</v>
      </c>
      <c r="G1513" s="204"/>
      <c r="H1513" s="212">
        <v>726</v>
      </c>
      <c r="I1513" s="332" t="s">
        <v>34</v>
      </c>
      <c r="J1513" s="204"/>
      <c r="K1513" s="204"/>
      <c r="L1513" s="333"/>
    </row>
    <row r="1514" spans="2:12" s="1" customFormat="1" ht="31.5" customHeight="1" outlineLevel="2" collapsed="1">
      <c r="B1514" s="302"/>
      <c r="C1514" s="191" t="s">
        <v>1841</v>
      </c>
      <c r="D1514" s="191" t="s">
        <v>342</v>
      </c>
      <c r="E1514" s="192" t="s">
        <v>1842</v>
      </c>
      <c r="F1514" s="280" t="s">
        <v>1843</v>
      </c>
      <c r="G1514" s="194" t="s">
        <v>390</v>
      </c>
      <c r="H1514" s="195">
        <v>726</v>
      </c>
      <c r="I1514" s="269">
        <v>229.9</v>
      </c>
      <c r="J1514" s="197">
        <f>ROUND(I1514*H1514,2)</f>
        <v>166907.4</v>
      </c>
      <c r="K1514" s="193" t="s">
        <v>346</v>
      </c>
      <c r="L1514" s="322"/>
    </row>
    <row r="1515" spans="2:12" s="13" customFormat="1" ht="13.5" hidden="1" outlineLevel="3">
      <c r="B1515" s="331"/>
      <c r="C1515" s="204"/>
      <c r="D1515" s="206" t="s">
        <v>348</v>
      </c>
      <c r="E1515" s="210" t="s">
        <v>34</v>
      </c>
      <c r="F1515" s="281" t="s">
        <v>1844</v>
      </c>
      <c r="G1515" s="204"/>
      <c r="H1515" s="212">
        <v>726</v>
      </c>
      <c r="I1515" s="332" t="s">
        <v>34</v>
      </c>
      <c r="J1515" s="204"/>
      <c r="K1515" s="204"/>
      <c r="L1515" s="333"/>
    </row>
    <row r="1516" spans="2:12" s="15" customFormat="1" ht="13.5" hidden="1" outlineLevel="3">
      <c r="B1516" s="339"/>
      <c r="C1516" s="213"/>
      <c r="D1516" s="206" t="s">
        <v>348</v>
      </c>
      <c r="E1516" s="214" t="s">
        <v>210</v>
      </c>
      <c r="F1516" s="284" t="s">
        <v>363</v>
      </c>
      <c r="G1516" s="213"/>
      <c r="H1516" s="216">
        <v>726</v>
      </c>
      <c r="I1516" s="340" t="s">
        <v>34</v>
      </c>
      <c r="J1516" s="213"/>
      <c r="K1516" s="213"/>
      <c r="L1516" s="341"/>
    </row>
    <row r="1517" spans="2:12" s="1" customFormat="1" ht="31.5" customHeight="1" outlineLevel="2" collapsed="1">
      <c r="B1517" s="302"/>
      <c r="C1517" s="191" t="s">
        <v>1845</v>
      </c>
      <c r="D1517" s="191" t="s">
        <v>342</v>
      </c>
      <c r="E1517" s="192" t="s">
        <v>1846</v>
      </c>
      <c r="F1517" s="280" t="s">
        <v>1847</v>
      </c>
      <c r="G1517" s="194" t="s">
        <v>491</v>
      </c>
      <c r="H1517" s="195">
        <v>13</v>
      </c>
      <c r="I1517" s="269">
        <v>111.5</v>
      </c>
      <c r="J1517" s="197">
        <f>ROUND(I1517*H1517,2)</f>
        <v>1449.5</v>
      </c>
      <c r="K1517" s="193" t="s">
        <v>34</v>
      </c>
      <c r="L1517" s="322"/>
    </row>
    <row r="1518" spans="2:12" s="12" customFormat="1" ht="13.5" hidden="1" outlineLevel="3">
      <c r="B1518" s="342"/>
      <c r="C1518" s="203"/>
      <c r="D1518" s="206" t="s">
        <v>348</v>
      </c>
      <c r="E1518" s="343" t="s">
        <v>34</v>
      </c>
      <c r="F1518" s="350" t="s">
        <v>1848</v>
      </c>
      <c r="G1518" s="203"/>
      <c r="H1518" s="345" t="s">
        <v>34</v>
      </c>
      <c r="I1518" s="346" t="s">
        <v>34</v>
      </c>
      <c r="J1518" s="203"/>
      <c r="K1518" s="203"/>
      <c r="L1518" s="347"/>
    </row>
    <row r="1519" spans="2:12" s="13" customFormat="1" ht="13.5" hidden="1" outlineLevel="3">
      <c r="B1519" s="331"/>
      <c r="C1519" s="204"/>
      <c r="D1519" s="206" t="s">
        <v>348</v>
      </c>
      <c r="E1519" s="210" t="s">
        <v>34</v>
      </c>
      <c r="F1519" s="281" t="s">
        <v>270</v>
      </c>
      <c r="G1519" s="204"/>
      <c r="H1519" s="212">
        <v>13</v>
      </c>
      <c r="I1519" s="332" t="s">
        <v>34</v>
      </c>
      <c r="J1519" s="204"/>
      <c r="K1519" s="204"/>
      <c r="L1519" s="333"/>
    </row>
    <row r="1520" spans="2:12" s="11" customFormat="1" ht="29.85" customHeight="1" outlineLevel="1">
      <c r="B1520" s="318"/>
      <c r="C1520" s="182"/>
      <c r="D1520" s="188" t="s">
        <v>74</v>
      </c>
      <c r="E1520" s="189" t="s">
        <v>373</v>
      </c>
      <c r="F1520" s="279" t="s">
        <v>1849</v>
      </c>
      <c r="G1520" s="182"/>
      <c r="H1520" s="182"/>
      <c r="I1520" s="321" t="s">
        <v>34</v>
      </c>
      <c r="J1520" s="190">
        <f>SUM(J1521:J1526)</f>
        <v>49038.689999999995</v>
      </c>
      <c r="K1520" s="182"/>
      <c r="L1520" s="320"/>
    </row>
    <row r="1521" spans="2:12" s="1" customFormat="1" ht="22.5" customHeight="1" outlineLevel="2" collapsed="1">
      <c r="B1521" s="302"/>
      <c r="C1521" s="191" t="s">
        <v>1850</v>
      </c>
      <c r="D1521" s="191" t="s">
        <v>342</v>
      </c>
      <c r="E1521" s="192" t="s">
        <v>1851</v>
      </c>
      <c r="F1521" s="280" t="s">
        <v>1852</v>
      </c>
      <c r="G1521" s="194" t="s">
        <v>390</v>
      </c>
      <c r="H1521" s="195">
        <v>8.613</v>
      </c>
      <c r="I1521" s="269">
        <v>626.9</v>
      </c>
      <c r="J1521" s="197">
        <f>ROUND(I1521*H1521,2)</f>
        <v>5399.49</v>
      </c>
      <c r="K1521" s="193" t="s">
        <v>34</v>
      </c>
      <c r="L1521" s="322"/>
    </row>
    <row r="1522" spans="2:12" s="12" customFormat="1" ht="13.5" hidden="1" outlineLevel="3">
      <c r="B1522" s="342"/>
      <c r="C1522" s="203"/>
      <c r="D1522" s="206" t="s">
        <v>348</v>
      </c>
      <c r="E1522" s="343" t="s">
        <v>34</v>
      </c>
      <c r="F1522" s="350" t="s">
        <v>1550</v>
      </c>
      <c r="G1522" s="203"/>
      <c r="H1522" s="345" t="s">
        <v>34</v>
      </c>
      <c r="I1522" s="346" t="s">
        <v>34</v>
      </c>
      <c r="J1522" s="203"/>
      <c r="K1522" s="203"/>
      <c r="L1522" s="347"/>
    </row>
    <row r="1523" spans="2:12" s="13" customFormat="1" ht="13.5" hidden="1" outlineLevel="3">
      <c r="B1523" s="331"/>
      <c r="C1523" s="204"/>
      <c r="D1523" s="206" t="s">
        <v>348</v>
      </c>
      <c r="E1523" s="210" t="s">
        <v>34</v>
      </c>
      <c r="F1523" s="281" t="s">
        <v>1853</v>
      </c>
      <c r="G1523" s="204"/>
      <c r="H1523" s="212">
        <v>8.613</v>
      </c>
      <c r="I1523" s="332" t="s">
        <v>34</v>
      </c>
      <c r="J1523" s="204"/>
      <c r="K1523" s="204"/>
      <c r="L1523" s="333"/>
    </row>
    <row r="1524" spans="2:12" s="1" customFormat="1" ht="22.5" customHeight="1" outlineLevel="2" collapsed="1">
      <c r="B1524" s="302"/>
      <c r="C1524" s="191" t="s">
        <v>1854</v>
      </c>
      <c r="D1524" s="191" t="s">
        <v>342</v>
      </c>
      <c r="E1524" s="192" t="s">
        <v>1855</v>
      </c>
      <c r="F1524" s="280" t="s">
        <v>1856</v>
      </c>
      <c r="G1524" s="194" t="s">
        <v>491</v>
      </c>
      <c r="H1524" s="195">
        <v>174</v>
      </c>
      <c r="I1524" s="269">
        <v>209</v>
      </c>
      <c r="J1524" s="197">
        <f>ROUND(I1524*H1524,2)</f>
        <v>36366</v>
      </c>
      <c r="K1524" s="193" t="s">
        <v>34</v>
      </c>
      <c r="L1524" s="322"/>
    </row>
    <row r="1525" spans="2:12" s="13" customFormat="1" ht="13.5" hidden="1" outlineLevel="3">
      <c r="B1525" s="331"/>
      <c r="C1525" s="204"/>
      <c r="D1525" s="206" t="s">
        <v>348</v>
      </c>
      <c r="E1525" s="210" t="s">
        <v>34</v>
      </c>
      <c r="F1525" s="281" t="s">
        <v>1857</v>
      </c>
      <c r="G1525" s="204"/>
      <c r="H1525" s="212">
        <v>174</v>
      </c>
      <c r="I1525" s="332" t="s">
        <v>34</v>
      </c>
      <c r="J1525" s="204"/>
      <c r="K1525" s="204"/>
      <c r="L1525" s="333"/>
    </row>
    <row r="1526" spans="2:12" s="1" customFormat="1" ht="22.5" customHeight="1" outlineLevel="2" collapsed="1">
      <c r="B1526" s="302"/>
      <c r="C1526" s="191" t="s">
        <v>1858</v>
      </c>
      <c r="D1526" s="191" t="s">
        <v>342</v>
      </c>
      <c r="E1526" s="192" t="s">
        <v>1859</v>
      </c>
      <c r="F1526" s="280" t="s">
        <v>1860</v>
      </c>
      <c r="G1526" s="194" t="s">
        <v>491</v>
      </c>
      <c r="H1526" s="195">
        <v>174</v>
      </c>
      <c r="I1526" s="269">
        <v>41.8</v>
      </c>
      <c r="J1526" s="197">
        <f>ROUND(I1526*H1526,2)</f>
        <v>7273.2</v>
      </c>
      <c r="K1526" s="193" t="s">
        <v>34</v>
      </c>
      <c r="L1526" s="322"/>
    </row>
    <row r="1527" spans="2:12" s="13" customFormat="1" ht="13.5" hidden="1" outlineLevel="3">
      <c r="B1527" s="331"/>
      <c r="C1527" s="204"/>
      <c r="D1527" s="206" t="s">
        <v>348</v>
      </c>
      <c r="E1527" s="210" t="s">
        <v>34</v>
      </c>
      <c r="F1527" s="281" t="s">
        <v>1857</v>
      </c>
      <c r="G1527" s="204"/>
      <c r="H1527" s="212">
        <v>174</v>
      </c>
      <c r="I1527" s="332" t="s">
        <v>34</v>
      </c>
      <c r="J1527" s="204"/>
      <c r="K1527" s="204"/>
      <c r="L1527" s="333"/>
    </row>
    <row r="1528" spans="2:12" s="11" customFormat="1" ht="29.85" customHeight="1" outlineLevel="1">
      <c r="B1528" s="318"/>
      <c r="C1528" s="182"/>
      <c r="D1528" s="188" t="s">
        <v>74</v>
      </c>
      <c r="E1528" s="189" t="s">
        <v>382</v>
      </c>
      <c r="F1528" s="279" t="s">
        <v>1861</v>
      </c>
      <c r="G1528" s="182"/>
      <c r="H1528" s="182"/>
      <c r="I1528" s="321" t="s">
        <v>34</v>
      </c>
      <c r="J1528" s="190">
        <f>SUM(J1529:J1869)</f>
        <v>6582881.299999999</v>
      </c>
      <c r="K1528" s="182"/>
      <c r="L1528" s="320"/>
    </row>
    <row r="1529" spans="2:12" s="1" customFormat="1" ht="22.5" customHeight="1" outlineLevel="2">
      <c r="B1529" s="302"/>
      <c r="C1529" s="191" t="s">
        <v>1862</v>
      </c>
      <c r="D1529" s="191" t="s">
        <v>342</v>
      </c>
      <c r="E1529" s="192" t="s">
        <v>1863</v>
      </c>
      <c r="F1529" s="280" t="s">
        <v>1864</v>
      </c>
      <c r="G1529" s="194" t="s">
        <v>34</v>
      </c>
      <c r="H1529" s="195">
        <v>0</v>
      </c>
      <c r="I1529" s="269"/>
      <c r="J1529" s="197">
        <f>ROUND(I1529*H1529,2)</f>
        <v>0</v>
      </c>
      <c r="K1529" s="193" t="s">
        <v>34</v>
      </c>
      <c r="L1529" s="322"/>
    </row>
    <row r="1530" spans="2:12" s="1" customFormat="1" ht="22.5" customHeight="1" outlineLevel="2">
      <c r="B1530" s="302"/>
      <c r="C1530" s="191" t="s">
        <v>1865</v>
      </c>
      <c r="D1530" s="191" t="s">
        <v>342</v>
      </c>
      <c r="E1530" s="192" t="s">
        <v>1866</v>
      </c>
      <c r="F1530" s="280" t="s">
        <v>1867</v>
      </c>
      <c r="G1530" s="194" t="s">
        <v>34</v>
      </c>
      <c r="H1530" s="195">
        <v>0</v>
      </c>
      <c r="I1530" s="269"/>
      <c r="J1530" s="197">
        <f>ROUND(I1530*H1530,2)</f>
        <v>0</v>
      </c>
      <c r="K1530" s="193" t="s">
        <v>34</v>
      </c>
      <c r="L1530" s="322"/>
    </row>
    <row r="1531" spans="2:12" s="1" customFormat="1" ht="31.5" customHeight="1" outlineLevel="2" collapsed="1">
      <c r="B1531" s="302"/>
      <c r="C1531" s="191" t="s">
        <v>1868</v>
      </c>
      <c r="D1531" s="191" t="s">
        <v>342</v>
      </c>
      <c r="E1531" s="192" t="s">
        <v>1869</v>
      </c>
      <c r="F1531" s="280" t="s">
        <v>1870</v>
      </c>
      <c r="G1531" s="194" t="s">
        <v>491</v>
      </c>
      <c r="H1531" s="195">
        <v>9.67</v>
      </c>
      <c r="I1531" s="269">
        <v>1003.1</v>
      </c>
      <c r="J1531" s="197">
        <f>ROUND(I1531*H1531,2)</f>
        <v>9699.98</v>
      </c>
      <c r="K1531" s="193" t="s">
        <v>346</v>
      </c>
      <c r="L1531" s="322"/>
    </row>
    <row r="1532" spans="2:12" s="12" customFormat="1" ht="13.5" hidden="1" outlineLevel="3">
      <c r="B1532" s="342"/>
      <c r="C1532" s="203"/>
      <c r="D1532" s="206" t="s">
        <v>348</v>
      </c>
      <c r="E1532" s="343" t="s">
        <v>34</v>
      </c>
      <c r="F1532" s="350" t="s">
        <v>1871</v>
      </c>
      <c r="G1532" s="203"/>
      <c r="H1532" s="345" t="s">
        <v>34</v>
      </c>
      <c r="I1532" s="346" t="s">
        <v>34</v>
      </c>
      <c r="J1532" s="203"/>
      <c r="K1532" s="203"/>
      <c r="L1532" s="347"/>
    </row>
    <row r="1533" spans="2:12" s="13" customFormat="1" ht="13.5" hidden="1" outlineLevel="3">
      <c r="B1533" s="331"/>
      <c r="C1533" s="204"/>
      <c r="D1533" s="206" t="s">
        <v>348</v>
      </c>
      <c r="E1533" s="210" t="s">
        <v>34</v>
      </c>
      <c r="F1533" s="281" t="s">
        <v>1872</v>
      </c>
      <c r="G1533" s="204"/>
      <c r="H1533" s="212">
        <v>7.47</v>
      </c>
      <c r="I1533" s="332" t="s">
        <v>34</v>
      </c>
      <c r="J1533" s="204"/>
      <c r="K1533" s="204"/>
      <c r="L1533" s="333"/>
    </row>
    <row r="1534" spans="2:12" s="14" customFormat="1" ht="13.5" hidden="1" outlineLevel="3">
      <c r="B1534" s="335"/>
      <c r="C1534" s="205"/>
      <c r="D1534" s="206" t="s">
        <v>348</v>
      </c>
      <c r="E1534" s="207" t="s">
        <v>220</v>
      </c>
      <c r="F1534" s="282" t="s">
        <v>352</v>
      </c>
      <c r="G1534" s="205"/>
      <c r="H1534" s="209">
        <v>7.47</v>
      </c>
      <c r="I1534" s="336" t="s">
        <v>34</v>
      </c>
      <c r="J1534" s="205"/>
      <c r="K1534" s="205"/>
      <c r="L1534" s="337"/>
    </row>
    <row r="1535" spans="2:12" s="13" customFormat="1" ht="13.5" hidden="1" outlineLevel="3">
      <c r="B1535" s="331"/>
      <c r="C1535" s="204"/>
      <c r="D1535" s="206" t="s">
        <v>348</v>
      </c>
      <c r="E1535" s="210" t="s">
        <v>34</v>
      </c>
      <c r="F1535" s="281" t="s">
        <v>1873</v>
      </c>
      <c r="G1535" s="204"/>
      <c r="H1535" s="212">
        <v>9.67</v>
      </c>
      <c r="I1535" s="332" t="s">
        <v>34</v>
      </c>
      <c r="J1535" s="204"/>
      <c r="K1535" s="204"/>
      <c r="L1535" s="333"/>
    </row>
    <row r="1536" spans="2:12" s="14" customFormat="1" ht="13.5" hidden="1" outlineLevel="3">
      <c r="B1536" s="335"/>
      <c r="C1536" s="205"/>
      <c r="D1536" s="206" t="s">
        <v>348</v>
      </c>
      <c r="E1536" s="207" t="s">
        <v>222</v>
      </c>
      <c r="F1536" s="282" t="s">
        <v>352</v>
      </c>
      <c r="G1536" s="205"/>
      <c r="H1536" s="209">
        <v>9.67</v>
      </c>
      <c r="I1536" s="336" t="s">
        <v>34</v>
      </c>
      <c r="J1536" s="205"/>
      <c r="K1536" s="205"/>
      <c r="L1536" s="337"/>
    </row>
    <row r="1537" spans="2:12" s="1" customFormat="1" ht="22.5" customHeight="1" outlineLevel="2" collapsed="1">
      <c r="B1537" s="302"/>
      <c r="C1537" s="217" t="s">
        <v>1874</v>
      </c>
      <c r="D1537" s="217" t="s">
        <v>441</v>
      </c>
      <c r="E1537" s="218" t="s">
        <v>1875</v>
      </c>
      <c r="F1537" s="283" t="s">
        <v>1876</v>
      </c>
      <c r="G1537" s="220" t="s">
        <v>1130</v>
      </c>
      <c r="H1537" s="221">
        <v>3.907</v>
      </c>
      <c r="I1537" s="270">
        <v>38108.3</v>
      </c>
      <c r="J1537" s="222">
        <f>ROUND(I1537*H1537,2)</f>
        <v>148889.13</v>
      </c>
      <c r="K1537" s="219" t="s">
        <v>34</v>
      </c>
      <c r="L1537" s="334"/>
    </row>
    <row r="1538" spans="2:12" s="13" customFormat="1" ht="13.5" hidden="1" outlineLevel="3">
      <c r="B1538" s="331"/>
      <c r="C1538" s="204"/>
      <c r="D1538" s="206" t="s">
        <v>348</v>
      </c>
      <c r="E1538" s="210" t="s">
        <v>34</v>
      </c>
      <c r="F1538" s="281" t="s">
        <v>1877</v>
      </c>
      <c r="G1538" s="204"/>
      <c r="H1538" s="212">
        <v>3.907</v>
      </c>
      <c r="I1538" s="332" t="s">
        <v>34</v>
      </c>
      <c r="J1538" s="204"/>
      <c r="K1538" s="204"/>
      <c r="L1538" s="333"/>
    </row>
    <row r="1539" spans="2:12" s="1" customFormat="1" ht="31.5" customHeight="1" outlineLevel="2" collapsed="1">
      <c r="B1539" s="302"/>
      <c r="C1539" s="191" t="s">
        <v>1878</v>
      </c>
      <c r="D1539" s="191" t="s">
        <v>342</v>
      </c>
      <c r="E1539" s="192" t="s">
        <v>1879</v>
      </c>
      <c r="F1539" s="280" t="s">
        <v>1880</v>
      </c>
      <c r="G1539" s="194" t="s">
        <v>491</v>
      </c>
      <c r="H1539" s="195">
        <v>86.07</v>
      </c>
      <c r="I1539" s="269">
        <v>1184.2</v>
      </c>
      <c r="J1539" s="197">
        <f>ROUND(I1539*H1539,2)</f>
        <v>101924.09</v>
      </c>
      <c r="K1539" s="193" t="s">
        <v>34</v>
      </c>
      <c r="L1539" s="322"/>
    </row>
    <row r="1540" spans="2:12" s="12" customFormat="1" ht="13.5" hidden="1" outlineLevel="3">
      <c r="B1540" s="342"/>
      <c r="C1540" s="203"/>
      <c r="D1540" s="206" t="s">
        <v>348</v>
      </c>
      <c r="E1540" s="343" t="s">
        <v>34</v>
      </c>
      <c r="F1540" s="350" t="s">
        <v>1881</v>
      </c>
      <c r="G1540" s="203"/>
      <c r="H1540" s="345" t="s">
        <v>34</v>
      </c>
      <c r="I1540" s="346" t="s">
        <v>34</v>
      </c>
      <c r="J1540" s="203"/>
      <c r="K1540" s="203"/>
      <c r="L1540" s="347"/>
    </row>
    <row r="1541" spans="2:12" s="13" customFormat="1" ht="13.5" hidden="1" outlineLevel="3">
      <c r="B1541" s="331"/>
      <c r="C1541" s="204"/>
      <c r="D1541" s="206" t="s">
        <v>348</v>
      </c>
      <c r="E1541" s="210" t="s">
        <v>34</v>
      </c>
      <c r="F1541" s="281" t="s">
        <v>1882</v>
      </c>
      <c r="G1541" s="204"/>
      <c r="H1541" s="212">
        <v>19.92</v>
      </c>
      <c r="I1541" s="332" t="s">
        <v>34</v>
      </c>
      <c r="J1541" s="204"/>
      <c r="K1541" s="204"/>
      <c r="L1541" s="333"/>
    </row>
    <row r="1542" spans="2:12" s="13" customFormat="1" ht="13.5" hidden="1" outlineLevel="3">
      <c r="B1542" s="331"/>
      <c r="C1542" s="204"/>
      <c r="D1542" s="206" t="s">
        <v>348</v>
      </c>
      <c r="E1542" s="210" t="s">
        <v>34</v>
      </c>
      <c r="F1542" s="281" t="s">
        <v>1883</v>
      </c>
      <c r="G1542" s="204"/>
      <c r="H1542" s="212">
        <v>61.44</v>
      </c>
      <c r="I1542" s="332" t="s">
        <v>34</v>
      </c>
      <c r="J1542" s="204"/>
      <c r="K1542" s="204"/>
      <c r="L1542" s="333"/>
    </row>
    <row r="1543" spans="2:12" s="14" customFormat="1" ht="13.5" hidden="1" outlineLevel="3">
      <c r="B1543" s="335"/>
      <c r="C1543" s="205"/>
      <c r="D1543" s="206" t="s">
        <v>348</v>
      </c>
      <c r="E1543" s="207" t="s">
        <v>224</v>
      </c>
      <c r="F1543" s="282" t="s">
        <v>352</v>
      </c>
      <c r="G1543" s="205"/>
      <c r="H1543" s="209">
        <v>81.36</v>
      </c>
      <c r="I1543" s="336" t="s">
        <v>34</v>
      </c>
      <c r="J1543" s="205"/>
      <c r="K1543" s="205"/>
      <c r="L1543" s="337"/>
    </row>
    <row r="1544" spans="2:12" s="12" customFormat="1" ht="13.5" hidden="1" outlineLevel="3">
      <c r="B1544" s="342"/>
      <c r="C1544" s="203"/>
      <c r="D1544" s="206" t="s">
        <v>348</v>
      </c>
      <c r="E1544" s="343" t="s">
        <v>34</v>
      </c>
      <c r="F1544" s="350" t="s">
        <v>1884</v>
      </c>
      <c r="G1544" s="203"/>
      <c r="H1544" s="345" t="s">
        <v>34</v>
      </c>
      <c r="I1544" s="346" t="s">
        <v>34</v>
      </c>
      <c r="J1544" s="203"/>
      <c r="K1544" s="203"/>
      <c r="L1544" s="347"/>
    </row>
    <row r="1545" spans="2:12" s="13" customFormat="1" ht="13.5" hidden="1" outlineLevel="3">
      <c r="B1545" s="331"/>
      <c r="C1545" s="204"/>
      <c r="D1545" s="206" t="s">
        <v>348</v>
      </c>
      <c r="E1545" s="210" t="s">
        <v>226</v>
      </c>
      <c r="F1545" s="281" t="s">
        <v>1885</v>
      </c>
      <c r="G1545" s="204"/>
      <c r="H1545" s="212">
        <v>21.15</v>
      </c>
      <c r="I1545" s="332" t="s">
        <v>34</v>
      </c>
      <c r="J1545" s="204"/>
      <c r="K1545" s="204"/>
      <c r="L1545" s="333"/>
    </row>
    <row r="1546" spans="2:12" s="13" customFormat="1" ht="13.5" hidden="1" outlineLevel="3">
      <c r="B1546" s="331"/>
      <c r="C1546" s="204"/>
      <c r="D1546" s="206" t="s">
        <v>348</v>
      </c>
      <c r="E1546" s="210" t="s">
        <v>34</v>
      </c>
      <c r="F1546" s="281" t="s">
        <v>1886</v>
      </c>
      <c r="G1546" s="204"/>
      <c r="H1546" s="212">
        <v>64.92</v>
      </c>
      <c r="I1546" s="332" t="s">
        <v>34</v>
      </c>
      <c r="J1546" s="204"/>
      <c r="K1546" s="204"/>
      <c r="L1546" s="333"/>
    </row>
    <row r="1547" spans="2:12" s="14" customFormat="1" ht="13.5" hidden="1" outlineLevel="3">
      <c r="B1547" s="335"/>
      <c r="C1547" s="205"/>
      <c r="D1547" s="206" t="s">
        <v>348</v>
      </c>
      <c r="E1547" s="207" t="s">
        <v>228</v>
      </c>
      <c r="F1547" s="282" t="s">
        <v>352</v>
      </c>
      <c r="G1547" s="205"/>
      <c r="H1547" s="209">
        <v>86.07</v>
      </c>
      <c r="I1547" s="336" t="s">
        <v>34</v>
      </c>
      <c r="J1547" s="205"/>
      <c r="K1547" s="205"/>
      <c r="L1547" s="337"/>
    </row>
    <row r="1548" spans="2:12" s="1" customFormat="1" ht="22.5" customHeight="1" outlineLevel="2" collapsed="1">
      <c r="B1548" s="302"/>
      <c r="C1548" s="217" t="s">
        <v>1887</v>
      </c>
      <c r="D1548" s="217" t="s">
        <v>441</v>
      </c>
      <c r="E1548" s="218" t="s">
        <v>1888</v>
      </c>
      <c r="F1548" s="283" t="s">
        <v>1889</v>
      </c>
      <c r="G1548" s="220" t="s">
        <v>1130</v>
      </c>
      <c r="H1548" s="221">
        <v>26.228</v>
      </c>
      <c r="I1548" s="270">
        <v>23823.7</v>
      </c>
      <c r="J1548" s="222">
        <f>ROUND(I1548*H1548,2)</f>
        <v>624848</v>
      </c>
      <c r="K1548" s="219" t="s">
        <v>34</v>
      </c>
      <c r="L1548" s="334"/>
    </row>
    <row r="1549" spans="2:12" s="13" customFormat="1" ht="13.5" hidden="1" outlineLevel="3">
      <c r="B1549" s="331"/>
      <c r="C1549" s="204"/>
      <c r="D1549" s="206" t="s">
        <v>348</v>
      </c>
      <c r="E1549" s="210" t="s">
        <v>34</v>
      </c>
      <c r="F1549" s="281" t="s">
        <v>1890</v>
      </c>
      <c r="G1549" s="204"/>
      <c r="H1549" s="212">
        <v>26.228</v>
      </c>
      <c r="I1549" s="332" t="s">
        <v>34</v>
      </c>
      <c r="J1549" s="204"/>
      <c r="K1549" s="204"/>
      <c r="L1549" s="333"/>
    </row>
    <row r="1550" spans="2:12" s="1" customFormat="1" ht="31.5" customHeight="1" outlineLevel="2" collapsed="1">
      <c r="B1550" s="302"/>
      <c r="C1550" s="217" t="s">
        <v>1891</v>
      </c>
      <c r="D1550" s="217" t="s">
        <v>441</v>
      </c>
      <c r="E1550" s="218" t="s">
        <v>1892</v>
      </c>
      <c r="F1550" s="283" t="s">
        <v>1893</v>
      </c>
      <c r="G1550" s="220" t="s">
        <v>1130</v>
      </c>
      <c r="H1550" s="221">
        <v>8.545</v>
      </c>
      <c r="I1550" s="270">
        <v>42446.7</v>
      </c>
      <c r="J1550" s="222">
        <f>ROUND(I1550*H1550,2)</f>
        <v>362707.05</v>
      </c>
      <c r="K1550" s="219" t="s">
        <v>34</v>
      </c>
      <c r="L1550" s="334"/>
    </row>
    <row r="1551" spans="2:12" s="13" customFormat="1" ht="13.5" hidden="1" outlineLevel="3">
      <c r="B1551" s="331"/>
      <c r="C1551" s="204"/>
      <c r="D1551" s="206" t="s">
        <v>348</v>
      </c>
      <c r="E1551" s="210" t="s">
        <v>34</v>
      </c>
      <c r="F1551" s="281" t="s">
        <v>1894</v>
      </c>
      <c r="G1551" s="204"/>
      <c r="H1551" s="212">
        <v>8.545</v>
      </c>
      <c r="I1551" s="332" t="s">
        <v>34</v>
      </c>
      <c r="J1551" s="204"/>
      <c r="K1551" s="204"/>
      <c r="L1551" s="333"/>
    </row>
    <row r="1552" spans="2:12" s="1" customFormat="1" ht="31.5" customHeight="1" outlineLevel="2" collapsed="1">
      <c r="B1552" s="302"/>
      <c r="C1552" s="191" t="s">
        <v>1895</v>
      </c>
      <c r="D1552" s="191" t="s">
        <v>342</v>
      </c>
      <c r="E1552" s="192" t="s">
        <v>1896</v>
      </c>
      <c r="F1552" s="280" t="s">
        <v>1897</v>
      </c>
      <c r="G1552" s="194" t="s">
        <v>491</v>
      </c>
      <c r="H1552" s="195">
        <v>20.05</v>
      </c>
      <c r="I1552" s="269">
        <v>348.3</v>
      </c>
      <c r="J1552" s="197">
        <f>ROUND(I1552*H1552,2)</f>
        <v>6983.42</v>
      </c>
      <c r="K1552" s="193" t="s">
        <v>346</v>
      </c>
      <c r="L1552" s="322"/>
    </row>
    <row r="1553" spans="2:12" s="12" customFormat="1" ht="13.5" hidden="1" outlineLevel="3">
      <c r="B1553" s="342"/>
      <c r="C1553" s="203"/>
      <c r="D1553" s="206" t="s">
        <v>348</v>
      </c>
      <c r="E1553" s="343" t="s">
        <v>34</v>
      </c>
      <c r="F1553" s="350" t="s">
        <v>1898</v>
      </c>
      <c r="G1553" s="203"/>
      <c r="H1553" s="345" t="s">
        <v>34</v>
      </c>
      <c r="I1553" s="346" t="s">
        <v>34</v>
      </c>
      <c r="J1553" s="203"/>
      <c r="K1553" s="203"/>
      <c r="L1553" s="347"/>
    </row>
    <row r="1554" spans="2:12" s="13" customFormat="1" ht="13.5" hidden="1" outlineLevel="3">
      <c r="B1554" s="331"/>
      <c r="C1554" s="204"/>
      <c r="D1554" s="206" t="s">
        <v>348</v>
      </c>
      <c r="E1554" s="210" t="s">
        <v>34</v>
      </c>
      <c r="F1554" s="281" t="s">
        <v>1899</v>
      </c>
      <c r="G1554" s="204"/>
      <c r="H1554" s="212">
        <v>19.46</v>
      </c>
      <c r="I1554" s="332" t="s">
        <v>34</v>
      </c>
      <c r="J1554" s="204"/>
      <c r="K1554" s="204"/>
      <c r="L1554" s="333"/>
    </row>
    <row r="1555" spans="2:12" s="14" customFormat="1" ht="13.5" hidden="1" outlineLevel="3">
      <c r="B1555" s="335"/>
      <c r="C1555" s="205"/>
      <c r="D1555" s="206" t="s">
        <v>348</v>
      </c>
      <c r="E1555" s="207" t="s">
        <v>229</v>
      </c>
      <c r="F1555" s="282" t="s">
        <v>352</v>
      </c>
      <c r="G1555" s="205"/>
      <c r="H1555" s="209">
        <v>19.46</v>
      </c>
      <c r="I1555" s="336" t="s">
        <v>34</v>
      </c>
      <c r="J1555" s="205"/>
      <c r="K1555" s="205"/>
      <c r="L1555" s="337"/>
    </row>
    <row r="1556" spans="2:12" s="13" customFormat="1" ht="13.5" hidden="1" outlineLevel="3">
      <c r="B1556" s="331"/>
      <c r="C1556" s="204"/>
      <c r="D1556" s="206" t="s">
        <v>348</v>
      </c>
      <c r="E1556" s="210" t="s">
        <v>34</v>
      </c>
      <c r="F1556" s="281" t="s">
        <v>1900</v>
      </c>
      <c r="G1556" s="204"/>
      <c r="H1556" s="212">
        <v>20.05</v>
      </c>
      <c r="I1556" s="332" t="s">
        <v>34</v>
      </c>
      <c r="J1556" s="204"/>
      <c r="K1556" s="204"/>
      <c r="L1556" s="333"/>
    </row>
    <row r="1557" spans="2:12" s="14" customFormat="1" ht="13.5" hidden="1" outlineLevel="3">
      <c r="B1557" s="335"/>
      <c r="C1557" s="205"/>
      <c r="D1557" s="206" t="s">
        <v>348</v>
      </c>
      <c r="E1557" s="207" t="s">
        <v>230</v>
      </c>
      <c r="F1557" s="282" t="s">
        <v>352</v>
      </c>
      <c r="G1557" s="205"/>
      <c r="H1557" s="209">
        <v>20.05</v>
      </c>
      <c r="I1557" s="336" t="s">
        <v>34</v>
      </c>
      <c r="J1557" s="205"/>
      <c r="K1557" s="205"/>
      <c r="L1557" s="337"/>
    </row>
    <row r="1558" spans="2:12" s="1" customFormat="1" ht="22.5" customHeight="1" outlineLevel="2" collapsed="1">
      <c r="B1558" s="302"/>
      <c r="C1558" s="217" t="s">
        <v>1901</v>
      </c>
      <c r="D1558" s="217" t="s">
        <v>441</v>
      </c>
      <c r="E1558" s="218" t="s">
        <v>1902</v>
      </c>
      <c r="F1558" s="283" t="s">
        <v>1903</v>
      </c>
      <c r="G1558" s="220" t="s">
        <v>491</v>
      </c>
      <c r="H1558" s="221">
        <v>20.351</v>
      </c>
      <c r="I1558" s="270">
        <v>2446.5</v>
      </c>
      <c r="J1558" s="222">
        <f>ROUND(I1558*H1558,2)</f>
        <v>49788.72</v>
      </c>
      <c r="K1558" s="219" t="s">
        <v>346</v>
      </c>
      <c r="L1558" s="334"/>
    </row>
    <row r="1559" spans="2:12" s="13" customFormat="1" ht="13.5" hidden="1" outlineLevel="3">
      <c r="B1559" s="331"/>
      <c r="C1559" s="204"/>
      <c r="D1559" s="206" t="s">
        <v>348</v>
      </c>
      <c r="E1559" s="210" t="s">
        <v>34</v>
      </c>
      <c r="F1559" s="281" t="s">
        <v>1904</v>
      </c>
      <c r="G1559" s="204"/>
      <c r="H1559" s="212">
        <v>20.351</v>
      </c>
      <c r="I1559" s="332" t="s">
        <v>34</v>
      </c>
      <c r="J1559" s="204"/>
      <c r="K1559" s="204"/>
      <c r="L1559" s="333"/>
    </row>
    <row r="1560" spans="2:12" s="1" customFormat="1" ht="22.5" customHeight="1" outlineLevel="2">
      <c r="B1560" s="302"/>
      <c r="C1560" s="191" t="s">
        <v>1905</v>
      </c>
      <c r="D1560" s="191" t="s">
        <v>342</v>
      </c>
      <c r="E1560" s="192" t="s">
        <v>1906</v>
      </c>
      <c r="F1560" s="280" t="s">
        <v>1907</v>
      </c>
      <c r="G1560" s="194" t="s">
        <v>1130</v>
      </c>
      <c r="H1560" s="195">
        <v>6</v>
      </c>
      <c r="I1560" s="269">
        <v>1671.8</v>
      </c>
      <c r="J1560" s="197">
        <f>ROUND(I1560*H1560,2)</f>
        <v>10030.8</v>
      </c>
      <c r="K1560" s="193" t="s">
        <v>34</v>
      </c>
      <c r="L1560" s="322"/>
    </row>
    <row r="1561" spans="2:12" s="1" customFormat="1" ht="22.5" customHeight="1" outlineLevel="2" collapsed="1">
      <c r="B1561" s="302"/>
      <c r="C1561" s="191" t="s">
        <v>1908</v>
      </c>
      <c r="D1561" s="191" t="s">
        <v>342</v>
      </c>
      <c r="E1561" s="192" t="s">
        <v>1909</v>
      </c>
      <c r="F1561" s="280" t="s">
        <v>1910</v>
      </c>
      <c r="G1561" s="194" t="s">
        <v>345</v>
      </c>
      <c r="H1561" s="195">
        <v>26.011</v>
      </c>
      <c r="I1561" s="269">
        <v>3099.9</v>
      </c>
      <c r="J1561" s="197">
        <f>ROUND(I1561*H1561,2)</f>
        <v>80631.5</v>
      </c>
      <c r="K1561" s="193" t="s">
        <v>34</v>
      </c>
      <c r="L1561" s="322"/>
    </row>
    <row r="1562" spans="2:12" s="12" customFormat="1" ht="13.5" hidden="1" outlineLevel="3">
      <c r="B1562" s="342"/>
      <c r="C1562" s="203"/>
      <c r="D1562" s="206" t="s">
        <v>348</v>
      </c>
      <c r="E1562" s="343" t="s">
        <v>34</v>
      </c>
      <c r="F1562" s="350" t="s">
        <v>1588</v>
      </c>
      <c r="G1562" s="203"/>
      <c r="H1562" s="345" t="s">
        <v>34</v>
      </c>
      <c r="I1562" s="346" t="s">
        <v>34</v>
      </c>
      <c r="J1562" s="203"/>
      <c r="K1562" s="203"/>
      <c r="L1562" s="347"/>
    </row>
    <row r="1563" spans="2:12" s="13" customFormat="1" ht="13.5" hidden="1" outlineLevel="3">
      <c r="B1563" s="331"/>
      <c r="C1563" s="204"/>
      <c r="D1563" s="206" t="s">
        <v>348</v>
      </c>
      <c r="E1563" s="210" t="s">
        <v>34</v>
      </c>
      <c r="F1563" s="281" t="s">
        <v>1911</v>
      </c>
      <c r="G1563" s="204"/>
      <c r="H1563" s="212">
        <v>13.533</v>
      </c>
      <c r="I1563" s="332" t="s">
        <v>34</v>
      </c>
      <c r="J1563" s="204"/>
      <c r="K1563" s="204"/>
      <c r="L1563" s="333"/>
    </row>
    <row r="1564" spans="2:12" s="13" customFormat="1" ht="13.5" hidden="1" outlineLevel="3">
      <c r="B1564" s="331"/>
      <c r="C1564" s="204"/>
      <c r="D1564" s="206" t="s">
        <v>348</v>
      </c>
      <c r="E1564" s="210" t="s">
        <v>34</v>
      </c>
      <c r="F1564" s="281" t="s">
        <v>1912</v>
      </c>
      <c r="G1564" s="204"/>
      <c r="H1564" s="212">
        <v>3.748</v>
      </c>
      <c r="I1564" s="332" t="s">
        <v>34</v>
      </c>
      <c r="J1564" s="204"/>
      <c r="K1564" s="204"/>
      <c r="L1564" s="333"/>
    </row>
    <row r="1565" spans="2:12" s="13" customFormat="1" ht="13.5" hidden="1" outlineLevel="3">
      <c r="B1565" s="331"/>
      <c r="C1565" s="204"/>
      <c r="D1565" s="206" t="s">
        <v>348</v>
      </c>
      <c r="E1565" s="210" t="s">
        <v>34</v>
      </c>
      <c r="F1565" s="281" t="s">
        <v>1913</v>
      </c>
      <c r="G1565" s="204"/>
      <c r="H1565" s="212">
        <v>1.006</v>
      </c>
      <c r="I1565" s="332" t="s">
        <v>34</v>
      </c>
      <c r="J1565" s="204"/>
      <c r="K1565" s="204"/>
      <c r="L1565" s="333"/>
    </row>
    <row r="1566" spans="2:12" s="13" customFormat="1" ht="13.5" hidden="1" outlineLevel="3">
      <c r="B1566" s="331"/>
      <c r="C1566" s="204"/>
      <c r="D1566" s="206" t="s">
        <v>348</v>
      </c>
      <c r="E1566" s="210" t="s">
        <v>34</v>
      </c>
      <c r="F1566" s="281" t="s">
        <v>1914</v>
      </c>
      <c r="G1566" s="204"/>
      <c r="H1566" s="212">
        <v>3.862</v>
      </c>
      <c r="I1566" s="332" t="s">
        <v>34</v>
      </c>
      <c r="J1566" s="204"/>
      <c r="K1566" s="204"/>
      <c r="L1566" s="333"/>
    </row>
    <row r="1567" spans="2:12" s="13" customFormat="1" ht="13.5" hidden="1" outlineLevel="3">
      <c r="B1567" s="331"/>
      <c r="C1567" s="204"/>
      <c r="D1567" s="206" t="s">
        <v>348</v>
      </c>
      <c r="E1567" s="210" t="s">
        <v>34</v>
      </c>
      <c r="F1567" s="281" t="s">
        <v>1915</v>
      </c>
      <c r="G1567" s="204"/>
      <c r="H1567" s="212">
        <v>3.862</v>
      </c>
      <c r="I1567" s="332" t="s">
        <v>34</v>
      </c>
      <c r="J1567" s="204"/>
      <c r="K1567" s="204"/>
      <c r="L1567" s="333"/>
    </row>
    <row r="1568" spans="2:12" s="14" customFormat="1" ht="13.5" hidden="1" outlineLevel="3">
      <c r="B1568" s="335"/>
      <c r="C1568" s="205"/>
      <c r="D1568" s="206" t="s">
        <v>348</v>
      </c>
      <c r="E1568" s="207" t="s">
        <v>34</v>
      </c>
      <c r="F1568" s="282" t="s">
        <v>352</v>
      </c>
      <c r="G1568" s="205"/>
      <c r="H1568" s="209">
        <v>26.011</v>
      </c>
      <c r="I1568" s="336" t="s">
        <v>34</v>
      </c>
      <c r="J1568" s="205"/>
      <c r="K1568" s="205"/>
      <c r="L1568" s="337"/>
    </row>
    <row r="1569" spans="2:12" s="1" customFormat="1" ht="22.5" customHeight="1" outlineLevel="2" collapsed="1">
      <c r="B1569" s="302"/>
      <c r="C1569" s="191" t="s">
        <v>1916</v>
      </c>
      <c r="D1569" s="191" t="s">
        <v>342</v>
      </c>
      <c r="E1569" s="192" t="s">
        <v>1917</v>
      </c>
      <c r="F1569" s="280" t="s">
        <v>1918</v>
      </c>
      <c r="G1569" s="194" t="s">
        <v>345</v>
      </c>
      <c r="H1569" s="195">
        <v>97.015</v>
      </c>
      <c r="I1569" s="269">
        <v>3099.9</v>
      </c>
      <c r="J1569" s="197">
        <f>ROUND(I1569*H1569,2)</f>
        <v>300736.8</v>
      </c>
      <c r="K1569" s="193" t="s">
        <v>34</v>
      </c>
      <c r="L1569" s="322"/>
    </row>
    <row r="1570" spans="2:12" s="12" customFormat="1" ht="13.5" hidden="1" outlineLevel="3">
      <c r="B1570" s="342"/>
      <c r="C1570" s="203"/>
      <c r="D1570" s="206" t="s">
        <v>348</v>
      </c>
      <c r="E1570" s="343" t="s">
        <v>34</v>
      </c>
      <c r="F1570" s="350" t="s">
        <v>1588</v>
      </c>
      <c r="G1570" s="203"/>
      <c r="H1570" s="345" t="s">
        <v>34</v>
      </c>
      <c r="I1570" s="346" t="s">
        <v>34</v>
      </c>
      <c r="J1570" s="203"/>
      <c r="K1570" s="203"/>
      <c r="L1570" s="347"/>
    </row>
    <row r="1571" spans="2:12" s="12" customFormat="1" ht="13.5" hidden="1" outlineLevel="3">
      <c r="B1571" s="342"/>
      <c r="C1571" s="203"/>
      <c r="D1571" s="206" t="s">
        <v>348</v>
      </c>
      <c r="E1571" s="343" t="s">
        <v>34</v>
      </c>
      <c r="F1571" s="350" t="s">
        <v>1919</v>
      </c>
      <c r="G1571" s="203"/>
      <c r="H1571" s="345" t="s">
        <v>34</v>
      </c>
      <c r="I1571" s="346" t="s">
        <v>34</v>
      </c>
      <c r="J1571" s="203"/>
      <c r="K1571" s="203"/>
      <c r="L1571" s="347"/>
    </row>
    <row r="1572" spans="2:12" s="13" customFormat="1" ht="13.5" hidden="1" outlineLevel="3">
      <c r="B1572" s="331"/>
      <c r="C1572" s="204"/>
      <c r="D1572" s="206" t="s">
        <v>348</v>
      </c>
      <c r="E1572" s="210" t="s">
        <v>34</v>
      </c>
      <c r="F1572" s="281" t="s">
        <v>1920</v>
      </c>
      <c r="G1572" s="204"/>
      <c r="H1572" s="212">
        <v>45.637</v>
      </c>
      <c r="I1572" s="332" t="s">
        <v>34</v>
      </c>
      <c r="J1572" s="204"/>
      <c r="K1572" s="204"/>
      <c r="L1572" s="333"/>
    </row>
    <row r="1573" spans="2:12" s="13" customFormat="1" ht="13.5" hidden="1" outlineLevel="3">
      <c r="B1573" s="331"/>
      <c r="C1573" s="204"/>
      <c r="D1573" s="206" t="s">
        <v>348</v>
      </c>
      <c r="E1573" s="210" t="s">
        <v>34</v>
      </c>
      <c r="F1573" s="281" t="s">
        <v>1921</v>
      </c>
      <c r="G1573" s="204"/>
      <c r="H1573" s="212">
        <v>-0.703</v>
      </c>
      <c r="I1573" s="332" t="s">
        <v>34</v>
      </c>
      <c r="J1573" s="204"/>
      <c r="K1573" s="204"/>
      <c r="L1573" s="333"/>
    </row>
    <row r="1574" spans="2:12" s="13" customFormat="1" ht="13.5" hidden="1" outlineLevel="3">
      <c r="B1574" s="331"/>
      <c r="C1574" s="204"/>
      <c r="D1574" s="206" t="s">
        <v>348</v>
      </c>
      <c r="E1574" s="210" t="s">
        <v>34</v>
      </c>
      <c r="F1574" s="281" t="s">
        <v>1922</v>
      </c>
      <c r="G1574" s="204"/>
      <c r="H1574" s="212">
        <v>-2.719</v>
      </c>
      <c r="I1574" s="332" t="s">
        <v>34</v>
      </c>
      <c r="J1574" s="204"/>
      <c r="K1574" s="204"/>
      <c r="L1574" s="333"/>
    </row>
    <row r="1575" spans="2:12" s="13" customFormat="1" ht="13.5" hidden="1" outlineLevel="3">
      <c r="B1575" s="331"/>
      <c r="C1575" s="204"/>
      <c r="D1575" s="206" t="s">
        <v>348</v>
      </c>
      <c r="E1575" s="210" t="s">
        <v>34</v>
      </c>
      <c r="F1575" s="281" t="s">
        <v>1923</v>
      </c>
      <c r="G1575" s="204"/>
      <c r="H1575" s="212">
        <v>-2.073</v>
      </c>
      <c r="I1575" s="332" t="s">
        <v>34</v>
      </c>
      <c r="J1575" s="204"/>
      <c r="K1575" s="204"/>
      <c r="L1575" s="333"/>
    </row>
    <row r="1576" spans="2:12" s="13" customFormat="1" ht="13.5" hidden="1" outlineLevel="3">
      <c r="B1576" s="331"/>
      <c r="C1576" s="204"/>
      <c r="D1576" s="206" t="s">
        <v>348</v>
      </c>
      <c r="E1576" s="210" t="s">
        <v>34</v>
      </c>
      <c r="F1576" s="281" t="s">
        <v>1924</v>
      </c>
      <c r="G1576" s="204"/>
      <c r="H1576" s="212">
        <v>2.967</v>
      </c>
      <c r="I1576" s="332" t="s">
        <v>34</v>
      </c>
      <c r="J1576" s="204"/>
      <c r="K1576" s="204"/>
      <c r="L1576" s="333"/>
    </row>
    <row r="1577" spans="2:12" s="12" customFormat="1" ht="13.5" hidden="1" outlineLevel="3">
      <c r="B1577" s="342"/>
      <c r="C1577" s="203"/>
      <c r="D1577" s="206" t="s">
        <v>348</v>
      </c>
      <c r="E1577" s="343" t="s">
        <v>34</v>
      </c>
      <c r="F1577" s="350" t="s">
        <v>675</v>
      </c>
      <c r="G1577" s="203"/>
      <c r="H1577" s="345" t="s">
        <v>34</v>
      </c>
      <c r="I1577" s="346" t="s">
        <v>34</v>
      </c>
      <c r="J1577" s="203"/>
      <c r="K1577" s="203"/>
      <c r="L1577" s="347"/>
    </row>
    <row r="1578" spans="2:12" s="13" customFormat="1" ht="13.5" hidden="1" outlineLevel="3">
      <c r="B1578" s="331"/>
      <c r="C1578" s="204"/>
      <c r="D1578" s="206" t="s">
        <v>348</v>
      </c>
      <c r="E1578" s="210" t="s">
        <v>34</v>
      </c>
      <c r="F1578" s="281" t="s">
        <v>1925</v>
      </c>
      <c r="G1578" s="204"/>
      <c r="H1578" s="212">
        <v>20.237</v>
      </c>
      <c r="I1578" s="332" t="s">
        <v>34</v>
      </c>
      <c r="J1578" s="204"/>
      <c r="K1578" s="204"/>
      <c r="L1578" s="333"/>
    </row>
    <row r="1579" spans="2:12" s="13" customFormat="1" ht="13.5" hidden="1" outlineLevel="3">
      <c r="B1579" s="331"/>
      <c r="C1579" s="204"/>
      <c r="D1579" s="206" t="s">
        <v>348</v>
      </c>
      <c r="E1579" s="210" t="s">
        <v>34</v>
      </c>
      <c r="F1579" s="281" t="s">
        <v>1926</v>
      </c>
      <c r="G1579" s="204"/>
      <c r="H1579" s="212">
        <v>-3.45</v>
      </c>
      <c r="I1579" s="332" t="s">
        <v>34</v>
      </c>
      <c r="J1579" s="204"/>
      <c r="K1579" s="204"/>
      <c r="L1579" s="333"/>
    </row>
    <row r="1580" spans="2:12" s="13" customFormat="1" ht="13.5" hidden="1" outlineLevel="3">
      <c r="B1580" s="331"/>
      <c r="C1580" s="204"/>
      <c r="D1580" s="206" t="s">
        <v>348</v>
      </c>
      <c r="E1580" s="210" t="s">
        <v>34</v>
      </c>
      <c r="F1580" s="281" t="s">
        <v>1927</v>
      </c>
      <c r="G1580" s="204"/>
      <c r="H1580" s="212">
        <v>-0.113</v>
      </c>
      <c r="I1580" s="332" t="s">
        <v>34</v>
      </c>
      <c r="J1580" s="204"/>
      <c r="K1580" s="204"/>
      <c r="L1580" s="333"/>
    </row>
    <row r="1581" spans="2:12" s="13" customFormat="1" ht="13.5" hidden="1" outlineLevel="3">
      <c r="B1581" s="331"/>
      <c r="C1581" s="204"/>
      <c r="D1581" s="206" t="s">
        <v>348</v>
      </c>
      <c r="E1581" s="210" t="s">
        <v>34</v>
      </c>
      <c r="F1581" s="281" t="s">
        <v>1928</v>
      </c>
      <c r="G1581" s="204"/>
      <c r="H1581" s="212">
        <v>1.149</v>
      </c>
      <c r="I1581" s="332" t="s">
        <v>34</v>
      </c>
      <c r="J1581" s="204"/>
      <c r="K1581" s="204"/>
      <c r="L1581" s="333"/>
    </row>
    <row r="1582" spans="2:12" s="12" customFormat="1" ht="13.5" hidden="1" outlineLevel="3">
      <c r="B1582" s="342"/>
      <c r="C1582" s="203"/>
      <c r="D1582" s="206" t="s">
        <v>348</v>
      </c>
      <c r="E1582" s="343" t="s">
        <v>34</v>
      </c>
      <c r="F1582" s="350" t="s">
        <v>1929</v>
      </c>
      <c r="G1582" s="203"/>
      <c r="H1582" s="345" t="s">
        <v>34</v>
      </c>
      <c r="I1582" s="346" t="s">
        <v>34</v>
      </c>
      <c r="J1582" s="203"/>
      <c r="K1582" s="203"/>
      <c r="L1582" s="347"/>
    </row>
    <row r="1583" spans="2:12" s="13" customFormat="1" ht="13.5" hidden="1" outlineLevel="3">
      <c r="B1583" s="331"/>
      <c r="C1583" s="204"/>
      <c r="D1583" s="206" t="s">
        <v>348</v>
      </c>
      <c r="E1583" s="210" t="s">
        <v>34</v>
      </c>
      <c r="F1583" s="281" t="s">
        <v>1930</v>
      </c>
      <c r="G1583" s="204"/>
      <c r="H1583" s="212">
        <v>2.202</v>
      </c>
      <c r="I1583" s="332" t="s">
        <v>34</v>
      </c>
      <c r="J1583" s="204"/>
      <c r="K1583" s="204"/>
      <c r="L1583" s="333"/>
    </row>
    <row r="1584" spans="2:12" s="13" customFormat="1" ht="13.5" hidden="1" outlineLevel="3">
      <c r="B1584" s="331"/>
      <c r="C1584" s="204"/>
      <c r="D1584" s="206" t="s">
        <v>348</v>
      </c>
      <c r="E1584" s="210" t="s">
        <v>34</v>
      </c>
      <c r="F1584" s="281" t="s">
        <v>1931</v>
      </c>
      <c r="G1584" s="204"/>
      <c r="H1584" s="212">
        <v>-0.154</v>
      </c>
      <c r="I1584" s="332" t="s">
        <v>34</v>
      </c>
      <c r="J1584" s="204"/>
      <c r="K1584" s="204"/>
      <c r="L1584" s="333"/>
    </row>
    <row r="1585" spans="2:12" s="13" customFormat="1" ht="13.5" hidden="1" outlineLevel="3">
      <c r="B1585" s="331"/>
      <c r="C1585" s="204"/>
      <c r="D1585" s="206" t="s">
        <v>348</v>
      </c>
      <c r="E1585" s="210" t="s">
        <v>34</v>
      </c>
      <c r="F1585" s="281" t="s">
        <v>1932</v>
      </c>
      <c r="G1585" s="204"/>
      <c r="H1585" s="212">
        <v>0.211</v>
      </c>
      <c r="I1585" s="332" t="s">
        <v>34</v>
      </c>
      <c r="J1585" s="204"/>
      <c r="K1585" s="204"/>
      <c r="L1585" s="333"/>
    </row>
    <row r="1586" spans="2:12" s="12" customFormat="1" ht="13.5" hidden="1" outlineLevel="3">
      <c r="B1586" s="342"/>
      <c r="C1586" s="203"/>
      <c r="D1586" s="206" t="s">
        <v>348</v>
      </c>
      <c r="E1586" s="343" t="s">
        <v>34</v>
      </c>
      <c r="F1586" s="350" t="s">
        <v>1933</v>
      </c>
      <c r="G1586" s="203"/>
      <c r="H1586" s="345" t="s">
        <v>34</v>
      </c>
      <c r="I1586" s="346" t="s">
        <v>34</v>
      </c>
      <c r="J1586" s="203"/>
      <c r="K1586" s="203"/>
      <c r="L1586" s="347"/>
    </row>
    <row r="1587" spans="2:12" s="13" customFormat="1" ht="13.5" hidden="1" outlineLevel="3">
      <c r="B1587" s="331"/>
      <c r="C1587" s="204"/>
      <c r="D1587" s="206" t="s">
        <v>348</v>
      </c>
      <c r="E1587" s="210" t="s">
        <v>34</v>
      </c>
      <c r="F1587" s="281" t="s">
        <v>1934</v>
      </c>
      <c r="G1587" s="204"/>
      <c r="H1587" s="212">
        <v>19.909</v>
      </c>
      <c r="I1587" s="332" t="s">
        <v>34</v>
      </c>
      <c r="J1587" s="204"/>
      <c r="K1587" s="204"/>
      <c r="L1587" s="333"/>
    </row>
    <row r="1588" spans="2:12" s="13" customFormat="1" ht="13.5" hidden="1" outlineLevel="3">
      <c r="B1588" s="331"/>
      <c r="C1588" s="204"/>
      <c r="D1588" s="206" t="s">
        <v>348</v>
      </c>
      <c r="E1588" s="210" t="s">
        <v>34</v>
      </c>
      <c r="F1588" s="281" t="s">
        <v>1935</v>
      </c>
      <c r="G1588" s="204"/>
      <c r="H1588" s="212">
        <v>-0.539</v>
      </c>
      <c r="I1588" s="332" t="s">
        <v>34</v>
      </c>
      <c r="J1588" s="204"/>
      <c r="K1588" s="204"/>
      <c r="L1588" s="333"/>
    </row>
    <row r="1589" spans="2:12" s="13" customFormat="1" ht="13.5" hidden="1" outlineLevel="3">
      <c r="B1589" s="331"/>
      <c r="C1589" s="204"/>
      <c r="D1589" s="206" t="s">
        <v>348</v>
      </c>
      <c r="E1589" s="210" t="s">
        <v>34</v>
      </c>
      <c r="F1589" s="281" t="s">
        <v>1936</v>
      </c>
      <c r="G1589" s="204"/>
      <c r="H1589" s="212">
        <v>-4.093</v>
      </c>
      <c r="I1589" s="332" t="s">
        <v>34</v>
      </c>
      <c r="J1589" s="204"/>
      <c r="K1589" s="204"/>
      <c r="L1589" s="333"/>
    </row>
    <row r="1590" spans="2:12" s="13" customFormat="1" ht="13.5" hidden="1" outlineLevel="3">
      <c r="B1590" s="331"/>
      <c r="C1590" s="204"/>
      <c r="D1590" s="206" t="s">
        <v>348</v>
      </c>
      <c r="E1590" s="210" t="s">
        <v>34</v>
      </c>
      <c r="F1590" s="281" t="s">
        <v>1937</v>
      </c>
      <c r="G1590" s="204"/>
      <c r="H1590" s="212">
        <v>1.083</v>
      </c>
      <c r="I1590" s="332" t="s">
        <v>34</v>
      </c>
      <c r="J1590" s="204"/>
      <c r="K1590" s="204"/>
      <c r="L1590" s="333"/>
    </row>
    <row r="1591" spans="2:12" s="12" customFormat="1" ht="13.5" hidden="1" outlineLevel="3">
      <c r="B1591" s="342"/>
      <c r="C1591" s="203"/>
      <c r="D1591" s="206" t="s">
        <v>348</v>
      </c>
      <c r="E1591" s="343" t="s">
        <v>34</v>
      </c>
      <c r="F1591" s="350" t="s">
        <v>1938</v>
      </c>
      <c r="G1591" s="203"/>
      <c r="H1591" s="345" t="s">
        <v>34</v>
      </c>
      <c r="I1591" s="346" t="s">
        <v>34</v>
      </c>
      <c r="J1591" s="203"/>
      <c r="K1591" s="203"/>
      <c r="L1591" s="347"/>
    </row>
    <row r="1592" spans="2:12" s="13" customFormat="1" ht="13.5" hidden="1" outlineLevel="3">
      <c r="B1592" s="331"/>
      <c r="C1592" s="204"/>
      <c r="D1592" s="206" t="s">
        <v>348</v>
      </c>
      <c r="E1592" s="210" t="s">
        <v>34</v>
      </c>
      <c r="F1592" s="281" t="s">
        <v>1939</v>
      </c>
      <c r="G1592" s="204"/>
      <c r="H1592" s="212">
        <v>21.201</v>
      </c>
      <c r="I1592" s="332" t="s">
        <v>34</v>
      </c>
      <c r="J1592" s="204"/>
      <c r="K1592" s="204"/>
      <c r="L1592" s="333"/>
    </row>
    <row r="1593" spans="2:12" s="13" customFormat="1" ht="13.5" hidden="1" outlineLevel="3">
      <c r="B1593" s="331"/>
      <c r="C1593" s="204"/>
      <c r="D1593" s="206" t="s">
        <v>348</v>
      </c>
      <c r="E1593" s="210" t="s">
        <v>34</v>
      </c>
      <c r="F1593" s="281" t="s">
        <v>1940</v>
      </c>
      <c r="G1593" s="204"/>
      <c r="H1593" s="212">
        <v>-4.82</v>
      </c>
      <c r="I1593" s="332" t="s">
        <v>34</v>
      </c>
      <c r="J1593" s="204"/>
      <c r="K1593" s="204"/>
      <c r="L1593" s="333"/>
    </row>
    <row r="1594" spans="2:12" s="13" customFormat="1" ht="13.5" hidden="1" outlineLevel="3">
      <c r="B1594" s="331"/>
      <c r="C1594" s="204"/>
      <c r="D1594" s="206" t="s">
        <v>348</v>
      </c>
      <c r="E1594" s="210" t="s">
        <v>34</v>
      </c>
      <c r="F1594" s="281" t="s">
        <v>1937</v>
      </c>
      <c r="G1594" s="204"/>
      <c r="H1594" s="212">
        <v>1.083</v>
      </c>
      <c r="I1594" s="332" t="s">
        <v>34</v>
      </c>
      <c r="J1594" s="204"/>
      <c r="K1594" s="204"/>
      <c r="L1594" s="333"/>
    </row>
    <row r="1595" spans="2:12" s="14" customFormat="1" ht="13.5" hidden="1" outlineLevel="3">
      <c r="B1595" s="335"/>
      <c r="C1595" s="205"/>
      <c r="D1595" s="206" t="s">
        <v>348</v>
      </c>
      <c r="E1595" s="207" t="s">
        <v>34</v>
      </c>
      <c r="F1595" s="282" t="s">
        <v>352</v>
      </c>
      <c r="G1595" s="205"/>
      <c r="H1595" s="209">
        <v>97.015</v>
      </c>
      <c r="I1595" s="336" t="s">
        <v>34</v>
      </c>
      <c r="J1595" s="205"/>
      <c r="K1595" s="205"/>
      <c r="L1595" s="337"/>
    </row>
    <row r="1596" spans="2:12" s="1" customFormat="1" ht="22.5" customHeight="1" outlineLevel="2" collapsed="1">
      <c r="B1596" s="302"/>
      <c r="C1596" s="191" t="s">
        <v>1941</v>
      </c>
      <c r="D1596" s="191" t="s">
        <v>342</v>
      </c>
      <c r="E1596" s="192" t="s">
        <v>1942</v>
      </c>
      <c r="F1596" s="280" t="s">
        <v>1943</v>
      </c>
      <c r="G1596" s="194" t="s">
        <v>390</v>
      </c>
      <c r="H1596" s="195">
        <v>117.5</v>
      </c>
      <c r="I1596" s="269">
        <v>975.2</v>
      </c>
      <c r="J1596" s="197">
        <f>ROUND(I1596*H1596,2)</f>
        <v>114586</v>
      </c>
      <c r="K1596" s="193" t="s">
        <v>346</v>
      </c>
      <c r="L1596" s="322"/>
    </row>
    <row r="1597" spans="2:12" s="12" customFormat="1" ht="13.5" hidden="1" outlineLevel="3">
      <c r="B1597" s="342"/>
      <c r="C1597" s="203"/>
      <c r="D1597" s="206" t="s">
        <v>348</v>
      </c>
      <c r="E1597" s="343" t="s">
        <v>34</v>
      </c>
      <c r="F1597" s="350" t="s">
        <v>1588</v>
      </c>
      <c r="G1597" s="203"/>
      <c r="H1597" s="345" t="s">
        <v>34</v>
      </c>
      <c r="I1597" s="346" t="s">
        <v>34</v>
      </c>
      <c r="J1597" s="203"/>
      <c r="K1597" s="203"/>
      <c r="L1597" s="347"/>
    </row>
    <row r="1598" spans="2:12" s="13" customFormat="1" ht="13.5" hidden="1" outlineLevel="3">
      <c r="B1598" s="331"/>
      <c r="C1598" s="204"/>
      <c r="D1598" s="206" t="s">
        <v>348</v>
      </c>
      <c r="E1598" s="210" t="s">
        <v>34</v>
      </c>
      <c r="F1598" s="281" t="s">
        <v>1944</v>
      </c>
      <c r="G1598" s="204"/>
      <c r="H1598" s="212">
        <v>45.892</v>
      </c>
      <c r="I1598" s="332" t="s">
        <v>34</v>
      </c>
      <c r="J1598" s="204"/>
      <c r="K1598" s="204"/>
      <c r="L1598" s="333"/>
    </row>
    <row r="1599" spans="2:12" s="13" customFormat="1" ht="13.5" hidden="1" outlineLevel="3">
      <c r="B1599" s="331"/>
      <c r="C1599" s="204"/>
      <c r="D1599" s="206" t="s">
        <v>348</v>
      </c>
      <c r="E1599" s="210" t="s">
        <v>34</v>
      </c>
      <c r="F1599" s="281" t="s">
        <v>1945</v>
      </c>
      <c r="G1599" s="204"/>
      <c r="H1599" s="212">
        <v>22.204</v>
      </c>
      <c r="I1599" s="332" t="s">
        <v>34</v>
      </c>
      <c r="J1599" s="204"/>
      <c r="K1599" s="204"/>
      <c r="L1599" s="333"/>
    </row>
    <row r="1600" spans="2:12" s="13" customFormat="1" ht="13.5" hidden="1" outlineLevel="3">
      <c r="B1600" s="331"/>
      <c r="C1600" s="204"/>
      <c r="D1600" s="206" t="s">
        <v>348</v>
      </c>
      <c r="E1600" s="210" t="s">
        <v>34</v>
      </c>
      <c r="F1600" s="281" t="s">
        <v>1946</v>
      </c>
      <c r="G1600" s="204"/>
      <c r="H1600" s="212">
        <v>3.8</v>
      </c>
      <c r="I1600" s="332" t="s">
        <v>34</v>
      </c>
      <c r="J1600" s="204"/>
      <c r="K1600" s="204"/>
      <c r="L1600" s="333"/>
    </row>
    <row r="1601" spans="2:12" s="13" customFormat="1" ht="13.5" hidden="1" outlineLevel="3">
      <c r="B1601" s="331"/>
      <c r="C1601" s="204"/>
      <c r="D1601" s="206" t="s">
        <v>348</v>
      </c>
      <c r="E1601" s="210" t="s">
        <v>34</v>
      </c>
      <c r="F1601" s="281" t="s">
        <v>1947</v>
      </c>
      <c r="G1601" s="204"/>
      <c r="H1601" s="212">
        <v>23.244</v>
      </c>
      <c r="I1601" s="332" t="s">
        <v>34</v>
      </c>
      <c r="J1601" s="204"/>
      <c r="K1601" s="204"/>
      <c r="L1601" s="333"/>
    </row>
    <row r="1602" spans="2:12" s="13" customFormat="1" ht="13.5" hidden="1" outlineLevel="3">
      <c r="B1602" s="331"/>
      <c r="C1602" s="204"/>
      <c r="D1602" s="206" t="s">
        <v>348</v>
      </c>
      <c r="E1602" s="210" t="s">
        <v>34</v>
      </c>
      <c r="F1602" s="281" t="s">
        <v>1948</v>
      </c>
      <c r="G1602" s="204"/>
      <c r="H1602" s="212">
        <v>22.36</v>
      </c>
      <c r="I1602" s="332" t="s">
        <v>34</v>
      </c>
      <c r="J1602" s="204"/>
      <c r="K1602" s="204"/>
      <c r="L1602" s="333"/>
    </row>
    <row r="1603" spans="2:12" s="14" customFormat="1" ht="13.5" hidden="1" outlineLevel="3">
      <c r="B1603" s="335"/>
      <c r="C1603" s="205"/>
      <c r="D1603" s="206" t="s">
        <v>348</v>
      </c>
      <c r="E1603" s="207" t="s">
        <v>34</v>
      </c>
      <c r="F1603" s="282" t="s">
        <v>352</v>
      </c>
      <c r="G1603" s="205"/>
      <c r="H1603" s="209">
        <v>117.5</v>
      </c>
      <c r="I1603" s="336" t="s">
        <v>34</v>
      </c>
      <c r="J1603" s="205"/>
      <c r="K1603" s="205"/>
      <c r="L1603" s="337"/>
    </row>
    <row r="1604" spans="2:12" s="1" customFormat="1" ht="22.5" customHeight="1" outlineLevel="2" collapsed="1">
      <c r="B1604" s="302"/>
      <c r="C1604" s="191" t="s">
        <v>1949</v>
      </c>
      <c r="D1604" s="191" t="s">
        <v>342</v>
      </c>
      <c r="E1604" s="192" t="s">
        <v>1950</v>
      </c>
      <c r="F1604" s="280" t="s">
        <v>1951</v>
      </c>
      <c r="G1604" s="194" t="s">
        <v>417</v>
      </c>
      <c r="H1604" s="195">
        <v>0.173</v>
      </c>
      <c r="I1604" s="269">
        <v>28282</v>
      </c>
      <c r="J1604" s="197">
        <f>ROUND(I1604*H1604,2)</f>
        <v>4892.79</v>
      </c>
      <c r="K1604" s="193" t="s">
        <v>346</v>
      </c>
      <c r="L1604" s="322"/>
    </row>
    <row r="1605" spans="2:12" s="12" customFormat="1" ht="13.5" hidden="1" outlineLevel="3">
      <c r="B1605" s="342"/>
      <c r="C1605" s="203"/>
      <c r="D1605" s="206" t="s">
        <v>348</v>
      </c>
      <c r="E1605" s="343" t="s">
        <v>34</v>
      </c>
      <c r="F1605" s="350" t="s">
        <v>1952</v>
      </c>
      <c r="G1605" s="203"/>
      <c r="H1605" s="345" t="s">
        <v>34</v>
      </c>
      <c r="I1605" s="346" t="s">
        <v>34</v>
      </c>
      <c r="J1605" s="203"/>
      <c r="K1605" s="203"/>
      <c r="L1605" s="347"/>
    </row>
    <row r="1606" spans="2:12" s="13" customFormat="1" ht="13.5" hidden="1" outlineLevel="3">
      <c r="B1606" s="331"/>
      <c r="C1606" s="204"/>
      <c r="D1606" s="206" t="s">
        <v>348</v>
      </c>
      <c r="E1606" s="210" t="s">
        <v>34</v>
      </c>
      <c r="F1606" s="281" t="s">
        <v>1953</v>
      </c>
      <c r="G1606" s="204"/>
      <c r="H1606" s="212">
        <v>0.025</v>
      </c>
      <c r="I1606" s="332" t="s">
        <v>34</v>
      </c>
      <c r="J1606" s="204"/>
      <c r="K1606" s="204"/>
      <c r="L1606" s="333"/>
    </row>
    <row r="1607" spans="2:12" s="13" customFormat="1" ht="13.5" hidden="1" outlineLevel="3">
      <c r="B1607" s="331"/>
      <c r="C1607" s="204"/>
      <c r="D1607" s="206" t="s">
        <v>348</v>
      </c>
      <c r="E1607" s="210" t="s">
        <v>34</v>
      </c>
      <c r="F1607" s="281" t="s">
        <v>1954</v>
      </c>
      <c r="G1607" s="204"/>
      <c r="H1607" s="212">
        <v>0.007</v>
      </c>
      <c r="I1607" s="332" t="s">
        <v>34</v>
      </c>
      <c r="J1607" s="204"/>
      <c r="K1607" s="204"/>
      <c r="L1607" s="333"/>
    </row>
    <row r="1608" spans="2:12" s="13" customFormat="1" ht="13.5" hidden="1" outlineLevel="3">
      <c r="B1608" s="331"/>
      <c r="C1608" s="204"/>
      <c r="D1608" s="206" t="s">
        <v>348</v>
      </c>
      <c r="E1608" s="210" t="s">
        <v>34</v>
      </c>
      <c r="F1608" s="281" t="s">
        <v>1955</v>
      </c>
      <c r="G1608" s="204"/>
      <c r="H1608" s="212">
        <v>0.008</v>
      </c>
      <c r="I1608" s="332" t="s">
        <v>34</v>
      </c>
      <c r="J1608" s="204"/>
      <c r="K1608" s="204"/>
      <c r="L1608" s="333"/>
    </row>
    <row r="1609" spans="2:12" s="13" customFormat="1" ht="13.5" hidden="1" outlineLevel="3">
      <c r="B1609" s="331"/>
      <c r="C1609" s="204"/>
      <c r="D1609" s="206" t="s">
        <v>348</v>
      </c>
      <c r="E1609" s="210" t="s">
        <v>34</v>
      </c>
      <c r="F1609" s="281" t="s">
        <v>1956</v>
      </c>
      <c r="G1609" s="204"/>
      <c r="H1609" s="212">
        <v>0.008</v>
      </c>
      <c r="I1609" s="332" t="s">
        <v>34</v>
      </c>
      <c r="J1609" s="204"/>
      <c r="K1609" s="204"/>
      <c r="L1609" s="333"/>
    </row>
    <row r="1610" spans="2:12" s="15" customFormat="1" ht="13.5" hidden="1" outlineLevel="3">
      <c r="B1610" s="339"/>
      <c r="C1610" s="213"/>
      <c r="D1610" s="206" t="s">
        <v>348</v>
      </c>
      <c r="E1610" s="214" t="s">
        <v>34</v>
      </c>
      <c r="F1610" s="284" t="s">
        <v>363</v>
      </c>
      <c r="G1610" s="213"/>
      <c r="H1610" s="216">
        <v>0.048</v>
      </c>
      <c r="I1610" s="340" t="s">
        <v>34</v>
      </c>
      <c r="J1610" s="213"/>
      <c r="K1610" s="213"/>
      <c r="L1610" s="341"/>
    </row>
    <row r="1611" spans="2:12" s="12" customFormat="1" ht="13.5" hidden="1" outlineLevel="3">
      <c r="B1611" s="342"/>
      <c r="C1611" s="203"/>
      <c r="D1611" s="206" t="s">
        <v>348</v>
      </c>
      <c r="E1611" s="343" t="s">
        <v>34</v>
      </c>
      <c r="F1611" s="350" t="s">
        <v>1957</v>
      </c>
      <c r="G1611" s="203"/>
      <c r="H1611" s="345" t="s">
        <v>34</v>
      </c>
      <c r="I1611" s="346" t="s">
        <v>34</v>
      </c>
      <c r="J1611" s="203"/>
      <c r="K1611" s="203"/>
      <c r="L1611" s="347"/>
    </row>
    <row r="1612" spans="2:12" s="12" customFormat="1" ht="13.5" hidden="1" outlineLevel="3">
      <c r="B1612" s="342"/>
      <c r="C1612" s="203"/>
      <c r="D1612" s="206" t="s">
        <v>348</v>
      </c>
      <c r="E1612" s="343" t="s">
        <v>34</v>
      </c>
      <c r="F1612" s="350" t="s">
        <v>802</v>
      </c>
      <c r="G1612" s="203"/>
      <c r="H1612" s="345" t="s">
        <v>34</v>
      </c>
      <c r="I1612" s="346" t="s">
        <v>34</v>
      </c>
      <c r="J1612" s="203"/>
      <c r="K1612" s="203"/>
      <c r="L1612" s="347"/>
    </row>
    <row r="1613" spans="2:12" s="13" customFormat="1" ht="13.5" hidden="1" outlineLevel="3">
      <c r="B1613" s="331"/>
      <c r="C1613" s="204"/>
      <c r="D1613" s="206" t="s">
        <v>348</v>
      </c>
      <c r="E1613" s="210" t="s">
        <v>34</v>
      </c>
      <c r="F1613" s="281" t="s">
        <v>1958</v>
      </c>
      <c r="G1613" s="204"/>
      <c r="H1613" s="212">
        <v>0.054</v>
      </c>
      <c r="I1613" s="332" t="s">
        <v>34</v>
      </c>
      <c r="J1613" s="204"/>
      <c r="K1613" s="204"/>
      <c r="L1613" s="333"/>
    </row>
    <row r="1614" spans="2:12" s="12" customFormat="1" ht="13.5" hidden="1" outlineLevel="3">
      <c r="B1614" s="342"/>
      <c r="C1614" s="203"/>
      <c r="D1614" s="206" t="s">
        <v>348</v>
      </c>
      <c r="E1614" s="343" t="s">
        <v>34</v>
      </c>
      <c r="F1614" s="350" t="s">
        <v>884</v>
      </c>
      <c r="G1614" s="203"/>
      <c r="H1614" s="345" t="s">
        <v>34</v>
      </c>
      <c r="I1614" s="346" t="s">
        <v>34</v>
      </c>
      <c r="J1614" s="203"/>
      <c r="K1614" s="203"/>
      <c r="L1614" s="347"/>
    </row>
    <row r="1615" spans="2:12" s="13" customFormat="1" ht="13.5" hidden="1" outlineLevel="3">
      <c r="B1615" s="331"/>
      <c r="C1615" s="204"/>
      <c r="D1615" s="206" t="s">
        <v>348</v>
      </c>
      <c r="E1615" s="210" t="s">
        <v>34</v>
      </c>
      <c r="F1615" s="281" t="s">
        <v>1959</v>
      </c>
      <c r="G1615" s="204"/>
      <c r="H1615" s="212">
        <v>0.023</v>
      </c>
      <c r="I1615" s="332" t="s">
        <v>34</v>
      </c>
      <c r="J1615" s="204"/>
      <c r="K1615" s="204"/>
      <c r="L1615" s="333"/>
    </row>
    <row r="1616" spans="2:12" s="12" customFormat="1" ht="13.5" hidden="1" outlineLevel="3">
      <c r="B1616" s="342"/>
      <c r="C1616" s="203"/>
      <c r="D1616" s="206" t="s">
        <v>348</v>
      </c>
      <c r="E1616" s="343" t="s">
        <v>34</v>
      </c>
      <c r="F1616" s="350" t="s">
        <v>890</v>
      </c>
      <c r="G1616" s="203"/>
      <c r="H1616" s="345" t="s">
        <v>34</v>
      </c>
      <c r="I1616" s="346" t="s">
        <v>34</v>
      </c>
      <c r="J1616" s="203"/>
      <c r="K1616" s="203"/>
      <c r="L1616" s="347"/>
    </row>
    <row r="1617" spans="2:12" s="13" customFormat="1" ht="13.5" hidden="1" outlineLevel="3">
      <c r="B1617" s="331"/>
      <c r="C1617" s="204"/>
      <c r="D1617" s="206" t="s">
        <v>348</v>
      </c>
      <c r="E1617" s="210" t="s">
        <v>34</v>
      </c>
      <c r="F1617" s="281" t="s">
        <v>1960</v>
      </c>
      <c r="G1617" s="204"/>
      <c r="H1617" s="212">
        <v>0.024</v>
      </c>
      <c r="I1617" s="332" t="s">
        <v>34</v>
      </c>
      <c r="J1617" s="204"/>
      <c r="K1617" s="204"/>
      <c r="L1617" s="333"/>
    </row>
    <row r="1618" spans="2:12" s="12" customFormat="1" ht="13.5" hidden="1" outlineLevel="3">
      <c r="B1618" s="342"/>
      <c r="C1618" s="203"/>
      <c r="D1618" s="206" t="s">
        <v>348</v>
      </c>
      <c r="E1618" s="343" t="s">
        <v>34</v>
      </c>
      <c r="F1618" s="350" t="s">
        <v>893</v>
      </c>
      <c r="G1618" s="203"/>
      <c r="H1618" s="345" t="s">
        <v>34</v>
      </c>
      <c r="I1618" s="346" t="s">
        <v>34</v>
      </c>
      <c r="J1618" s="203"/>
      <c r="K1618" s="203"/>
      <c r="L1618" s="347"/>
    </row>
    <row r="1619" spans="2:12" s="13" customFormat="1" ht="13.5" hidden="1" outlineLevel="3">
      <c r="B1619" s="331"/>
      <c r="C1619" s="204"/>
      <c r="D1619" s="206" t="s">
        <v>348</v>
      </c>
      <c r="E1619" s="210" t="s">
        <v>34</v>
      </c>
      <c r="F1619" s="281" t="s">
        <v>1960</v>
      </c>
      <c r="G1619" s="204"/>
      <c r="H1619" s="212">
        <v>0.024</v>
      </c>
      <c r="I1619" s="332" t="s">
        <v>34</v>
      </c>
      <c r="J1619" s="204"/>
      <c r="K1619" s="204"/>
      <c r="L1619" s="333"/>
    </row>
    <row r="1620" spans="2:12" s="15" customFormat="1" ht="13.5" hidden="1" outlineLevel="3">
      <c r="B1620" s="339"/>
      <c r="C1620" s="213"/>
      <c r="D1620" s="206" t="s">
        <v>348</v>
      </c>
      <c r="E1620" s="214" t="s">
        <v>34</v>
      </c>
      <c r="F1620" s="284" t="s">
        <v>363</v>
      </c>
      <c r="G1620" s="213"/>
      <c r="H1620" s="216">
        <v>0.125</v>
      </c>
      <c r="I1620" s="340" t="s">
        <v>34</v>
      </c>
      <c r="J1620" s="213"/>
      <c r="K1620" s="213"/>
      <c r="L1620" s="341"/>
    </row>
    <row r="1621" spans="2:12" s="14" customFormat="1" ht="13.5" hidden="1" outlineLevel="3">
      <c r="B1621" s="335"/>
      <c r="C1621" s="205"/>
      <c r="D1621" s="206" t="s">
        <v>348</v>
      </c>
      <c r="E1621" s="207" t="s">
        <v>34</v>
      </c>
      <c r="F1621" s="282" t="s">
        <v>352</v>
      </c>
      <c r="G1621" s="205"/>
      <c r="H1621" s="209">
        <v>0.173</v>
      </c>
      <c r="I1621" s="336" t="s">
        <v>34</v>
      </c>
      <c r="J1621" s="205"/>
      <c r="K1621" s="205"/>
      <c r="L1621" s="337"/>
    </row>
    <row r="1622" spans="2:12" s="1" customFormat="1" ht="22.5" customHeight="1" outlineLevel="2" collapsed="1">
      <c r="B1622" s="302"/>
      <c r="C1622" s="191" t="s">
        <v>1961</v>
      </c>
      <c r="D1622" s="191" t="s">
        <v>342</v>
      </c>
      <c r="E1622" s="192" t="s">
        <v>1962</v>
      </c>
      <c r="F1622" s="280" t="s">
        <v>1963</v>
      </c>
      <c r="G1622" s="194" t="s">
        <v>417</v>
      </c>
      <c r="H1622" s="195">
        <v>8.203</v>
      </c>
      <c r="I1622" s="269">
        <v>28282</v>
      </c>
      <c r="J1622" s="197">
        <f>ROUND(I1622*H1622,2)</f>
        <v>231997.25</v>
      </c>
      <c r="K1622" s="193" t="s">
        <v>346</v>
      </c>
      <c r="L1622" s="322"/>
    </row>
    <row r="1623" spans="2:12" s="12" customFormat="1" ht="13.5" hidden="1" outlineLevel="3">
      <c r="B1623" s="342"/>
      <c r="C1623" s="203"/>
      <c r="D1623" s="206" t="s">
        <v>348</v>
      </c>
      <c r="E1623" s="343" t="s">
        <v>34</v>
      </c>
      <c r="F1623" s="350" t="s">
        <v>625</v>
      </c>
      <c r="G1623" s="203"/>
      <c r="H1623" s="345" t="s">
        <v>34</v>
      </c>
      <c r="I1623" s="346" t="s">
        <v>34</v>
      </c>
      <c r="J1623" s="203"/>
      <c r="K1623" s="203"/>
      <c r="L1623" s="347"/>
    </row>
    <row r="1624" spans="2:12" s="13" customFormat="1" ht="13.5" hidden="1" outlineLevel="3">
      <c r="B1624" s="331"/>
      <c r="C1624" s="204"/>
      <c r="D1624" s="206" t="s">
        <v>348</v>
      </c>
      <c r="E1624" s="210" t="s">
        <v>34</v>
      </c>
      <c r="F1624" s="281" t="s">
        <v>1964</v>
      </c>
      <c r="G1624" s="204"/>
      <c r="H1624" s="212">
        <v>3.215</v>
      </c>
      <c r="I1624" s="332" t="s">
        <v>34</v>
      </c>
      <c r="J1624" s="204"/>
      <c r="K1624" s="204"/>
      <c r="L1624" s="333"/>
    </row>
    <row r="1625" spans="2:12" s="13" customFormat="1" ht="13.5" hidden="1" outlineLevel="3">
      <c r="B1625" s="331"/>
      <c r="C1625" s="204"/>
      <c r="D1625" s="206" t="s">
        <v>348</v>
      </c>
      <c r="E1625" s="210" t="s">
        <v>34</v>
      </c>
      <c r="F1625" s="281" t="s">
        <v>1965</v>
      </c>
      <c r="G1625" s="204"/>
      <c r="H1625" s="212">
        <v>1.644</v>
      </c>
      <c r="I1625" s="332" t="s">
        <v>34</v>
      </c>
      <c r="J1625" s="204"/>
      <c r="K1625" s="204"/>
      <c r="L1625" s="333"/>
    </row>
    <row r="1626" spans="2:12" s="13" customFormat="1" ht="13.5" hidden="1" outlineLevel="3">
      <c r="B1626" s="331"/>
      <c r="C1626" s="204"/>
      <c r="D1626" s="206" t="s">
        <v>348</v>
      </c>
      <c r="E1626" s="210" t="s">
        <v>34</v>
      </c>
      <c r="F1626" s="281" t="s">
        <v>1966</v>
      </c>
      <c r="G1626" s="204"/>
      <c r="H1626" s="212">
        <v>1.694</v>
      </c>
      <c r="I1626" s="332" t="s">
        <v>34</v>
      </c>
      <c r="J1626" s="204"/>
      <c r="K1626" s="204"/>
      <c r="L1626" s="333"/>
    </row>
    <row r="1627" spans="2:12" s="13" customFormat="1" ht="13.5" hidden="1" outlineLevel="3">
      <c r="B1627" s="331"/>
      <c r="C1627" s="204"/>
      <c r="D1627" s="206" t="s">
        <v>348</v>
      </c>
      <c r="E1627" s="210" t="s">
        <v>34</v>
      </c>
      <c r="F1627" s="281" t="s">
        <v>1967</v>
      </c>
      <c r="G1627" s="204"/>
      <c r="H1627" s="212">
        <v>1.65</v>
      </c>
      <c r="I1627" s="332" t="s">
        <v>34</v>
      </c>
      <c r="J1627" s="204"/>
      <c r="K1627" s="204"/>
      <c r="L1627" s="333"/>
    </row>
    <row r="1628" spans="2:12" s="14" customFormat="1" ht="13.5" hidden="1" outlineLevel="3">
      <c r="B1628" s="335"/>
      <c r="C1628" s="205"/>
      <c r="D1628" s="206" t="s">
        <v>348</v>
      </c>
      <c r="E1628" s="207" t="s">
        <v>34</v>
      </c>
      <c r="F1628" s="282" t="s">
        <v>352</v>
      </c>
      <c r="G1628" s="205"/>
      <c r="H1628" s="209">
        <v>8.203</v>
      </c>
      <c r="I1628" s="336" t="s">
        <v>34</v>
      </c>
      <c r="J1628" s="205"/>
      <c r="K1628" s="205"/>
      <c r="L1628" s="337"/>
    </row>
    <row r="1629" spans="2:12" s="1" customFormat="1" ht="22.5" customHeight="1" outlineLevel="2" collapsed="1">
      <c r="B1629" s="302"/>
      <c r="C1629" s="191" t="s">
        <v>1968</v>
      </c>
      <c r="D1629" s="191" t="s">
        <v>342</v>
      </c>
      <c r="E1629" s="192" t="s">
        <v>1969</v>
      </c>
      <c r="F1629" s="280" t="s">
        <v>1970</v>
      </c>
      <c r="G1629" s="194" t="s">
        <v>417</v>
      </c>
      <c r="H1629" s="195">
        <v>0.027</v>
      </c>
      <c r="I1629" s="269">
        <v>27167.4</v>
      </c>
      <c r="J1629" s="197">
        <f>ROUND(I1629*H1629,2)</f>
        <v>733.52</v>
      </c>
      <c r="K1629" s="193" t="s">
        <v>34</v>
      </c>
      <c r="L1629" s="322"/>
    </row>
    <row r="1630" spans="2:12" s="12" customFormat="1" ht="13.5" hidden="1" outlineLevel="3">
      <c r="B1630" s="342"/>
      <c r="C1630" s="203"/>
      <c r="D1630" s="206" t="s">
        <v>348</v>
      </c>
      <c r="E1630" s="343" t="s">
        <v>34</v>
      </c>
      <c r="F1630" s="350" t="s">
        <v>888</v>
      </c>
      <c r="G1630" s="203"/>
      <c r="H1630" s="345" t="s">
        <v>34</v>
      </c>
      <c r="I1630" s="346" t="s">
        <v>34</v>
      </c>
      <c r="J1630" s="203"/>
      <c r="K1630" s="203"/>
      <c r="L1630" s="347"/>
    </row>
    <row r="1631" spans="2:12" s="13" customFormat="1" ht="13.5" hidden="1" outlineLevel="3">
      <c r="B1631" s="331"/>
      <c r="C1631" s="204"/>
      <c r="D1631" s="206" t="s">
        <v>348</v>
      </c>
      <c r="E1631" s="210" t="s">
        <v>34</v>
      </c>
      <c r="F1631" s="281" t="s">
        <v>1971</v>
      </c>
      <c r="G1631" s="204"/>
      <c r="H1631" s="212">
        <v>0.027</v>
      </c>
      <c r="I1631" s="332" t="s">
        <v>34</v>
      </c>
      <c r="J1631" s="204"/>
      <c r="K1631" s="204"/>
      <c r="L1631" s="333"/>
    </row>
    <row r="1632" spans="2:12" s="1" customFormat="1" ht="22.5" customHeight="1" outlineLevel="2" collapsed="1">
      <c r="B1632" s="302"/>
      <c r="C1632" s="191" t="s">
        <v>1972</v>
      </c>
      <c r="D1632" s="191" t="s">
        <v>342</v>
      </c>
      <c r="E1632" s="192" t="s">
        <v>1973</v>
      </c>
      <c r="F1632" s="280" t="s">
        <v>1974</v>
      </c>
      <c r="G1632" s="194" t="s">
        <v>345</v>
      </c>
      <c r="H1632" s="195">
        <v>36.074</v>
      </c>
      <c r="I1632" s="269">
        <v>3483</v>
      </c>
      <c r="J1632" s="197">
        <f>ROUND(I1632*H1632,2)</f>
        <v>125645.74</v>
      </c>
      <c r="K1632" s="193" t="s">
        <v>34</v>
      </c>
      <c r="L1632" s="322"/>
    </row>
    <row r="1633" spans="2:12" s="12" customFormat="1" ht="13.5" hidden="1" outlineLevel="3">
      <c r="B1633" s="342"/>
      <c r="C1633" s="203"/>
      <c r="D1633" s="206" t="s">
        <v>348</v>
      </c>
      <c r="E1633" s="343" t="s">
        <v>34</v>
      </c>
      <c r="F1633" s="350" t="s">
        <v>1588</v>
      </c>
      <c r="G1633" s="203"/>
      <c r="H1633" s="345" t="s">
        <v>34</v>
      </c>
      <c r="I1633" s="346" t="s">
        <v>34</v>
      </c>
      <c r="J1633" s="203"/>
      <c r="K1633" s="203"/>
      <c r="L1633" s="347"/>
    </row>
    <row r="1634" spans="2:12" s="12" customFormat="1" ht="13.5" hidden="1" outlineLevel="3">
      <c r="B1634" s="342"/>
      <c r="C1634" s="203"/>
      <c r="D1634" s="206" t="s">
        <v>348</v>
      </c>
      <c r="E1634" s="343" t="s">
        <v>34</v>
      </c>
      <c r="F1634" s="350" t="s">
        <v>802</v>
      </c>
      <c r="G1634" s="203"/>
      <c r="H1634" s="345" t="s">
        <v>34</v>
      </c>
      <c r="I1634" s="346" t="s">
        <v>34</v>
      </c>
      <c r="J1634" s="203"/>
      <c r="K1634" s="203"/>
      <c r="L1634" s="347"/>
    </row>
    <row r="1635" spans="2:12" s="13" customFormat="1" ht="13.5" hidden="1" outlineLevel="3">
      <c r="B1635" s="331"/>
      <c r="C1635" s="204"/>
      <c r="D1635" s="206" t="s">
        <v>348</v>
      </c>
      <c r="E1635" s="210" t="s">
        <v>34</v>
      </c>
      <c r="F1635" s="281" t="s">
        <v>1975</v>
      </c>
      <c r="G1635" s="204"/>
      <c r="H1635" s="212">
        <v>20.667</v>
      </c>
      <c r="I1635" s="332" t="s">
        <v>34</v>
      </c>
      <c r="J1635" s="204"/>
      <c r="K1635" s="204"/>
      <c r="L1635" s="333"/>
    </row>
    <row r="1636" spans="2:12" s="13" customFormat="1" ht="13.5" hidden="1" outlineLevel="3">
      <c r="B1636" s="331"/>
      <c r="C1636" s="204"/>
      <c r="D1636" s="206" t="s">
        <v>348</v>
      </c>
      <c r="E1636" s="210" t="s">
        <v>34</v>
      </c>
      <c r="F1636" s="281" t="s">
        <v>1976</v>
      </c>
      <c r="G1636" s="204"/>
      <c r="H1636" s="212">
        <v>-3.947</v>
      </c>
      <c r="I1636" s="332" t="s">
        <v>34</v>
      </c>
      <c r="J1636" s="204"/>
      <c r="K1636" s="204"/>
      <c r="L1636" s="333"/>
    </row>
    <row r="1637" spans="2:12" s="13" customFormat="1" ht="13.5" hidden="1" outlineLevel="3">
      <c r="B1637" s="331"/>
      <c r="C1637" s="204"/>
      <c r="D1637" s="206" t="s">
        <v>348</v>
      </c>
      <c r="E1637" s="210" t="s">
        <v>34</v>
      </c>
      <c r="F1637" s="281" t="s">
        <v>1977</v>
      </c>
      <c r="G1637" s="204"/>
      <c r="H1637" s="212">
        <v>-1.2</v>
      </c>
      <c r="I1637" s="332" t="s">
        <v>34</v>
      </c>
      <c r="J1637" s="204"/>
      <c r="K1637" s="204"/>
      <c r="L1637" s="333"/>
    </row>
    <row r="1638" spans="2:12" s="12" customFormat="1" ht="13.5" hidden="1" outlineLevel="3">
      <c r="B1638" s="342"/>
      <c r="C1638" s="203"/>
      <c r="D1638" s="206" t="s">
        <v>348</v>
      </c>
      <c r="E1638" s="343" t="s">
        <v>34</v>
      </c>
      <c r="F1638" s="350" t="s">
        <v>884</v>
      </c>
      <c r="G1638" s="203"/>
      <c r="H1638" s="345" t="s">
        <v>34</v>
      </c>
      <c r="I1638" s="346" t="s">
        <v>34</v>
      </c>
      <c r="J1638" s="203"/>
      <c r="K1638" s="203"/>
      <c r="L1638" s="347"/>
    </row>
    <row r="1639" spans="2:12" s="13" customFormat="1" ht="13.5" hidden="1" outlineLevel="3">
      <c r="B1639" s="331"/>
      <c r="C1639" s="204"/>
      <c r="D1639" s="206" t="s">
        <v>348</v>
      </c>
      <c r="E1639" s="210" t="s">
        <v>34</v>
      </c>
      <c r="F1639" s="281" t="s">
        <v>1978</v>
      </c>
      <c r="G1639" s="204"/>
      <c r="H1639" s="212">
        <v>6.284</v>
      </c>
      <c r="I1639" s="332" t="s">
        <v>34</v>
      </c>
      <c r="J1639" s="204"/>
      <c r="K1639" s="204"/>
      <c r="L1639" s="333"/>
    </row>
    <row r="1640" spans="2:12" s="13" customFormat="1" ht="13.5" hidden="1" outlineLevel="3">
      <c r="B1640" s="331"/>
      <c r="C1640" s="204"/>
      <c r="D1640" s="206" t="s">
        <v>348</v>
      </c>
      <c r="E1640" s="210" t="s">
        <v>34</v>
      </c>
      <c r="F1640" s="281" t="s">
        <v>1979</v>
      </c>
      <c r="G1640" s="204"/>
      <c r="H1640" s="212">
        <v>-1.692</v>
      </c>
      <c r="I1640" s="332" t="s">
        <v>34</v>
      </c>
      <c r="J1640" s="204"/>
      <c r="K1640" s="204"/>
      <c r="L1640" s="333"/>
    </row>
    <row r="1641" spans="2:12" s="12" customFormat="1" ht="13.5" hidden="1" outlineLevel="3">
      <c r="B1641" s="342"/>
      <c r="C1641" s="203"/>
      <c r="D1641" s="206" t="s">
        <v>348</v>
      </c>
      <c r="E1641" s="343" t="s">
        <v>34</v>
      </c>
      <c r="F1641" s="350" t="s">
        <v>888</v>
      </c>
      <c r="G1641" s="203"/>
      <c r="H1641" s="345" t="s">
        <v>34</v>
      </c>
      <c r="I1641" s="346" t="s">
        <v>34</v>
      </c>
      <c r="J1641" s="203"/>
      <c r="K1641" s="203"/>
      <c r="L1641" s="347"/>
    </row>
    <row r="1642" spans="2:12" s="13" customFormat="1" ht="13.5" hidden="1" outlineLevel="3">
      <c r="B1642" s="331"/>
      <c r="C1642" s="204"/>
      <c r="D1642" s="206" t="s">
        <v>348</v>
      </c>
      <c r="E1642" s="210" t="s">
        <v>34</v>
      </c>
      <c r="F1642" s="281" t="s">
        <v>1980</v>
      </c>
      <c r="G1642" s="204"/>
      <c r="H1642" s="212">
        <v>0.57</v>
      </c>
      <c r="I1642" s="332" t="s">
        <v>34</v>
      </c>
      <c r="J1642" s="204"/>
      <c r="K1642" s="204"/>
      <c r="L1642" s="333"/>
    </row>
    <row r="1643" spans="2:12" s="13" customFormat="1" ht="13.5" hidden="1" outlineLevel="3">
      <c r="B1643" s="331"/>
      <c r="C1643" s="204"/>
      <c r="D1643" s="206" t="s">
        <v>348</v>
      </c>
      <c r="E1643" s="210" t="s">
        <v>34</v>
      </c>
      <c r="F1643" s="281" t="s">
        <v>1981</v>
      </c>
      <c r="G1643" s="204"/>
      <c r="H1643" s="212">
        <v>-0.143</v>
      </c>
      <c r="I1643" s="332" t="s">
        <v>34</v>
      </c>
      <c r="J1643" s="204"/>
      <c r="K1643" s="204"/>
      <c r="L1643" s="333"/>
    </row>
    <row r="1644" spans="2:12" s="12" customFormat="1" ht="13.5" hidden="1" outlineLevel="3">
      <c r="B1644" s="342"/>
      <c r="C1644" s="203"/>
      <c r="D1644" s="206" t="s">
        <v>348</v>
      </c>
      <c r="E1644" s="343" t="s">
        <v>34</v>
      </c>
      <c r="F1644" s="350" t="s">
        <v>890</v>
      </c>
      <c r="G1644" s="203"/>
      <c r="H1644" s="345" t="s">
        <v>34</v>
      </c>
      <c r="I1644" s="346" t="s">
        <v>34</v>
      </c>
      <c r="J1644" s="203"/>
      <c r="K1644" s="203"/>
      <c r="L1644" s="347"/>
    </row>
    <row r="1645" spans="2:12" s="13" customFormat="1" ht="13.5" hidden="1" outlineLevel="3">
      <c r="B1645" s="331"/>
      <c r="C1645" s="204"/>
      <c r="D1645" s="206" t="s">
        <v>348</v>
      </c>
      <c r="E1645" s="210" t="s">
        <v>34</v>
      </c>
      <c r="F1645" s="281" t="s">
        <v>1982</v>
      </c>
      <c r="G1645" s="204"/>
      <c r="H1645" s="212">
        <v>6.149</v>
      </c>
      <c r="I1645" s="332" t="s">
        <v>34</v>
      </c>
      <c r="J1645" s="204"/>
      <c r="K1645" s="204"/>
      <c r="L1645" s="333"/>
    </row>
    <row r="1646" spans="2:12" s="13" customFormat="1" ht="13.5" hidden="1" outlineLevel="3">
      <c r="B1646" s="331"/>
      <c r="C1646" s="204"/>
      <c r="D1646" s="206" t="s">
        <v>348</v>
      </c>
      <c r="E1646" s="210" t="s">
        <v>34</v>
      </c>
      <c r="F1646" s="281" t="s">
        <v>1983</v>
      </c>
      <c r="G1646" s="204"/>
      <c r="H1646" s="212">
        <v>-2.204</v>
      </c>
      <c r="I1646" s="332" t="s">
        <v>34</v>
      </c>
      <c r="J1646" s="204"/>
      <c r="K1646" s="204"/>
      <c r="L1646" s="333"/>
    </row>
    <row r="1647" spans="2:12" s="13" customFormat="1" ht="13.5" hidden="1" outlineLevel="3">
      <c r="B1647" s="331"/>
      <c r="C1647" s="204"/>
      <c r="D1647" s="206" t="s">
        <v>348</v>
      </c>
      <c r="E1647" s="210" t="s">
        <v>34</v>
      </c>
      <c r="F1647" s="281" t="s">
        <v>1984</v>
      </c>
      <c r="G1647" s="204"/>
      <c r="H1647" s="212">
        <v>-0.179</v>
      </c>
      <c r="I1647" s="332" t="s">
        <v>34</v>
      </c>
      <c r="J1647" s="204"/>
      <c r="K1647" s="204"/>
      <c r="L1647" s="333"/>
    </row>
    <row r="1648" spans="2:12" s="12" customFormat="1" ht="13.5" hidden="1" outlineLevel="3">
      <c r="B1648" s="342"/>
      <c r="C1648" s="203"/>
      <c r="D1648" s="206" t="s">
        <v>348</v>
      </c>
      <c r="E1648" s="343" t="s">
        <v>34</v>
      </c>
      <c r="F1648" s="350" t="s">
        <v>893</v>
      </c>
      <c r="G1648" s="203"/>
      <c r="H1648" s="345" t="s">
        <v>34</v>
      </c>
      <c r="I1648" s="346" t="s">
        <v>34</v>
      </c>
      <c r="J1648" s="203"/>
      <c r="K1648" s="203"/>
      <c r="L1648" s="347"/>
    </row>
    <row r="1649" spans="2:12" s="13" customFormat="1" ht="13.5" hidden="1" outlineLevel="3">
      <c r="B1649" s="331"/>
      <c r="C1649" s="204"/>
      <c r="D1649" s="206" t="s">
        <v>348</v>
      </c>
      <c r="E1649" s="210" t="s">
        <v>34</v>
      </c>
      <c r="F1649" s="281" t="s">
        <v>1985</v>
      </c>
      <c r="G1649" s="204"/>
      <c r="H1649" s="212">
        <v>5.563</v>
      </c>
      <c r="I1649" s="332" t="s">
        <v>34</v>
      </c>
      <c r="J1649" s="204"/>
      <c r="K1649" s="204"/>
      <c r="L1649" s="333"/>
    </row>
    <row r="1650" spans="2:12" s="13" customFormat="1" ht="13.5" hidden="1" outlineLevel="3">
      <c r="B1650" s="331"/>
      <c r="C1650" s="204"/>
      <c r="D1650" s="206" t="s">
        <v>348</v>
      </c>
      <c r="E1650" s="210" t="s">
        <v>34</v>
      </c>
      <c r="F1650" s="281" t="s">
        <v>1986</v>
      </c>
      <c r="G1650" s="204"/>
      <c r="H1650" s="212">
        <v>-1.994</v>
      </c>
      <c r="I1650" s="332" t="s">
        <v>34</v>
      </c>
      <c r="J1650" s="204"/>
      <c r="K1650" s="204"/>
      <c r="L1650" s="333"/>
    </row>
    <row r="1651" spans="2:12" s="13" customFormat="1" ht="13.5" hidden="1" outlineLevel="3">
      <c r="B1651" s="331"/>
      <c r="C1651" s="204"/>
      <c r="D1651" s="206" t="s">
        <v>348</v>
      </c>
      <c r="E1651" s="210" t="s">
        <v>34</v>
      </c>
      <c r="F1651" s="281" t="s">
        <v>1987</v>
      </c>
      <c r="G1651" s="204"/>
      <c r="H1651" s="212">
        <v>8.2</v>
      </c>
      <c r="I1651" s="332" t="s">
        <v>34</v>
      </c>
      <c r="J1651" s="204"/>
      <c r="K1651" s="204"/>
      <c r="L1651" s="333"/>
    </row>
    <row r="1652" spans="2:12" s="14" customFormat="1" ht="13.5" hidden="1" outlineLevel="3">
      <c r="B1652" s="335"/>
      <c r="C1652" s="205"/>
      <c r="D1652" s="206" t="s">
        <v>348</v>
      </c>
      <c r="E1652" s="207" t="s">
        <v>34</v>
      </c>
      <c r="F1652" s="282" t="s">
        <v>352</v>
      </c>
      <c r="G1652" s="205"/>
      <c r="H1652" s="209">
        <v>36.074</v>
      </c>
      <c r="I1652" s="336" t="s">
        <v>34</v>
      </c>
      <c r="J1652" s="205"/>
      <c r="K1652" s="205"/>
      <c r="L1652" s="337"/>
    </row>
    <row r="1653" spans="2:12" s="1" customFormat="1" ht="22.5" customHeight="1" outlineLevel="2" collapsed="1">
      <c r="B1653" s="302"/>
      <c r="C1653" s="191" t="s">
        <v>1988</v>
      </c>
      <c r="D1653" s="191" t="s">
        <v>342</v>
      </c>
      <c r="E1653" s="192" t="s">
        <v>1989</v>
      </c>
      <c r="F1653" s="280" t="s">
        <v>1990</v>
      </c>
      <c r="G1653" s="194" t="s">
        <v>390</v>
      </c>
      <c r="H1653" s="195">
        <v>40.361</v>
      </c>
      <c r="I1653" s="269">
        <v>1253.9</v>
      </c>
      <c r="J1653" s="197">
        <f>ROUND(I1653*H1653,2)</f>
        <v>50608.66</v>
      </c>
      <c r="K1653" s="193" t="s">
        <v>346</v>
      </c>
      <c r="L1653" s="322"/>
    </row>
    <row r="1654" spans="2:12" s="12" customFormat="1" ht="13.5" hidden="1" outlineLevel="3">
      <c r="B1654" s="342"/>
      <c r="C1654" s="203"/>
      <c r="D1654" s="206" t="s">
        <v>348</v>
      </c>
      <c r="E1654" s="343" t="s">
        <v>34</v>
      </c>
      <c r="F1654" s="350" t="s">
        <v>1588</v>
      </c>
      <c r="G1654" s="203"/>
      <c r="H1654" s="345" t="s">
        <v>34</v>
      </c>
      <c r="I1654" s="346" t="s">
        <v>34</v>
      </c>
      <c r="J1654" s="203"/>
      <c r="K1654" s="203"/>
      <c r="L1654" s="347"/>
    </row>
    <row r="1655" spans="2:12" s="12" customFormat="1" ht="13.5" hidden="1" outlineLevel="3">
      <c r="B1655" s="342"/>
      <c r="C1655" s="203"/>
      <c r="D1655" s="206" t="s">
        <v>348</v>
      </c>
      <c r="E1655" s="343" t="s">
        <v>34</v>
      </c>
      <c r="F1655" s="350" t="s">
        <v>802</v>
      </c>
      <c r="G1655" s="203"/>
      <c r="H1655" s="345" t="s">
        <v>34</v>
      </c>
      <c r="I1655" s="346" t="s">
        <v>34</v>
      </c>
      <c r="J1655" s="203"/>
      <c r="K1655" s="203"/>
      <c r="L1655" s="347"/>
    </row>
    <row r="1656" spans="2:12" s="13" customFormat="1" ht="13.5" hidden="1" outlineLevel="3">
      <c r="B1656" s="331"/>
      <c r="C1656" s="204"/>
      <c r="D1656" s="206" t="s">
        <v>348</v>
      </c>
      <c r="E1656" s="210" t="s">
        <v>34</v>
      </c>
      <c r="F1656" s="281" t="s">
        <v>1991</v>
      </c>
      <c r="G1656" s="204"/>
      <c r="H1656" s="212">
        <v>11.966</v>
      </c>
      <c r="I1656" s="332" t="s">
        <v>34</v>
      </c>
      <c r="J1656" s="204"/>
      <c r="K1656" s="204"/>
      <c r="L1656" s="333"/>
    </row>
    <row r="1657" spans="2:12" s="13" customFormat="1" ht="13.5" hidden="1" outlineLevel="3">
      <c r="B1657" s="331"/>
      <c r="C1657" s="204"/>
      <c r="D1657" s="206" t="s">
        <v>348</v>
      </c>
      <c r="E1657" s="210" t="s">
        <v>34</v>
      </c>
      <c r="F1657" s="281" t="s">
        <v>1992</v>
      </c>
      <c r="G1657" s="204"/>
      <c r="H1657" s="212">
        <v>2.1</v>
      </c>
      <c r="I1657" s="332" t="s">
        <v>34</v>
      </c>
      <c r="J1657" s="204"/>
      <c r="K1657" s="204"/>
      <c r="L1657" s="333"/>
    </row>
    <row r="1658" spans="2:12" s="12" customFormat="1" ht="13.5" hidden="1" outlineLevel="3">
      <c r="B1658" s="342"/>
      <c r="C1658" s="203"/>
      <c r="D1658" s="206" t="s">
        <v>348</v>
      </c>
      <c r="E1658" s="343" t="s">
        <v>34</v>
      </c>
      <c r="F1658" s="350" t="s">
        <v>884</v>
      </c>
      <c r="G1658" s="203"/>
      <c r="H1658" s="345" t="s">
        <v>34</v>
      </c>
      <c r="I1658" s="346" t="s">
        <v>34</v>
      </c>
      <c r="J1658" s="203"/>
      <c r="K1658" s="203"/>
      <c r="L1658" s="347"/>
    </row>
    <row r="1659" spans="2:12" s="13" customFormat="1" ht="13.5" hidden="1" outlineLevel="3">
      <c r="B1659" s="331"/>
      <c r="C1659" s="204"/>
      <c r="D1659" s="206" t="s">
        <v>348</v>
      </c>
      <c r="E1659" s="210" t="s">
        <v>34</v>
      </c>
      <c r="F1659" s="281" t="s">
        <v>1993</v>
      </c>
      <c r="G1659" s="204"/>
      <c r="H1659" s="212">
        <v>3.953</v>
      </c>
      <c r="I1659" s="332" t="s">
        <v>34</v>
      </c>
      <c r="J1659" s="204"/>
      <c r="K1659" s="204"/>
      <c r="L1659" s="333"/>
    </row>
    <row r="1660" spans="2:12" s="13" customFormat="1" ht="13.5" hidden="1" outlineLevel="3">
      <c r="B1660" s="331"/>
      <c r="C1660" s="204"/>
      <c r="D1660" s="206" t="s">
        <v>348</v>
      </c>
      <c r="E1660" s="210" t="s">
        <v>34</v>
      </c>
      <c r="F1660" s="281" t="s">
        <v>1994</v>
      </c>
      <c r="G1660" s="204"/>
      <c r="H1660" s="212">
        <v>0.84</v>
      </c>
      <c r="I1660" s="332" t="s">
        <v>34</v>
      </c>
      <c r="J1660" s="204"/>
      <c r="K1660" s="204"/>
      <c r="L1660" s="333"/>
    </row>
    <row r="1661" spans="2:12" s="12" customFormat="1" ht="13.5" hidden="1" outlineLevel="3">
      <c r="B1661" s="342"/>
      <c r="C1661" s="203"/>
      <c r="D1661" s="206" t="s">
        <v>348</v>
      </c>
      <c r="E1661" s="343" t="s">
        <v>34</v>
      </c>
      <c r="F1661" s="350" t="s">
        <v>888</v>
      </c>
      <c r="G1661" s="203"/>
      <c r="H1661" s="345" t="s">
        <v>34</v>
      </c>
      <c r="I1661" s="346" t="s">
        <v>34</v>
      </c>
      <c r="J1661" s="203"/>
      <c r="K1661" s="203"/>
      <c r="L1661" s="347"/>
    </row>
    <row r="1662" spans="2:12" s="13" customFormat="1" ht="13.5" hidden="1" outlineLevel="3">
      <c r="B1662" s="331"/>
      <c r="C1662" s="204"/>
      <c r="D1662" s="206" t="s">
        <v>348</v>
      </c>
      <c r="E1662" s="210" t="s">
        <v>34</v>
      </c>
      <c r="F1662" s="281" t="s">
        <v>1995</v>
      </c>
      <c r="G1662" s="204"/>
      <c r="H1662" s="212">
        <v>0.4</v>
      </c>
      <c r="I1662" s="332" t="s">
        <v>34</v>
      </c>
      <c r="J1662" s="204"/>
      <c r="K1662" s="204"/>
      <c r="L1662" s="333"/>
    </row>
    <row r="1663" spans="2:12" s="12" customFormat="1" ht="13.5" hidden="1" outlineLevel="3">
      <c r="B1663" s="342"/>
      <c r="C1663" s="203"/>
      <c r="D1663" s="206" t="s">
        <v>348</v>
      </c>
      <c r="E1663" s="343" t="s">
        <v>34</v>
      </c>
      <c r="F1663" s="350" t="s">
        <v>890</v>
      </c>
      <c r="G1663" s="203"/>
      <c r="H1663" s="345" t="s">
        <v>34</v>
      </c>
      <c r="I1663" s="346" t="s">
        <v>34</v>
      </c>
      <c r="J1663" s="203"/>
      <c r="K1663" s="203"/>
      <c r="L1663" s="347"/>
    </row>
    <row r="1664" spans="2:12" s="13" customFormat="1" ht="13.5" hidden="1" outlineLevel="3">
      <c r="B1664" s="331"/>
      <c r="C1664" s="204"/>
      <c r="D1664" s="206" t="s">
        <v>348</v>
      </c>
      <c r="E1664" s="210" t="s">
        <v>34</v>
      </c>
      <c r="F1664" s="281" t="s">
        <v>1996</v>
      </c>
      <c r="G1664" s="204"/>
      <c r="H1664" s="212">
        <v>5.458</v>
      </c>
      <c r="I1664" s="332" t="s">
        <v>34</v>
      </c>
      <c r="J1664" s="204"/>
      <c r="K1664" s="204"/>
      <c r="L1664" s="333"/>
    </row>
    <row r="1665" spans="2:12" s="13" customFormat="1" ht="13.5" hidden="1" outlineLevel="3">
      <c r="B1665" s="331"/>
      <c r="C1665" s="204"/>
      <c r="D1665" s="206" t="s">
        <v>348</v>
      </c>
      <c r="E1665" s="210" t="s">
        <v>34</v>
      </c>
      <c r="F1665" s="281" t="s">
        <v>1997</v>
      </c>
      <c r="G1665" s="204"/>
      <c r="H1665" s="212">
        <v>0.787</v>
      </c>
      <c r="I1665" s="332" t="s">
        <v>34</v>
      </c>
      <c r="J1665" s="204"/>
      <c r="K1665" s="204"/>
      <c r="L1665" s="333"/>
    </row>
    <row r="1666" spans="2:12" s="12" customFormat="1" ht="13.5" hidden="1" outlineLevel="3">
      <c r="B1666" s="342"/>
      <c r="C1666" s="203"/>
      <c r="D1666" s="206" t="s">
        <v>348</v>
      </c>
      <c r="E1666" s="343" t="s">
        <v>34</v>
      </c>
      <c r="F1666" s="350" t="s">
        <v>893</v>
      </c>
      <c r="G1666" s="203"/>
      <c r="H1666" s="345" t="s">
        <v>34</v>
      </c>
      <c r="I1666" s="346" t="s">
        <v>34</v>
      </c>
      <c r="J1666" s="203"/>
      <c r="K1666" s="203"/>
      <c r="L1666" s="347"/>
    </row>
    <row r="1667" spans="2:12" s="13" customFormat="1" ht="13.5" hidden="1" outlineLevel="3">
      <c r="B1667" s="331"/>
      <c r="C1667" s="204"/>
      <c r="D1667" s="206" t="s">
        <v>348</v>
      </c>
      <c r="E1667" s="210" t="s">
        <v>34</v>
      </c>
      <c r="F1667" s="281" t="s">
        <v>1998</v>
      </c>
      <c r="G1667" s="204"/>
      <c r="H1667" s="212">
        <v>4.938</v>
      </c>
      <c r="I1667" s="332" t="s">
        <v>34</v>
      </c>
      <c r="J1667" s="204"/>
      <c r="K1667" s="204"/>
      <c r="L1667" s="333"/>
    </row>
    <row r="1668" spans="2:12" s="12" customFormat="1" ht="13.5" hidden="1" outlineLevel="3">
      <c r="B1668" s="342"/>
      <c r="C1668" s="203"/>
      <c r="D1668" s="206" t="s">
        <v>348</v>
      </c>
      <c r="E1668" s="343" t="s">
        <v>34</v>
      </c>
      <c r="F1668" s="350" t="s">
        <v>1999</v>
      </c>
      <c r="G1668" s="203"/>
      <c r="H1668" s="345" t="s">
        <v>34</v>
      </c>
      <c r="I1668" s="346" t="s">
        <v>34</v>
      </c>
      <c r="J1668" s="203"/>
      <c r="K1668" s="203"/>
      <c r="L1668" s="347"/>
    </row>
    <row r="1669" spans="2:12" s="13" customFormat="1" ht="13.5" hidden="1" outlineLevel="3">
      <c r="B1669" s="331"/>
      <c r="C1669" s="204"/>
      <c r="D1669" s="206" t="s">
        <v>348</v>
      </c>
      <c r="E1669" s="210" t="s">
        <v>34</v>
      </c>
      <c r="F1669" s="281" t="s">
        <v>2000</v>
      </c>
      <c r="G1669" s="204"/>
      <c r="H1669" s="212">
        <v>9.919</v>
      </c>
      <c r="I1669" s="332" t="s">
        <v>34</v>
      </c>
      <c r="J1669" s="204"/>
      <c r="K1669" s="204"/>
      <c r="L1669" s="333"/>
    </row>
    <row r="1670" spans="2:12" s="14" customFormat="1" ht="13.5" hidden="1" outlineLevel="3">
      <c r="B1670" s="335"/>
      <c r="C1670" s="205"/>
      <c r="D1670" s="206" t="s">
        <v>348</v>
      </c>
      <c r="E1670" s="207" t="s">
        <v>34</v>
      </c>
      <c r="F1670" s="282" t="s">
        <v>352</v>
      </c>
      <c r="G1670" s="205"/>
      <c r="H1670" s="209">
        <v>40.361</v>
      </c>
      <c r="I1670" s="336" t="s">
        <v>34</v>
      </c>
      <c r="J1670" s="205"/>
      <c r="K1670" s="205"/>
      <c r="L1670" s="337"/>
    </row>
    <row r="1671" spans="2:12" s="1" customFormat="1" ht="22.5" customHeight="1" outlineLevel="2" collapsed="1">
      <c r="B1671" s="302"/>
      <c r="C1671" s="191" t="s">
        <v>2001</v>
      </c>
      <c r="D1671" s="191" t="s">
        <v>342</v>
      </c>
      <c r="E1671" s="192" t="s">
        <v>1513</v>
      </c>
      <c r="F1671" s="280" t="s">
        <v>1514</v>
      </c>
      <c r="G1671" s="194" t="s">
        <v>491</v>
      </c>
      <c r="H1671" s="195">
        <v>132</v>
      </c>
      <c r="I1671" s="269">
        <v>390.1</v>
      </c>
      <c r="J1671" s="197">
        <f>ROUND(I1671*H1671,2)</f>
        <v>51493.2</v>
      </c>
      <c r="K1671" s="193" t="s">
        <v>34</v>
      </c>
      <c r="L1671" s="322"/>
    </row>
    <row r="1672" spans="2:12" s="12" customFormat="1" ht="13.5" hidden="1" outlineLevel="3">
      <c r="B1672" s="342"/>
      <c r="C1672" s="203"/>
      <c r="D1672" s="206" t="s">
        <v>348</v>
      </c>
      <c r="E1672" s="343" t="s">
        <v>34</v>
      </c>
      <c r="F1672" s="350" t="s">
        <v>1588</v>
      </c>
      <c r="G1672" s="203"/>
      <c r="H1672" s="345" t="s">
        <v>34</v>
      </c>
      <c r="I1672" s="346" t="s">
        <v>34</v>
      </c>
      <c r="J1672" s="203"/>
      <c r="K1672" s="203"/>
      <c r="L1672" s="347"/>
    </row>
    <row r="1673" spans="2:12" s="12" customFormat="1" ht="13.5" hidden="1" outlineLevel="3">
      <c r="B1673" s="342"/>
      <c r="C1673" s="203"/>
      <c r="D1673" s="206" t="s">
        <v>348</v>
      </c>
      <c r="E1673" s="343" t="s">
        <v>34</v>
      </c>
      <c r="F1673" s="350" t="s">
        <v>2002</v>
      </c>
      <c r="G1673" s="203"/>
      <c r="H1673" s="345" t="s">
        <v>34</v>
      </c>
      <c r="I1673" s="346" t="s">
        <v>34</v>
      </c>
      <c r="J1673" s="203"/>
      <c r="K1673" s="203"/>
      <c r="L1673" s="347"/>
    </row>
    <row r="1674" spans="2:12" s="13" customFormat="1" ht="13.5" hidden="1" outlineLevel="3">
      <c r="B1674" s="331"/>
      <c r="C1674" s="204"/>
      <c r="D1674" s="206" t="s">
        <v>348</v>
      </c>
      <c r="E1674" s="210" t="s">
        <v>34</v>
      </c>
      <c r="F1674" s="281" t="s">
        <v>2003</v>
      </c>
      <c r="G1674" s="204"/>
      <c r="H1674" s="212">
        <v>18.8</v>
      </c>
      <c r="I1674" s="332" t="s">
        <v>34</v>
      </c>
      <c r="J1674" s="204"/>
      <c r="K1674" s="204"/>
      <c r="L1674" s="333"/>
    </row>
    <row r="1675" spans="2:12" s="13" customFormat="1" ht="13.5" hidden="1" outlineLevel="3">
      <c r="B1675" s="331"/>
      <c r="C1675" s="204"/>
      <c r="D1675" s="206" t="s">
        <v>348</v>
      </c>
      <c r="E1675" s="210" t="s">
        <v>34</v>
      </c>
      <c r="F1675" s="281" t="s">
        <v>2004</v>
      </c>
      <c r="G1675" s="204"/>
      <c r="H1675" s="212">
        <v>10.4</v>
      </c>
      <c r="I1675" s="332" t="s">
        <v>34</v>
      </c>
      <c r="J1675" s="204"/>
      <c r="K1675" s="204"/>
      <c r="L1675" s="333"/>
    </row>
    <row r="1676" spans="2:12" s="13" customFormat="1" ht="13.5" hidden="1" outlineLevel="3">
      <c r="B1676" s="331"/>
      <c r="C1676" s="204"/>
      <c r="D1676" s="206" t="s">
        <v>348</v>
      </c>
      <c r="E1676" s="210" t="s">
        <v>34</v>
      </c>
      <c r="F1676" s="281" t="s">
        <v>2005</v>
      </c>
      <c r="G1676" s="204"/>
      <c r="H1676" s="212">
        <v>5.2</v>
      </c>
      <c r="I1676" s="332" t="s">
        <v>34</v>
      </c>
      <c r="J1676" s="204"/>
      <c r="K1676" s="204"/>
      <c r="L1676" s="333"/>
    </row>
    <row r="1677" spans="2:12" s="13" customFormat="1" ht="13.5" hidden="1" outlineLevel="3">
      <c r="B1677" s="331"/>
      <c r="C1677" s="204"/>
      <c r="D1677" s="206" t="s">
        <v>348</v>
      </c>
      <c r="E1677" s="210" t="s">
        <v>34</v>
      </c>
      <c r="F1677" s="281" t="s">
        <v>2006</v>
      </c>
      <c r="G1677" s="204"/>
      <c r="H1677" s="212">
        <v>10.6</v>
      </c>
      <c r="I1677" s="332" t="s">
        <v>34</v>
      </c>
      <c r="J1677" s="204"/>
      <c r="K1677" s="204"/>
      <c r="L1677" s="333"/>
    </row>
    <row r="1678" spans="2:12" s="13" customFormat="1" ht="13.5" hidden="1" outlineLevel="3">
      <c r="B1678" s="331"/>
      <c r="C1678" s="204"/>
      <c r="D1678" s="206" t="s">
        <v>348</v>
      </c>
      <c r="E1678" s="210" t="s">
        <v>34</v>
      </c>
      <c r="F1678" s="281" t="s">
        <v>2007</v>
      </c>
      <c r="G1678" s="204"/>
      <c r="H1678" s="212">
        <v>10.6</v>
      </c>
      <c r="I1678" s="332" t="s">
        <v>34</v>
      </c>
      <c r="J1678" s="204"/>
      <c r="K1678" s="204"/>
      <c r="L1678" s="333"/>
    </row>
    <row r="1679" spans="2:12" s="12" customFormat="1" ht="13.5" hidden="1" outlineLevel="3">
      <c r="B1679" s="342"/>
      <c r="C1679" s="203"/>
      <c r="D1679" s="206" t="s">
        <v>348</v>
      </c>
      <c r="E1679" s="343" t="s">
        <v>34</v>
      </c>
      <c r="F1679" s="350" t="s">
        <v>2008</v>
      </c>
      <c r="G1679" s="203"/>
      <c r="H1679" s="345" t="s">
        <v>34</v>
      </c>
      <c r="I1679" s="346" t="s">
        <v>34</v>
      </c>
      <c r="J1679" s="203"/>
      <c r="K1679" s="203"/>
      <c r="L1679" s="347"/>
    </row>
    <row r="1680" spans="2:12" s="12" customFormat="1" ht="13.5" hidden="1" outlineLevel="3">
      <c r="B1680" s="342"/>
      <c r="C1680" s="203"/>
      <c r="D1680" s="206" t="s">
        <v>348</v>
      </c>
      <c r="E1680" s="343" t="s">
        <v>34</v>
      </c>
      <c r="F1680" s="350" t="s">
        <v>802</v>
      </c>
      <c r="G1680" s="203"/>
      <c r="H1680" s="345" t="s">
        <v>34</v>
      </c>
      <c r="I1680" s="346" t="s">
        <v>34</v>
      </c>
      <c r="J1680" s="203"/>
      <c r="K1680" s="203"/>
      <c r="L1680" s="347"/>
    </row>
    <row r="1681" spans="2:12" s="13" customFormat="1" ht="13.5" hidden="1" outlineLevel="3">
      <c r="B1681" s="331"/>
      <c r="C1681" s="204"/>
      <c r="D1681" s="206" t="s">
        <v>348</v>
      </c>
      <c r="E1681" s="210" t="s">
        <v>34</v>
      </c>
      <c r="F1681" s="281" t="s">
        <v>2009</v>
      </c>
      <c r="G1681" s="204"/>
      <c r="H1681" s="212">
        <v>3.2</v>
      </c>
      <c r="I1681" s="332" t="s">
        <v>34</v>
      </c>
      <c r="J1681" s="204"/>
      <c r="K1681" s="204"/>
      <c r="L1681" s="333"/>
    </row>
    <row r="1682" spans="2:12" s="13" customFormat="1" ht="13.5" hidden="1" outlineLevel="3">
      <c r="B1682" s="331"/>
      <c r="C1682" s="204"/>
      <c r="D1682" s="206" t="s">
        <v>348</v>
      </c>
      <c r="E1682" s="210" t="s">
        <v>34</v>
      </c>
      <c r="F1682" s="281" t="s">
        <v>2010</v>
      </c>
      <c r="G1682" s="204"/>
      <c r="H1682" s="212">
        <v>5.5</v>
      </c>
      <c r="I1682" s="332" t="s">
        <v>34</v>
      </c>
      <c r="J1682" s="204"/>
      <c r="K1682" s="204"/>
      <c r="L1682" s="333"/>
    </row>
    <row r="1683" spans="2:12" s="13" customFormat="1" ht="13.5" hidden="1" outlineLevel="3">
      <c r="B1683" s="331"/>
      <c r="C1683" s="204"/>
      <c r="D1683" s="206" t="s">
        <v>348</v>
      </c>
      <c r="E1683" s="210" t="s">
        <v>34</v>
      </c>
      <c r="F1683" s="281" t="s">
        <v>1515</v>
      </c>
      <c r="G1683" s="204"/>
      <c r="H1683" s="212">
        <v>6.3</v>
      </c>
      <c r="I1683" s="332" t="s">
        <v>34</v>
      </c>
      <c r="J1683" s="204"/>
      <c r="K1683" s="204"/>
      <c r="L1683" s="333"/>
    </row>
    <row r="1684" spans="2:12" s="12" customFormat="1" ht="13.5" hidden="1" outlineLevel="3">
      <c r="B1684" s="342"/>
      <c r="C1684" s="203"/>
      <c r="D1684" s="206" t="s">
        <v>348</v>
      </c>
      <c r="E1684" s="343" t="s">
        <v>34</v>
      </c>
      <c r="F1684" s="350" t="s">
        <v>884</v>
      </c>
      <c r="G1684" s="203"/>
      <c r="H1684" s="345" t="s">
        <v>34</v>
      </c>
      <c r="I1684" s="346" t="s">
        <v>34</v>
      </c>
      <c r="J1684" s="203"/>
      <c r="K1684" s="203"/>
      <c r="L1684" s="347"/>
    </row>
    <row r="1685" spans="2:12" s="13" customFormat="1" ht="13.5" hidden="1" outlineLevel="3">
      <c r="B1685" s="331"/>
      <c r="C1685" s="204"/>
      <c r="D1685" s="206" t="s">
        <v>348</v>
      </c>
      <c r="E1685" s="210" t="s">
        <v>34</v>
      </c>
      <c r="F1685" s="281" t="s">
        <v>2011</v>
      </c>
      <c r="G1685" s="204"/>
      <c r="H1685" s="212">
        <v>11</v>
      </c>
      <c r="I1685" s="332" t="s">
        <v>34</v>
      </c>
      <c r="J1685" s="204"/>
      <c r="K1685" s="204"/>
      <c r="L1685" s="333"/>
    </row>
    <row r="1686" spans="2:12" s="13" customFormat="1" ht="13.5" hidden="1" outlineLevel="3">
      <c r="B1686" s="331"/>
      <c r="C1686" s="204"/>
      <c r="D1686" s="206" t="s">
        <v>348</v>
      </c>
      <c r="E1686" s="210" t="s">
        <v>34</v>
      </c>
      <c r="F1686" s="281" t="s">
        <v>2012</v>
      </c>
      <c r="G1686" s="204"/>
      <c r="H1686" s="212">
        <v>1.6</v>
      </c>
      <c r="I1686" s="332" t="s">
        <v>34</v>
      </c>
      <c r="J1686" s="204"/>
      <c r="K1686" s="204"/>
      <c r="L1686" s="333"/>
    </row>
    <row r="1687" spans="2:12" s="12" customFormat="1" ht="13.5" hidden="1" outlineLevel="3">
      <c r="B1687" s="342"/>
      <c r="C1687" s="203"/>
      <c r="D1687" s="206" t="s">
        <v>348</v>
      </c>
      <c r="E1687" s="343" t="s">
        <v>34</v>
      </c>
      <c r="F1687" s="350" t="s">
        <v>888</v>
      </c>
      <c r="G1687" s="203"/>
      <c r="H1687" s="345" t="s">
        <v>34</v>
      </c>
      <c r="I1687" s="346" t="s">
        <v>34</v>
      </c>
      <c r="J1687" s="203"/>
      <c r="K1687" s="203"/>
      <c r="L1687" s="347"/>
    </row>
    <row r="1688" spans="2:12" s="13" customFormat="1" ht="13.5" hidden="1" outlineLevel="3">
      <c r="B1688" s="331"/>
      <c r="C1688" s="204"/>
      <c r="D1688" s="206" t="s">
        <v>348</v>
      </c>
      <c r="E1688" s="210" t="s">
        <v>34</v>
      </c>
      <c r="F1688" s="281" t="s">
        <v>2013</v>
      </c>
      <c r="G1688" s="204"/>
      <c r="H1688" s="212">
        <v>3.2</v>
      </c>
      <c r="I1688" s="332" t="s">
        <v>34</v>
      </c>
      <c r="J1688" s="204"/>
      <c r="K1688" s="204"/>
      <c r="L1688" s="333"/>
    </row>
    <row r="1689" spans="2:12" s="12" customFormat="1" ht="13.5" hidden="1" outlineLevel="3">
      <c r="B1689" s="342"/>
      <c r="C1689" s="203"/>
      <c r="D1689" s="206" t="s">
        <v>348</v>
      </c>
      <c r="E1689" s="343" t="s">
        <v>34</v>
      </c>
      <c r="F1689" s="350" t="s">
        <v>890</v>
      </c>
      <c r="G1689" s="203"/>
      <c r="H1689" s="345" t="s">
        <v>34</v>
      </c>
      <c r="I1689" s="346" t="s">
        <v>34</v>
      </c>
      <c r="J1689" s="203"/>
      <c r="K1689" s="203"/>
      <c r="L1689" s="347"/>
    </row>
    <row r="1690" spans="2:12" s="13" customFormat="1" ht="13.5" hidden="1" outlineLevel="3">
      <c r="B1690" s="331"/>
      <c r="C1690" s="204"/>
      <c r="D1690" s="206" t="s">
        <v>348</v>
      </c>
      <c r="E1690" s="210" t="s">
        <v>34</v>
      </c>
      <c r="F1690" s="281" t="s">
        <v>2009</v>
      </c>
      <c r="G1690" s="204"/>
      <c r="H1690" s="212">
        <v>3.2</v>
      </c>
      <c r="I1690" s="332" t="s">
        <v>34</v>
      </c>
      <c r="J1690" s="204"/>
      <c r="K1690" s="204"/>
      <c r="L1690" s="333"/>
    </row>
    <row r="1691" spans="2:12" s="13" customFormat="1" ht="13.5" hidden="1" outlineLevel="3">
      <c r="B1691" s="331"/>
      <c r="C1691" s="204"/>
      <c r="D1691" s="206" t="s">
        <v>348</v>
      </c>
      <c r="E1691" s="210" t="s">
        <v>34</v>
      </c>
      <c r="F1691" s="281" t="s">
        <v>2014</v>
      </c>
      <c r="G1691" s="204"/>
      <c r="H1691" s="212">
        <v>12.6</v>
      </c>
      <c r="I1691" s="332" t="s">
        <v>34</v>
      </c>
      <c r="J1691" s="204"/>
      <c r="K1691" s="204"/>
      <c r="L1691" s="333"/>
    </row>
    <row r="1692" spans="2:12" s="12" customFormat="1" ht="13.5" hidden="1" outlineLevel="3">
      <c r="B1692" s="342"/>
      <c r="C1692" s="203"/>
      <c r="D1692" s="206" t="s">
        <v>348</v>
      </c>
      <c r="E1692" s="343" t="s">
        <v>34</v>
      </c>
      <c r="F1692" s="350" t="s">
        <v>893</v>
      </c>
      <c r="G1692" s="203"/>
      <c r="H1692" s="345" t="s">
        <v>34</v>
      </c>
      <c r="I1692" s="346" t="s">
        <v>34</v>
      </c>
      <c r="J1692" s="203"/>
      <c r="K1692" s="203"/>
      <c r="L1692" s="347"/>
    </row>
    <row r="1693" spans="2:12" s="13" customFormat="1" ht="13.5" hidden="1" outlineLevel="3">
      <c r="B1693" s="331"/>
      <c r="C1693" s="204"/>
      <c r="D1693" s="206" t="s">
        <v>348</v>
      </c>
      <c r="E1693" s="210" t="s">
        <v>34</v>
      </c>
      <c r="F1693" s="281" t="s">
        <v>2014</v>
      </c>
      <c r="G1693" s="204"/>
      <c r="H1693" s="212">
        <v>12.6</v>
      </c>
      <c r="I1693" s="332" t="s">
        <v>34</v>
      </c>
      <c r="J1693" s="204"/>
      <c r="K1693" s="204"/>
      <c r="L1693" s="333"/>
    </row>
    <row r="1694" spans="2:12" s="12" customFormat="1" ht="13.5" hidden="1" outlineLevel="3">
      <c r="B1694" s="342"/>
      <c r="C1694" s="203"/>
      <c r="D1694" s="206" t="s">
        <v>348</v>
      </c>
      <c r="E1694" s="343" t="s">
        <v>34</v>
      </c>
      <c r="F1694" s="350" t="s">
        <v>2015</v>
      </c>
      <c r="G1694" s="203"/>
      <c r="H1694" s="345" t="s">
        <v>34</v>
      </c>
      <c r="I1694" s="346" t="s">
        <v>34</v>
      </c>
      <c r="J1694" s="203"/>
      <c r="K1694" s="203"/>
      <c r="L1694" s="347"/>
    </row>
    <row r="1695" spans="2:12" s="13" customFormat="1" ht="13.5" hidden="1" outlineLevel="3">
      <c r="B1695" s="331"/>
      <c r="C1695" s="204"/>
      <c r="D1695" s="206" t="s">
        <v>348</v>
      </c>
      <c r="E1695" s="210" t="s">
        <v>34</v>
      </c>
      <c r="F1695" s="281" t="s">
        <v>2016</v>
      </c>
      <c r="G1695" s="204"/>
      <c r="H1695" s="212">
        <v>17.2</v>
      </c>
      <c r="I1695" s="332" t="s">
        <v>34</v>
      </c>
      <c r="J1695" s="204"/>
      <c r="K1695" s="204"/>
      <c r="L1695" s="333"/>
    </row>
    <row r="1696" spans="2:12" s="14" customFormat="1" ht="13.5" hidden="1" outlineLevel="3">
      <c r="B1696" s="335"/>
      <c r="C1696" s="205"/>
      <c r="D1696" s="206" t="s">
        <v>348</v>
      </c>
      <c r="E1696" s="207" t="s">
        <v>34</v>
      </c>
      <c r="F1696" s="282" t="s">
        <v>352</v>
      </c>
      <c r="G1696" s="205"/>
      <c r="H1696" s="209">
        <v>132</v>
      </c>
      <c r="I1696" s="336" t="s">
        <v>34</v>
      </c>
      <c r="J1696" s="205"/>
      <c r="K1696" s="205"/>
      <c r="L1696" s="337"/>
    </row>
    <row r="1697" spans="2:12" s="1" customFormat="1" ht="22.5" customHeight="1" outlineLevel="2" collapsed="1">
      <c r="B1697" s="302"/>
      <c r="C1697" s="191" t="s">
        <v>2017</v>
      </c>
      <c r="D1697" s="191" t="s">
        <v>342</v>
      </c>
      <c r="E1697" s="192" t="s">
        <v>1517</v>
      </c>
      <c r="F1697" s="280" t="s">
        <v>1518</v>
      </c>
      <c r="G1697" s="194" t="s">
        <v>491</v>
      </c>
      <c r="H1697" s="195">
        <v>55.6</v>
      </c>
      <c r="I1697" s="269">
        <v>390.1</v>
      </c>
      <c r="J1697" s="197">
        <f>ROUND(I1697*H1697,2)</f>
        <v>21689.56</v>
      </c>
      <c r="K1697" s="193" t="s">
        <v>34</v>
      </c>
      <c r="L1697" s="322"/>
    </row>
    <row r="1698" spans="2:12" s="12" customFormat="1" ht="13.5" hidden="1" outlineLevel="3">
      <c r="B1698" s="342"/>
      <c r="C1698" s="203"/>
      <c r="D1698" s="206" t="s">
        <v>348</v>
      </c>
      <c r="E1698" s="343" t="s">
        <v>34</v>
      </c>
      <c r="F1698" s="350" t="s">
        <v>1588</v>
      </c>
      <c r="G1698" s="203"/>
      <c r="H1698" s="345" t="s">
        <v>34</v>
      </c>
      <c r="I1698" s="346" t="s">
        <v>34</v>
      </c>
      <c r="J1698" s="203"/>
      <c r="K1698" s="203"/>
      <c r="L1698" s="347"/>
    </row>
    <row r="1699" spans="2:12" s="13" customFormat="1" ht="13.5" hidden="1" outlineLevel="3">
      <c r="B1699" s="331"/>
      <c r="C1699" s="204"/>
      <c r="D1699" s="206" t="s">
        <v>348</v>
      </c>
      <c r="E1699" s="210" t="s">
        <v>34</v>
      </c>
      <c r="F1699" s="281" t="s">
        <v>2003</v>
      </c>
      <c r="G1699" s="204"/>
      <c r="H1699" s="212">
        <v>18.8</v>
      </c>
      <c r="I1699" s="332" t="s">
        <v>34</v>
      </c>
      <c r="J1699" s="204"/>
      <c r="K1699" s="204"/>
      <c r="L1699" s="333"/>
    </row>
    <row r="1700" spans="2:12" s="13" customFormat="1" ht="13.5" hidden="1" outlineLevel="3">
      <c r="B1700" s="331"/>
      <c r="C1700" s="204"/>
      <c r="D1700" s="206" t="s">
        <v>348</v>
      </c>
      <c r="E1700" s="210" t="s">
        <v>34</v>
      </c>
      <c r="F1700" s="281" t="s">
        <v>2004</v>
      </c>
      <c r="G1700" s="204"/>
      <c r="H1700" s="212">
        <v>10.4</v>
      </c>
      <c r="I1700" s="332" t="s">
        <v>34</v>
      </c>
      <c r="J1700" s="204"/>
      <c r="K1700" s="204"/>
      <c r="L1700" s="333"/>
    </row>
    <row r="1701" spans="2:12" s="13" customFormat="1" ht="13.5" hidden="1" outlineLevel="3">
      <c r="B1701" s="331"/>
      <c r="C1701" s="204"/>
      <c r="D1701" s="206" t="s">
        <v>348</v>
      </c>
      <c r="E1701" s="210" t="s">
        <v>34</v>
      </c>
      <c r="F1701" s="281" t="s">
        <v>2005</v>
      </c>
      <c r="G1701" s="204"/>
      <c r="H1701" s="212">
        <v>5.2</v>
      </c>
      <c r="I1701" s="332" t="s">
        <v>34</v>
      </c>
      <c r="J1701" s="204"/>
      <c r="K1701" s="204"/>
      <c r="L1701" s="333"/>
    </row>
    <row r="1702" spans="2:12" s="13" customFormat="1" ht="13.5" hidden="1" outlineLevel="3">
      <c r="B1702" s="331"/>
      <c r="C1702" s="204"/>
      <c r="D1702" s="206" t="s">
        <v>348</v>
      </c>
      <c r="E1702" s="210" t="s">
        <v>34</v>
      </c>
      <c r="F1702" s="281" t="s">
        <v>2006</v>
      </c>
      <c r="G1702" s="204"/>
      <c r="H1702" s="212">
        <v>10.6</v>
      </c>
      <c r="I1702" s="332" t="s">
        <v>34</v>
      </c>
      <c r="J1702" s="204"/>
      <c r="K1702" s="204"/>
      <c r="L1702" s="333"/>
    </row>
    <row r="1703" spans="2:12" s="13" customFormat="1" ht="13.5" hidden="1" outlineLevel="3">
      <c r="B1703" s="331"/>
      <c r="C1703" s="204"/>
      <c r="D1703" s="206" t="s">
        <v>348</v>
      </c>
      <c r="E1703" s="210" t="s">
        <v>34</v>
      </c>
      <c r="F1703" s="281" t="s">
        <v>2007</v>
      </c>
      <c r="G1703" s="204"/>
      <c r="H1703" s="212">
        <v>10.6</v>
      </c>
      <c r="I1703" s="332" t="s">
        <v>34</v>
      </c>
      <c r="J1703" s="204"/>
      <c r="K1703" s="204"/>
      <c r="L1703" s="333"/>
    </row>
    <row r="1704" spans="2:12" s="14" customFormat="1" ht="13.5" hidden="1" outlineLevel="3">
      <c r="B1704" s="335"/>
      <c r="C1704" s="205"/>
      <c r="D1704" s="206" t="s">
        <v>348</v>
      </c>
      <c r="E1704" s="207" t="s">
        <v>34</v>
      </c>
      <c r="F1704" s="282" t="s">
        <v>352</v>
      </c>
      <c r="G1704" s="205"/>
      <c r="H1704" s="209">
        <v>55.6</v>
      </c>
      <c r="I1704" s="336" t="s">
        <v>34</v>
      </c>
      <c r="J1704" s="205"/>
      <c r="K1704" s="205"/>
      <c r="L1704" s="337"/>
    </row>
    <row r="1705" spans="2:12" s="1" customFormat="1" ht="31.5" customHeight="1" outlineLevel="2">
      <c r="B1705" s="302"/>
      <c r="C1705" s="191" t="s">
        <v>2018</v>
      </c>
      <c r="D1705" s="191" t="s">
        <v>342</v>
      </c>
      <c r="E1705" s="192" t="s">
        <v>2019</v>
      </c>
      <c r="F1705" s="280" t="s">
        <v>2020</v>
      </c>
      <c r="G1705" s="194" t="s">
        <v>1130</v>
      </c>
      <c r="H1705" s="195">
        <v>1</v>
      </c>
      <c r="I1705" s="269">
        <v>142106.4</v>
      </c>
      <c r="J1705" s="197">
        <f aca="true" t="shared" si="0" ref="J1705:J1710">ROUND(I1705*H1705,2)</f>
        <v>142106.4</v>
      </c>
      <c r="K1705" s="193" t="s">
        <v>34</v>
      </c>
      <c r="L1705" s="322"/>
    </row>
    <row r="1706" spans="2:12" s="1" customFormat="1" ht="31.5" customHeight="1" outlineLevel="2">
      <c r="B1706" s="302"/>
      <c r="C1706" s="191" t="s">
        <v>2021</v>
      </c>
      <c r="D1706" s="191" t="s">
        <v>342</v>
      </c>
      <c r="E1706" s="192" t="s">
        <v>2022</v>
      </c>
      <c r="F1706" s="280" t="s">
        <v>2023</v>
      </c>
      <c r="G1706" s="194" t="s">
        <v>1130</v>
      </c>
      <c r="H1706" s="195">
        <v>2</v>
      </c>
      <c r="I1706" s="269">
        <v>34983.3</v>
      </c>
      <c r="J1706" s="197">
        <f t="shared" si="0"/>
        <v>69966.6</v>
      </c>
      <c r="K1706" s="193" t="s">
        <v>34</v>
      </c>
      <c r="L1706" s="322"/>
    </row>
    <row r="1707" spans="2:12" s="1" customFormat="1" ht="31.5" customHeight="1" outlineLevel="2">
      <c r="B1707" s="302"/>
      <c r="C1707" s="191" t="s">
        <v>2024</v>
      </c>
      <c r="D1707" s="191" t="s">
        <v>342</v>
      </c>
      <c r="E1707" s="192" t="s">
        <v>2025</v>
      </c>
      <c r="F1707" s="280" t="s">
        <v>2026</v>
      </c>
      <c r="G1707" s="194" t="s">
        <v>1130</v>
      </c>
      <c r="H1707" s="195">
        <v>1</v>
      </c>
      <c r="I1707" s="269">
        <v>36278.9</v>
      </c>
      <c r="J1707" s="197">
        <f t="shared" si="0"/>
        <v>36278.9</v>
      </c>
      <c r="K1707" s="193" t="s">
        <v>34</v>
      </c>
      <c r="L1707" s="322"/>
    </row>
    <row r="1708" spans="2:12" s="1" customFormat="1" ht="31.5" customHeight="1" outlineLevel="2">
      <c r="B1708" s="302"/>
      <c r="C1708" s="191" t="s">
        <v>2027</v>
      </c>
      <c r="D1708" s="191" t="s">
        <v>342</v>
      </c>
      <c r="E1708" s="192" t="s">
        <v>2028</v>
      </c>
      <c r="F1708" s="280" t="s">
        <v>2029</v>
      </c>
      <c r="G1708" s="194" t="s">
        <v>1130</v>
      </c>
      <c r="H1708" s="195">
        <v>1</v>
      </c>
      <c r="I1708" s="269">
        <v>34885.7</v>
      </c>
      <c r="J1708" s="197">
        <f t="shared" si="0"/>
        <v>34885.7</v>
      </c>
      <c r="K1708" s="193" t="s">
        <v>34</v>
      </c>
      <c r="L1708" s="322"/>
    </row>
    <row r="1709" spans="2:12" s="1" customFormat="1" ht="31.5" customHeight="1" outlineLevel="2">
      <c r="B1709" s="302"/>
      <c r="C1709" s="191" t="s">
        <v>2030</v>
      </c>
      <c r="D1709" s="191" t="s">
        <v>342</v>
      </c>
      <c r="E1709" s="192" t="s">
        <v>2031</v>
      </c>
      <c r="F1709" s="280" t="s">
        <v>2032</v>
      </c>
      <c r="G1709" s="194" t="s">
        <v>1130</v>
      </c>
      <c r="H1709" s="195">
        <v>1</v>
      </c>
      <c r="I1709" s="269">
        <v>34885.7</v>
      </c>
      <c r="J1709" s="197">
        <f t="shared" si="0"/>
        <v>34885.7</v>
      </c>
      <c r="K1709" s="193" t="s">
        <v>34</v>
      </c>
      <c r="L1709" s="322"/>
    </row>
    <row r="1710" spans="2:12" s="1" customFormat="1" ht="22.5" customHeight="1" outlineLevel="2" collapsed="1">
      <c r="B1710" s="302"/>
      <c r="C1710" s="191" t="s">
        <v>2033</v>
      </c>
      <c r="D1710" s="191" t="s">
        <v>342</v>
      </c>
      <c r="E1710" s="192" t="s">
        <v>2034</v>
      </c>
      <c r="F1710" s="280" t="s">
        <v>2035</v>
      </c>
      <c r="G1710" s="194" t="s">
        <v>1130</v>
      </c>
      <c r="H1710" s="195">
        <v>8</v>
      </c>
      <c r="I1710" s="269">
        <v>696.6</v>
      </c>
      <c r="J1710" s="197">
        <f t="shared" si="0"/>
        <v>5572.8</v>
      </c>
      <c r="K1710" s="193" t="s">
        <v>346</v>
      </c>
      <c r="L1710" s="322"/>
    </row>
    <row r="1711" spans="2:12" s="13" customFormat="1" ht="13.5" hidden="1" outlineLevel="3">
      <c r="B1711" s="331"/>
      <c r="C1711" s="204"/>
      <c r="D1711" s="206" t="s">
        <v>348</v>
      </c>
      <c r="E1711" s="210" t="s">
        <v>34</v>
      </c>
      <c r="F1711" s="281" t="s">
        <v>2036</v>
      </c>
      <c r="G1711" s="204"/>
      <c r="H1711" s="212">
        <v>8</v>
      </c>
      <c r="I1711" s="332" t="s">
        <v>34</v>
      </c>
      <c r="J1711" s="204"/>
      <c r="K1711" s="204"/>
      <c r="L1711" s="333"/>
    </row>
    <row r="1712" spans="2:12" s="1" customFormat="1" ht="22.5" customHeight="1" outlineLevel="2" collapsed="1">
      <c r="B1712" s="302"/>
      <c r="C1712" s="217" t="s">
        <v>2037</v>
      </c>
      <c r="D1712" s="217" t="s">
        <v>441</v>
      </c>
      <c r="E1712" s="218" t="s">
        <v>2038</v>
      </c>
      <c r="F1712" s="283" t="s">
        <v>2039</v>
      </c>
      <c r="G1712" s="220" t="s">
        <v>1130</v>
      </c>
      <c r="H1712" s="221">
        <v>1.01</v>
      </c>
      <c r="I1712" s="270">
        <v>650.7</v>
      </c>
      <c r="J1712" s="222">
        <f>ROUND(I1712*H1712,2)</f>
        <v>657.21</v>
      </c>
      <c r="K1712" s="219" t="s">
        <v>346</v>
      </c>
      <c r="L1712" s="334"/>
    </row>
    <row r="1713" spans="2:12" s="13" customFormat="1" ht="13.5" hidden="1" outlineLevel="3">
      <c r="B1713" s="331"/>
      <c r="C1713" s="204"/>
      <c r="D1713" s="206" t="s">
        <v>348</v>
      </c>
      <c r="E1713" s="204"/>
      <c r="F1713" s="281" t="s">
        <v>1640</v>
      </c>
      <c r="G1713" s="204"/>
      <c r="H1713" s="212">
        <v>1.01</v>
      </c>
      <c r="I1713" s="332" t="s">
        <v>34</v>
      </c>
      <c r="J1713" s="204"/>
      <c r="K1713" s="204"/>
      <c r="L1713" s="333"/>
    </row>
    <row r="1714" spans="2:12" s="1" customFormat="1" ht="22.5" customHeight="1" outlineLevel="2" collapsed="1">
      <c r="B1714" s="302"/>
      <c r="C1714" s="217" t="s">
        <v>2040</v>
      </c>
      <c r="D1714" s="217" t="s">
        <v>441</v>
      </c>
      <c r="E1714" s="218" t="s">
        <v>2041</v>
      </c>
      <c r="F1714" s="283" t="s">
        <v>2042</v>
      </c>
      <c r="G1714" s="220" t="s">
        <v>1130</v>
      </c>
      <c r="H1714" s="221">
        <v>4.04</v>
      </c>
      <c r="I1714" s="270">
        <v>901.5</v>
      </c>
      <c r="J1714" s="222">
        <f>ROUND(I1714*H1714,2)</f>
        <v>3642.06</v>
      </c>
      <c r="K1714" s="219" t="s">
        <v>346</v>
      </c>
      <c r="L1714" s="334"/>
    </row>
    <row r="1715" spans="2:12" s="13" customFormat="1" ht="13.5" hidden="1" outlineLevel="3">
      <c r="B1715" s="331"/>
      <c r="C1715" s="204"/>
      <c r="D1715" s="206" t="s">
        <v>348</v>
      </c>
      <c r="E1715" s="204"/>
      <c r="F1715" s="281" t="s">
        <v>2043</v>
      </c>
      <c r="G1715" s="204"/>
      <c r="H1715" s="212">
        <v>4.04</v>
      </c>
      <c r="I1715" s="332" t="s">
        <v>34</v>
      </c>
      <c r="J1715" s="204"/>
      <c r="K1715" s="204"/>
      <c r="L1715" s="333"/>
    </row>
    <row r="1716" spans="2:12" s="1" customFormat="1" ht="22.5" customHeight="1" outlineLevel="2" collapsed="1">
      <c r="B1716" s="302"/>
      <c r="C1716" s="217" t="s">
        <v>2044</v>
      </c>
      <c r="D1716" s="217" t="s">
        <v>441</v>
      </c>
      <c r="E1716" s="218" t="s">
        <v>2045</v>
      </c>
      <c r="F1716" s="283" t="s">
        <v>2046</v>
      </c>
      <c r="G1716" s="220" t="s">
        <v>1130</v>
      </c>
      <c r="H1716" s="221">
        <v>3.03</v>
      </c>
      <c r="I1716" s="270">
        <v>1462.9</v>
      </c>
      <c r="J1716" s="222">
        <f>ROUND(I1716*H1716,2)</f>
        <v>4432.59</v>
      </c>
      <c r="K1716" s="219" t="s">
        <v>346</v>
      </c>
      <c r="L1716" s="334"/>
    </row>
    <row r="1717" spans="2:12" s="13" customFormat="1" ht="13.5" hidden="1" outlineLevel="3">
      <c r="B1717" s="331"/>
      <c r="C1717" s="204"/>
      <c r="D1717" s="206" t="s">
        <v>348</v>
      </c>
      <c r="E1717" s="204"/>
      <c r="F1717" s="281" t="s">
        <v>2047</v>
      </c>
      <c r="G1717" s="204"/>
      <c r="H1717" s="212">
        <v>3.03</v>
      </c>
      <c r="I1717" s="332" t="s">
        <v>34</v>
      </c>
      <c r="J1717" s="204"/>
      <c r="K1717" s="204"/>
      <c r="L1717" s="333"/>
    </row>
    <row r="1718" spans="2:12" s="1" customFormat="1" ht="22.5" customHeight="1" outlineLevel="2" collapsed="1">
      <c r="B1718" s="302"/>
      <c r="C1718" s="217" t="s">
        <v>2048</v>
      </c>
      <c r="D1718" s="217" t="s">
        <v>441</v>
      </c>
      <c r="E1718" s="218" t="s">
        <v>2049</v>
      </c>
      <c r="F1718" s="283" t="s">
        <v>2050</v>
      </c>
      <c r="G1718" s="220" t="s">
        <v>1130</v>
      </c>
      <c r="H1718" s="221">
        <v>8.16</v>
      </c>
      <c r="I1718" s="270">
        <v>192.3</v>
      </c>
      <c r="J1718" s="222">
        <f>ROUND(I1718*H1718,2)</f>
        <v>1569.17</v>
      </c>
      <c r="K1718" s="219" t="s">
        <v>346</v>
      </c>
      <c r="L1718" s="334"/>
    </row>
    <row r="1719" spans="2:12" s="13" customFormat="1" ht="13.5" hidden="1" outlineLevel="3">
      <c r="B1719" s="331"/>
      <c r="C1719" s="204"/>
      <c r="D1719" s="206" t="s">
        <v>348</v>
      </c>
      <c r="E1719" s="204"/>
      <c r="F1719" s="281" t="s">
        <v>2051</v>
      </c>
      <c r="G1719" s="204"/>
      <c r="H1719" s="212">
        <v>8.16</v>
      </c>
      <c r="I1719" s="332" t="s">
        <v>34</v>
      </c>
      <c r="J1719" s="204"/>
      <c r="K1719" s="204"/>
      <c r="L1719" s="333"/>
    </row>
    <row r="1720" spans="2:12" s="1" customFormat="1" ht="22.5" customHeight="1" outlineLevel="2" collapsed="1">
      <c r="B1720" s="302"/>
      <c r="C1720" s="191" t="s">
        <v>2052</v>
      </c>
      <c r="D1720" s="191" t="s">
        <v>342</v>
      </c>
      <c r="E1720" s="192" t="s">
        <v>2053</v>
      </c>
      <c r="F1720" s="280" t="s">
        <v>2054</v>
      </c>
      <c r="G1720" s="194" t="s">
        <v>1130</v>
      </c>
      <c r="H1720" s="195">
        <v>4</v>
      </c>
      <c r="I1720" s="269">
        <v>975.2</v>
      </c>
      <c r="J1720" s="197">
        <f>ROUND(I1720*H1720,2)</f>
        <v>3900.8</v>
      </c>
      <c r="K1720" s="193" t="s">
        <v>346</v>
      </c>
      <c r="L1720" s="322"/>
    </row>
    <row r="1721" spans="2:12" s="13" customFormat="1" ht="13.5" hidden="1" outlineLevel="3">
      <c r="B1721" s="331"/>
      <c r="C1721" s="204"/>
      <c r="D1721" s="206" t="s">
        <v>348</v>
      </c>
      <c r="E1721" s="210" t="s">
        <v>34</v>
      </c>
      <c r="F1721" s="281" t="s">
        <v>2055</v>
      </c>
      <c r="G1721" s="204"/>
      <c r="H1721" s="212">
        <v>4</v>
      </c>
      <c r="I1721" s="332" t="s">
        <v>34</v>
      </c>
      <c r="J1721" s="204"/>
      <c r="K1721" s="204"/>
      <c r="L1721" s="333"/>
    </row>
    <row r="1722" spans="2:12" s="1" customFormat="1" ht="22.5" customHeight="1" outlineLevel="2" collapsed="1">
      <c r="B1722" s="302"/>
      <c r="C1722" s="217" t="s">
        <v>2056</v>
      </c>
      <c r="D1722" s="217" t="s">
        <v>441</v>
      </c>
      <c r="E1722" s="218" t="s">
        <v>2057</v>
      </c>
      <c r="F1722" s="283" t="s">
        <v>2058</v>
      </c>
      <c r="G1722" s="220" t="s">
        <v>1130</v>
      </c>
      <c r="H1722" s="221">
        <v>4.04</v>
      </c>
      <c r="I1722" s="270">
        <v>1018.5</v>
      </c>
      <c r="J1722" s="222">
        <f>ROUND(I1722*H1722,2)</f>
        <v>4114.74</v>
      </c>
      <c r="K1722" s="219" t="s">
        <v>346</v>
      </c>
      <c r="L1722" s="334"/>
    </row>
    <row r="1723" spans="2:12" s="13" customFormat="1" ht="13.5" hidden="1" outlineLevel="3">
      <c r="B1723" s="331"/>
      <c r="C1723" s="204"/>
      <c r="D1723" s="206" t="s">
        <v>348</v>
      </c>
      <c r="E1723" s="204"/>
      <c r="F1723" s="281" t="s">
        <v>2043</v>
      </c>
      <c r="G1723" s="204"/>
      <c r="H1723" s="212">
        <v>4.04</v>
      </c>
      <c r="I1723" s="332" t="s">
        <v>34</v>
      </c>
      <c r="J1723" s="204"/>
      <c r="K1723" s="204"/>
      <c r="L1723" s="333"/>
    </row>
    <row r="1724" spans="2:12" s="1" customFormat="1" ht="22.5" customHeight="1" outlineLevel="2" collapsed="1">
      <c r="B1724" s="302"/>
      <c r="C1724" s="217" t="s">
        <v>2059</v>
      </c>
      <c r="D1724" s="217" t="s">
        <v>441</v>
      </c>
      <c r="E1724" s="218" t="s">
        <v>2049</v>
      </c>
      <c r="F1724" s="283" t="s">
        <v>2050</v>
      </c>
      <c r="G1724" s="220" t="s">
        <v>1130</v>
      </c>
      <c r="H1724" s="221">
        <v>4.08</v>
      </c>
      <c r="I1724" s="270">
        <v>192.3</v>
      </c>
      <c r="J1724" s="222">
        <f>ROUND(I1724*H1724,2)</f>
        <v>784.58</v>
      </c>
      <c r="K1724" s="219" t="s">
        <v>346</v>
      </c>
      <c r="L1724" s="334"/>
    </row>
    <row r="1725" spans="2:12" s="13" customFormat="1" ht="13.5" hidden="1" outlineLevel="3">
      <c r="B1725" s="331"/>
      <c r="C1725" s="204"/>
      <c r="D1725" s="206" t="s">
        <v>348</v>
      </c>
      <c r="E1725" s="204"/>
      <c r="F1725" s="281" t="s">
        <v>2060</v>
      </c>
      <c r="G1725" s="204"/>
      <c r="H1725" s="212">
        <v>4.08</v>
      </c>
      <c r="I1725" s="332" t="s">
        <v>34</v>
      </c>
      <c r="J1725" s="204"/>
      <c r="K1725" s="204"/>
      <c r="L1725" s="333"/>
    </row>
    <row r="1726" spans="2:12" s="1" customFormat="1" ht="31.5" customHeight="1" outlineLevel="2" collapsed="1">
      <c r="B1726" s="302"/>
      <c r="C1726" s="191" t="s">
        <v>2061</v>
      </c>
      <c r="D1726" s="191" t="s">
        <v>342</v>
      </c>
      <c r="E1726" s="192" t="s">
        <v>2062</v>
      </c>
      <c r="F1726" s="280" t="s">
        <v>2063</v>
      </c>
      <c r="G1726" s="194" t="s">
        <v>1130</v>
      </c>
      <c r="H1726" s="195">
        <v>5</v>
      </c>
      <c r="I1726" s="269">
        <v>724.5</v>
      </c>
      <c r="J1726" s="197">
        <f>ROUND(I1726*H1726,2)</f>
        <v>3622.5</v>
      </c>
      <c r="K1726" s="193" t="s">
        <v>34</v>
      </c>
      <c r="L1726" s="322"/>
    </row>
    <row r="1727" spans="2:12" s="13" customFormat="1" ht="13.5" hidden="1" outlineLevel="3">
      <c r="B1727" s="331"/>
      <c r="C1727" s="204"/>
      <c r="D1727" s="206" t="s">
        <v>348</v>
      </c>
      <c r="E1727" s="210" t="s">
        <v>34</v>
      </c>
      <c r="F1727" s="281" t="s">
        <v>2064</v>
      </c>
      <c r="G1727" s="204"/>
      <c r="H1727" s="212">
        <v>5</v>
      </c>
      <c r="I1727" s="332" t="s">
        <v>34</v>
      </c>
      <c r="J1727" s="204"/>
      <c r="K1727" s="204"/>
      <c r="L1727" s="333"/>
    </row>
    <row r="1728" spans="2:12" s="1" customFormat="1" ht="22.5" customHeight="1" outlineLevel="2" collapsed="1">
      <c r="B1728" s="302"/>
      <c r="C1728" s="191" t="s">
        <v>2065</v>
      </c>
      <c r="D1728" s="191" t="s">
        <v>342</v>
      </c>
      <c r="E1728" s="192" t="s">
        <v>2066</v>
      </c>
      <c r="F1728" s="280" t="s">
        <v>2067</v>
      </c>
      <c r="G1728" s="194" t="s">
        <v>491</v>
      </c>
      <c r="H1728" s="195">
        <v>1</v>
      </c>
      <c r="I1728" s="269">
        <v>1741.5</v>
      </c>
      <c r="J1728" s="197">
        <f>ROUND(I1728*H1728,2)</f>
        <v>1741.5</v>
      </c>
      <c r="K1728" s="193" t="s">
        <v>34</v>
      </c>
      <c r="L1728" s="322"/>
    </row>
    <row r="1729" spans="2:12" s="13" customFormat="1" ht="13.5" hidden="1" outlineLevel="3">
      <c r="B1729" s="331"/>
      <c r="C1729" s="204"/>
      <c r="D1729" s="206" t="s">
        <v>348</v>
      </c>
      <c r="E1729" s="210" t="s">
        <v>34</v>
      </c>
      <c r="F1729" s="281" t="s">
        <v>2068</v>
      </c>
      <c r="G1729" s="204"/>
      <c r="H1729" s="212">
        <v>1</v>
      </c>
      <c r="I1729" s="332" t="s">
        <v>34</v>
      </c>
      <c r="J1729" s="204"/>
      <c r="K1729" s="204"/>
      <c r="L1729" s="333"/>
    </row>
    <row r="1730" spans="2:12" s="1" customFormat="1" ht="22.5" customHeight="1" outlineLevel="2" collapsed="1">
      <c r="B1730" s="302"/>
      <c r="C1730" s="191" t="s">
        <v>2069</v>
      </c>
      <c r="D1730" s="191" t="s">
        <v>342</v>
      </c>
      <c r="E1730" s="192" t="s">
        <v>2070</v>
      </c>
      <c r="F1730" s="280" t="s">
        <v>2071</v>
      </c>
      <c r="G1730" s="194" t="s">
        <v>491</v>
      </c>
      <c r="H1730" s="195">
        <v>4.8</v>
      </c>
      <c r="I1730" s="269">
        <v>7175</v>
      </c>
      <c r="J1730" s="197">
        <f>ROUND(I1730*H1730,2)</f>
        <v>34440</v>
      </c>
      <c r="K1730" s="193" t="s">
        <v>34</v>
      </c>
      <c r="L1730" s="322"/>
    </row>
    <row r="1731" spans="2:12" s="13" customFormat="1" ht="13.5" hidden="1" outlineLevel="3">
      <c r="B1731" s="331"/>
      <c r="C1731" s="204"/>
      <c r="D1731" s="206" t="s">
        <v>348</v>
      </c>
      <c r="E1731" s="210" t="s">
        <v>34</v>
      </c>
      <c r="F1731" s="281" t="s">
        <v>2072</v>
      </c>
      <c r="G1731" s="204"/>
      <c r="H1731" s="212">
        <v>2</v>
      </c>
      <c r="I1731" s="332" t="s">
        <v>34</v>
      </c>
      <c r="J1731" s="204"/>
      <c r="K1731" s="204"/>
      <c r="L1731" s="333"/>
    </row>
    <row r="1732" spans="2:12" s="13" customFormat="1" ht="13.5" hidden="1" outlineLevel="3">
      <c r="B1732" s="331"/>
      <c r="C1732" s="204"/>
      <c r="D1732" s="206" t="s">
        <v>348</v>
      </c>
      <c r="E1732" s="210" t="s">
        <v>34</v>
      </c>
      <c r="F1732" s="281" t="s">
        <v>2073</v>
      </c>
      <c r="G1732" s="204"/>
      <c r="H1732" s="212">
        <v>2.8</v>
      </c>
      <c r="I1732" s="332" t="s">
        <v>34</v>
      </c>
      <c r="J1732" s="204"/>
      <c r="K1732" s="204"/>
      <c r="L1732" s="333"/>
    </row>
    <row r="1733" spans="2:12" s="14" customFormat="1" ht="13.5" hidden="1" outlineLevel="3">
      <c r="B1733" s="335"/>
      <c r="C1733" s="205"/>
      <c r="D1733" s="206" t="s">
        <v>348</v>
      </c>
      <c r="E1733" s="207" t="s">
        <v>34</v>
      </c>
      <c r="F1733" s="282" t="s">
        <v>352</v>
      </c>
      <c r="G1733" s="205"/>
      <c r="H1733" s="209">
        <v>4.8</v>
      </c>
      <c r="I1733" s="336" t="s">
        <v>34</v>
      </c>
      <c r="J1733" s="205"/>
      <c r="K1733" s="205"/>
      <c r="L1733" s="337"/>
    </row>
    <row r="1734" spans="2:12" s="1" customFormat="1" ht="22.5" customHeight="1" outlineLevel="2" collapsed="1">
      <c r="B1734" s="302"/>
      <c r="C1734" s="191" t="s">
        <v>2074</v>
      </c>
      <c r="D1734" s="191" t="s">
        <v>342</v>
      </c>
      <c r="E1734" s="192" t="s">
        <v>2075</v>
      </c>
      <c r="F1734" s="280" t="s">
        <v>2076</v>
      </c>
      <c r="G1734" s="194" t="s">
        <v>1130</v>
      </c>
      <c r="H1734" s="195">
        <v>1</v>
      </c>
      <c r="I1734" s="269">
        <v>8080.6</v>
      </c>
      <c r="J1734" s="197">
        <f>ROUND(I1734*H1734,2)</f>
        <v>8080.6</v>
      </c>
      <c r="K1734" s="193" t="s">
        <v>34</v>
      </c>
      <c r="L1734" s="322"/>
    </row>
    <row r="1735" spans="2:12" s="13" customFormat="1" ht="13.5" hidden="1" outlineLevel="3">
      <c r="B1735" s="331"/>
      <c r="C1735" s="204"/>
      <c r="D1735" s="206" t="s">
        <v>348</v>
      </c>
      <c r="E1735" s="210" t="s">
        <v>34</v>
      </c>
      <c r="F1735" s="281" t="s">
        <v>2077</v>
      </c>
      <c r="G1735" s="204"/>
      <c r="H1735" s="212">
        <v>1</v>
      </c>
      <c r="I1735" s="332" t="s">
        <v>34</v>
      </c>
      <c r="J1735" s="204"/>
      <c r="K1735" s="204"/>
      <c r="L1735" s="333"/>
    </row>
    <row r="1736" spans="2:12" s="1" customFormat="1" ht="44.25" customHeight="1" outlineLevel="2" collapsed="1">
      <c r="B1736" s="302"/>
      <c r="C1736" s="191" t="s">
        <v>2078</v>
      </c>
      <c r="D1736" s="191" t="s">
        <v>342</v>
      </c>
      <c r="E1736" s="192" t="s">
        <v>2079</v>
      </c>
      <c r="F1736" s="280" t="s">
        <v>2080</v>
      </c>
      <c r="G1736" s="194" t="s">
        <v>491</v>
      </c>
      <c r="H1736" s="195">
        <v>114</v>
      </c>
      <c r="I1736" s="269">
        <v>2368.4</v>
      </c>
      <c r="J1736" s="197">
        <f>ROUND(I1736*H1736,2)</f>
        <v>269997.6</v>
      </c>
      <c r="K1736" s="193" t="s">
        <v>34</v>
      </c>
      <c r="L1736" s="322"/>
    </row>
    <row r="1737" spans="2:12" s="13" customFormat="1" ht="13.5" hidden="1" outlineLevel="3">
      <c r="B1737" s="331"/>
      <c r="C1737" s="204"/>
      <c r="D1737" s="206" t="s">
        <v>348</v>
      </c>
      <c r="E1737" s="210" t="s">
        <v>34</v>
      </c>
      <c r="F1737" s="281" t="s">
        <v>2081</v>
      </c>
      <c r="G1737" s="204"/>
      <c r="H1737" s="212">
        <v>114</v>
      </c>
      <c r="I1737" s="332" t="s">
        <v>34</v>
      </c>
      <c r="J1737" s="204"/>
      <c r="K1737" s="204"/>
      <c r="L1737" s="333"/>
    </row>
    <row r="1738" spans="2:12" s="1" customFormat="1" ht="22.5" customHeight="1" outlineLevel="2" collapsed="1">
      <c r="B1738" s="302"/>
      <c r="C1738" s="191" t="s">
        <v>2082</v>
      </c>
      <c r="D1738" s="191" t="s">
        <v>342</v>
      </c>
      <c r="E1738" s="192" t="s">
        <v>2083</v>
      </c>
      <c r="F1738" s="280" t="s">
        <v>2084</v>
      </c>
      <c r="G1738" s="194" t="s">
        <v>1130</v>
      </c>
      <c r="H1738" s="195">
        <v>4</v>
      </c>
      <c r="I1738" s="269">
        <v>626.9</v>
      </c>
      <c r="J1738" s="197">
        <f>ROUND(I1738*H1738,2)</f>
        <v>2507.6</v>
      </c>
      <c r="K1738" s="193" t="s">
        <v>346</v>
      </c>
      <c r="L1738" s="322"/>
    </row>
    <row r="1739" spans="2:12" s="13" customFormat="1" ht="13.5" hidden="1" outlineLevel="3">
      <c r="B1739" s="331"/>
      <c r="C1739" s="204"/>
      <c r="D1739" s="206" t="s">
        <v>348</v>
      </c>
      <c r="E1739" s="210" t="s">
        <v>34</v>
      </c>
      <c r="F1739" s="281" t="s">
        <v>2055</v>
      </c>
      <c r="G1739" s="204"/>
      <c r="H1739" s="212">
        <v>4</v>
      </c>
      <c r="I1739" s="332" t="s">
        <v>34</v>
      </c>
      <c r="J1739" s="204"/>
      <c r="K1739" s="204"/>
      <c r="L1739" s="333"/>
    </row>
    <row r="1740" spans="2:12" s="1" customFormat="1" ht="22.5" customHeight="1" outlineLevel="2">
      <c r="B1740" s="302"/>
      <c r="C1740" s="217" t="s">
        <v>2085</v>
      </c>
      <c r="D1740" s="217" t="s">
        <v>441</v>
      </c>
      <c r="E1740" s="218" t="s">
        <v>2086</v>
      </c>
      <c r="F1740" s="283" t="s">
        <v>2087</v>
      </c>
      <c r="G1740" s="220" t="s">
        <v>1130</v>
      </c>
      <c r="H1740" s="221">
        <v>4</v>
      </c>
      <c r="I1740" s="270">
        <v>1811.2</v>
      </c>
      <c r="J1740" s="222">
        <f>ROUND(I1740*H1740,2)</f>
        <v>7244.8</v>
      </c>
      <c r="K1740" s="219" t="s">
        <v>34</v>
      </c>
      <c r="L1740" s="334"/>
    </row>
    <row r="1741" spans="2:12" s="1" customFormat="1" ht="22.5" customHeight="1" outlineLevel="2" collapsed="1">
      <c r="B1741" s="302"/>
      <c r="C1741" s="191" t="s">
        <v>2088</v>
      </c>
      <c r="D1741" s="191" t="s">
        <v>342</v>
      </c>
      <c r="E1741" s="192" t="s">
        <v>2089</v>
      </c>
      <c r="F1741" s="280" t="s">
        <v>2090</v>
      </c>
      <c r="G1741" s="194" t="s">
        <v>1130</v>
      </c>
      <c r="H1741" s="195">
        <v>1</v>
      </c>
      <c r="I1741" s="269">
        <v>835.9</v>
      </c>
      <c r="J1741" s="197">
        <f>ROUND(I1741*H1741,2)</f>
        <v>835.9</v>
      </c>
      <c r="K1741" s="193" t="s">
        <v>346</v>
      </c>
      <c r="L1741" s="322"/>
    </row>
    <row r="1742" spans="2:12" s="13" customFormat="1" ht="13.5" hidden="1" outlineLevel="3">
      <c r="B1742" s="331"/>
      <c r="C1742" s="204"/>
      <c r="D1742" s="206" t="s">
        <v>348</v>
      </c>
      <c r="E1742" s="210" t="s">
        <v>34</v>
      </c>
      <c r="F1742" s="281" t="s">
        <v>2091</v>
      </c>
      <c r="G1742" s="204"/>
      <c r="H1742" s="212">
        <v>1</v>
      </c>
      <c r="I1742" s="332" t="s">
        <v>34</v>
      </c>
      <c r="J1742" s="204"/>
      <c r="K1742" s="204"/>
      <c r="L1742" s="333"/>
    </row>
    <row r="1743" spans="2:12" s="1" customFormat="1" ht="22.5" customHeight="1" outlineLevel="2">
      <c r="B1743" s="302"/>
      <c r="C1743" s="217" t="s">
        <v>2092</v>
      </c>
      <c r="D1743" s="217" t="s">
        <v>441</v>
      </c>
      <c r="E1743" s="218" t="s">
        <v>2093</v>
      </c>
      <c r="F1743" s="283" t="s">
        <v>2094</v>
      </c>
      <c r="G1743" s="220" t="s">
        <v>1130</v>
      </c>
      <c r="H1743" s="221">
        <v>1</v>
      </c>
      <c r="I1743" s="270">
        <v>2231.9</v>
      </c>
      <c r="J1743" s="222">
        <f>ROUND(I1743*H1743,2)</f>
        <v>2231.9</v>
      </c>
      <c r="K1743" s="219" t="s">
        <v>34</v>
      </c>
      <c r="L1743" s="334"/>
    </row>
    <row r="1744" spans="2:12" s="1" customFormat="1" ht="22.5" customHeight="1" outlineLevel="2" collapsed="1">
      <c r="B1744" s="302"/>
      <c r="C1744" s="191" t="s">
        <v>2095</v>
      </c>
      <c r="D1744" s="191" t="s">
        <v>342</v>
      </c>
      <c r="E1744" s="192" t="s">
        <v>2096</v>
      </c>
      <c r="F1744" s="280" t="s">
        <v>2097</v>
      </c>
      <c r="G1744" s="194" t="s">
        <v>1130</v>
      </c>
      <c r="H1744" s="195">
        <v>29</v>
      </c>
      <c r="I1744" s="269">
        <v>118.5</v>
      </c>
      <c r="J1744" s="197">
        <f>ROUND(I1744*H1744,2)</f>
        <v>3436.5</v>
      </c>
      <c r="K1744" s="193" t="s">
        <v>34</v>
      </c>
      <c r="L1744" s="322"/>
    </row>
    <row r="1745" spans="2:12" s="13" customFormat="1" ht="13.5" hidden="1" outlineLevel="3">
      <c r="B1745" s="331"/>
      <c r="C1745" s="204"/>
      <c r="D1745" s="206" t="s">
        <v>348</v>
      </c>
      <c r="E1745" s="210" t="s">
        <v>34</v>
      </c>
      <c r="F1745" s="281" t="s">
        <v>2098</v>
      </c>
      <c r="G1745" s="204"/>
      <c r="H1745" s="212">
        <v>29</v>
      </c>
      <c r="I1745" s="332" t="s">
        <v>34</v>
      </c>
      <c r="J1745" s="204"/>
      <c r="K1745" s="204"/>
      <c r="L1745" s="333"/>
    </row>
    <row r="1746" spans="2:12" s="1" customFormat="1" ht="22.5" customHeight="1" outlineLevel="2" collapsed="1">
      <c r="B1746" s="302"/>
      <c r="C1746" s="191" t="s">
        <v>2099</v>
      </c>
      <c r="D1746" s="191" t="s">
        <v>342</v>
      </c>
      <c r="E1746" s="192" t="s">
        <v>2100</v>
      </c>
      <c r="F1746" s="280" t="s">
        <v>2101</v>
      </c>
      <c r="G1746" s="194" t="s">
        <v>345</v>
      </c>
      <c r="H1746" s="195">
        <v>2.655</v>
      </c>
      <c r="I1746" s="269">
        <v>9473.8</v>
      </c>
      <c r="J1746" s="197">
        <f>ROUND(I1746*H1746,2)</f>
        <v>25152.94</v>
      </c>
      <c r="K1746" s="193" t="s">
        <v>34</v>
      </c>
      <c r="L1746" s="322"/>
    </row>
    <row r="1747" spans="2:12" s="12" customFormat="1" ht="13.5" hidden="1" outlineLevel="3">
      <c r="B1747" s="342"/>
      <c r="C1747" s="203"/>
      <c r="D1747" s="206" t="s">
        <v>348</v>
      </c>
      <c r="E1747" s="343" t="s">
        <v>34</v>
      </c>
      <c r="F1747" s="350" t="s">
        <v>2102</v>
      </c>
      <c r="G1747" s="203"/>
      <c r="H1747" s="345" t="s">
        <v>34</v>
      </c>
      <c r="I1747" s="346" t="s">
        <v>34</v>
      </c>
      <c r="J1747" s="203"/>
      <c r="K1747" s="203"/>
      <c r="L1747" s="347"/>
    </row>
    <row r="1748" spans="2:12" s="13" customFormat="1" ht="13.5" hidden="1" outlineLevel="3">
      <c r="B1748" s="331"/>
      <c r="C1748" s="204"/>
      <c r="D1748" s="206" t="s">
        <v>348</v>
      </c>
      <c r="E1748" s="210" t="s">
        <v>34</v>
      </c>
      <c r="F1748" s="281" t="s">
        <v>2103</v>
      </c>
      <c r="G1748" s="204"/>
      <c r="H1748" s="212">
        <v>2.655</v>
      </c>
      <c r="I1748" s="332" t="s">
        <v>34</v>
      </c>
      <c r="J1748" s="204"/>
      <c r="K1748" s="204"/>
      <c r="L1748" s="333"/>
    </row>
    <row r="1749" spans="2:12" s="1" customFormat="1" ht="31.5" customHeight="1" outlineLevel="2" collapsed="1">
      <c r="B1749" s="302"/>
      <c r="C1749" s="191" t="s">
        <v>2104</v>
      </c>
      <c r="D1749" s="191" t="s">
        <v>342</v>
      </c>
      <c r="E1749" s="192" t="s">
        <v>2105</v>
      </c>
      <c r="F1749" s="280" t="s">
        <v>2106</v>
      </c>
      <c r="G1749" s="194" t="s">
        <v>345</v>
      </c>
      <c r="H1749" s="195">
        <v>318.9</v>
      </c>
      <c r="I1749" s="269">
        <v>2925.7</v>
      </c>
      <c r="J1749" s="197">
        <f>ROUND(I1749*H1749,2)</f>
        <v>933005.73</v>
      </c>
      <c r="K1749" s="193" t="s">
        <v>34</v>
      </c>
      <c r="L1749" s="322"/>
    </row>
    <row r="1750" spans="2:12" s="12" customFormat="1" ht="13.5" hidden="1" outlineLevel="3">
      <c r="B1750" s="342"/>
      <c r="C1750" s="203"/>
      <c r="D1750" s="206" t="s">
        <v>348</v>
      </c>
      <c r="E1750" s="343" t="s">
        <v>34</v>
      </c>
      <c r="F1750" s="350" t="s">
        <v>2107</v>
      </c>
      <c r="G1750" s="203"/>
      <c r="H1750" s="345" t="s">
        <v>34</v>
      </c>
      <c r="I1750" s="346" t="s">
        <v>34</v>
      </c>
      <c r="J1750" s="203"/>
      <c r="K1750" s="203"/>
      <c r="L1750" s="347"/>
    </row>
    <row r="1751" spans="2:12" s="13" customFormat="1" ht="13.5" hidden="1" outlineLevel="3">
      <c r="B1751" s="331"/>
      <c r="C1751" s="204"/>
      <c r="D1751" s="206" t="s">
        <v>348</v>
      </c>
      <c r="E1751" s="210" t="s">
        <v>34</v>
      </c>
      <c r="F1751" s="281" t="s">
        <v>2108</v>
      </c>
      <c r="G1751" s="204"/>
      <c r="H1751" s="212">
        <v>225.3</v>
      </c>
      <c r="I1751" s="332" t="s">
        <v>34</v>
      </c>
      <c r="J1751" s="204"/>
      <c r="K1751" s="204"/>
      <c r="L1751" s="333"/>
    </row>
    <row r="1752" spans="2:12" s="13" customFormat="1" ht="13.5" hidden="1" outlineLevel="3">
      <c r="B1752" s="331"/>
      <c r="C1752" s="204"/>
      <c r="D1752" s="206" t="s">
        <v>348</v>
      </c>
      <c r="E1752" s="210" t="s">
        <v>34</v>
      </c>
      <c r="F1752" s="281" t="s">
        <v>2109</v>
      </c>
      <c r="G1752" s="204"/>
      <c r="H1752" s="212">
        <v>55.8</v>
      </c>
      <c r="I1752" s="332" t="s">
        <v>34</v>
      </c>
      <c r="J1752" s="204"/>
      <c r="K1752" s="204"/>
      <c r="L1752" s="333"/>
    </row>
    <row r="1753" spans="2:12" s="13" customFormat="1" ht="13.5" hidden="1" outlineLevel="3">
      <c r="B1753" s="331"/>
      <c r="C1753" s="204"/>
      <c r="D1753" s="206" t="s">
        <v>348</v>
      </c>
      <c r="E1753" s="210" t="s">
        <v>34</v>
      </c>
      <c r="F1753" s="281" t="s">
        <v>2110</v>
      </c>
      <c r="G1753" s="204"/>
      <c r="H1753" s="212">
        <v>37.8</v>
      </c>
      <c r="I1753" s="332" t="s">
        <v>34</v>
      </c>
      <c r="J1753" s="204"/>
      <c r="K1753" s="204"/>
      <c r="L1753" s="333"/>
    </row>
    <row r="1754" spans="2:12" s="14" customFormat="1" ht="13.5" hidden="1" outlineLevel="3">
      <c r="B1754" s="335"/>
      <c r="C1754" s="205"/>
      <c r="D1754" s="206" t="s">
        <v>348</v>
      </c>
      <c r="E1754" s="207" t="s">
        <v>34</v>
      </c>
      <c r="F1754" s="282" t="s">
        <v>352</v>
      </c>
      <c r="G1754" s="205"/>
      <c r="H1754" s="209">
        <v>318.9</v>
      </c>
      <c r="I1754" s="336" t="s">
        <v>34</v>
      </c>
      <c r="J1754" s="205"/>
      <c r="K1754" s="205"/>
      <c r="L1754" s="337"/>
    </row>
    <row r="1755" spans="2:12" s="1" customFormat="1" ht="22.5" customHeight="1" outlineLevel="2" collapsed="1">
      <c r="B1755" s="302"/>
      <c r="C1755" s="191" t="s">
        <v>2111</v>
      </c>
      <c r="D1755" s="191" t="s">
        <v>342</v>
      </c>
      <c r="E1755" s="192" t="s">
        <v>2112</v>
      </c>
      <c r="F1755" s="280" t="s">
        <v>2113</v>
      </c>
      <c r="G1755" s="194" t="s">
        <v>345</v>
      </c>
      <c r="H1755" s="195">
        <v>487.773</v>
      </c>
      <c r="I1755" s="269">
        <v>3622.3</v>
      </c>
      <c r="J1755" s="197">
        <f>ROUND(I1755*H1755,2)</f>
        <v>1766860.14</v>
      </c>
      <c r="K1755" s="193" t="s">
        <v>34</v>
      </c>
      <c r="L1755" s="322"/>
    </row>
    <row r="1756" spans="2:12" s="12" customFormat="1" ht="13.5" hidden="1" outlineLevel="3">
      <c r="B1756" s="342"/>
      <c r="C1756" s="203"/>
      <c r="D1756" s="206" t="s">
        <v>348</v>
      </c>
      <c r="E1756" s="343" t="s">
        <v>34</v>
      </c>
      <c r="F1756" s="350" t="s">
        <v>994</v>
      </c>
      <c r="G1756" s="203"/>
      <c r="H1756" s="345" t="s">
        <v>34</v>
      </c>
      <c r="I1756" s="346" t="s">
        <v>34</v>
      </c>
      <c r="J1756" s="203"/>
      <c r="K1756" s="203"/>
      <c r="L1756" s="347"/>
    </row>
    <row r="1757" spans="2:12" s="13" customFormat="1" ht="13.5" hidden="1" outlineLevel="3">
      <c r="B1757" s="331"/>
      <c r="C1757" s="204"/>
      <c r="D1757" s="206" t="s">
        <v>348</v>
      </c>
      <c r="E1757" s="210" t="s">
        <v>34</v>
      </c>
      <c r="F1757" s="281" t="s">
        <v>2114</v>
      </c>
      <c r="G1757" s="204"/>
      <c r="H1757" s="212">
        <v>327</v>
      </c>
      <c r="I1757" s="332" t="s">
        <v>34</v>
      </c>
      <c r="J1757" s="204"/>
      <c r="K1757" s="204"/>
      <c r="L1757" s="333"/>
    </row>
    <row r="1758" spans="2:12" s="13" customFormat="1" ht="13.5" hidden="1" outlineLevel="3">
      <c r="B1758" s="331"/>
      <c r="C1758" s="204"/>
      <c r="D1758" s="206" t="s">
        <v>348</v>
      </c>
      <c r="E1758" s="210" t="s">
        <v>34</v>
      </c>
      <c r="F1758" s="281" t="s">
        <v>2115</v>
      </c>
      <c r="G1758" s="204"/>
      <c r="H1758" s="212">
        <v>54</v>
      </c>
      <c r="I1758" s="332" t="s">
        <v>34</v>
      </c>
      <c r="J1758" s="204"/>
      <c r="K1758" s="204"/>
      <c r="L1758" s="333"/>
    </row>
    <row r="1759" spans="2:12" s="12" customFormat="1" ht="13.5" hidden="1" outlineLevel="3">
      <c r="B1759" s="342"/>
      <c r="C1759" s="203"/>
      <c r="D1759" s="206" t="s">
        <v>348</v>
      </c>
      <c r="E1759" s="343" t="s">
        <v>34</v>
      </c>
      <c r="F1759" s="350" t="s">
        <v>2116</v>
      </c>
      <c r="G1759" s="203"/>
      <c r="H1759" s="345" t="s">
        <v>34</v>
      </c>
      <c r="I1759" s="346" t="s">
        <v>34</v>
      </c>
      <c r="J1759" s="203"/>
      <c r="K1759" s="203"/>
      <c r="L1759" s="347"/>
    </row>
    <row r="1760" spans="2:12" s="13" customFormat="1" ht="13.5" hidden="1" outlineLevel="3">
      <c r="B1760" s="331"/>
      <c r="C1760" s="204"/>
      <c r="D1760" s="206" t="s">
        <v>348</v>
      </c>
      <c r="E1760" s="210" t="s">
        <v>34</v>
      </c>
      <c r="F1760" s="281" t="s">
        <v>2117</v>
      </c>
      <c r="G1760" s="204"/>
      <c r="H1760" s="212">
        <v>20.25</v>
      </c>
      <c r="I1760" s="332" t="s">
        <v>34</v>
      </c>
      <c r="J1760" s="204"/>
      <c r="K1760" s="204"/>
      <c r="L1760" s="333"/>
    </row>
    <row r="1761" spans="2:12" s="12" customFormat="1" ht="13.5" hidden="1" outlineLevel="3">
      <c r="B1761" s="342"/>
      <c r="C1761" s="203"/>
      <c r="D1761" s="206" t="s">
        <v>348</v>
      </c>
      <c r="E1761" s="343" t="s">
        <v>34</v>
      </c>
      <c r="F1761" s="350" t="s">
        <v>2118</v>
      </c>
      <c r="G1761" s="203"/>
      <c r="H1761" s="345" t="s">
        <v>34</v>
      </c>
      <c r="I1761" s="346" t="s">
        <v>34</v>
      </c>
      <c r="J1761" s="203"/>
      <c r="K1761" s="203"/>
      <c r="L1761" s="347"/>
    </row>
    <row r="1762" spans="2:12" s="13" customFormat="1" ht="13.5" hidden="1" outlineLevel="3">
      <c r="B1762" s="331"/>
      <c r="C1762" s="204"/>
      <c r="D1762" s="206" t="s">
        <v>348</v>
      </c>
      <c r="E1762" s="210" t="s">
        <v>34</v>
      </c>
      <c r="F1762" s="281" t="s">
        <v>2119</v>
      </c>
      <c r="G1762" s="204"/>
      <c r="H1762" s="212">
        <v>81.9</v>
      </c>
      <c r="I1762" s="332" t="s">
        <v>34</v>
      </c>
      <c r="J1762" s="204"/>
      <c r="K1762" s="204"/>
      <c r="L1762" s="333"/>
    </row>
    <row r="1763" spans="2:12" s="13" customFormat="1" ht="13.5" hidden="1" outlineLevel="3">
      <c r="B1763" s="331"/>
      <c r="C1763" s="204"/>
      <c r="D1763" s="206" t="s">
        <v>348</v>
      </c>
      <c r="E1763" s="210" t="s">
        <v>34</v>
      </c>
      <c r="F1763" s="281" t="s">
        <v>2120</v>
      </c>
      <c r="G1763" s="204"/>
      <c r="H1763" s="212">
        <v>-17.557</v>
      </c>
      <c r="I1763" s="332" t="s">
        <v>34</v>
      </c>
      <c r="J1763" s="204"/>
      <c r="K1763" s="204"/>
      <c r="L1763" s="333"/>
    </row>
    <row r="1764" spans="2:12" s="13" customFormat="1" ht="13.5" hidden="1" outlineLevel="3">
      <c r="B1764" s="331"/>
      <c r="C1764" s="204"/>
      <c r="D1764" s="206" t="s">
        <v>348</v>
      </c>
      <c r="E1764" s="210" t="s">
        <v>34</v>
      </c>
      <c r="F1764" s="281" t="s">
        <v>2121</v>
      </c>
      <c r="G1764" s="204"/>
      <c r="H1764" s="212">
        <v>-3.867</v>
      </c>
      <c r="I1764" s="332" t="s">
        <v>34</v>
      </c>
      <c r="J1764" s="204"/>
      <c r="K1764" s="204"/>
      <c r="L1764" s="333"/>
    </row>
    <row r="1765" spans="2:12" s="12" customFormat="1" ht="13.5" hidden="1" outlineLevel="3">
      <c r="B1765" s="342"/>
      <c r="C1765" s="203"/>
      <c r="D1765" s="206" t="s">
        <v>348</v>
      </c>
      <c r="E1765" s="343" t="s">
        <v>34</v>
      </c>
      <c r="F1765" s="350" t="s">
        <v>2122</v>
      </c>
      <c r="G1765" s="203"/>
      <c r="H1765" s="345" t="s">
        <v>34</v>
      </c>
      <c r="I1765" s="346" t="s">
        <v>34</v>
      </c>
      <c r="J1765" s="203"/>
      <c r="K1765" s="203"/>
      <c r="L1765" s="347"/>
    </row>
    <row r="1766" spans="2:12" s="13" customFormat="1" ht="13.5" hidden="1" outlineLevel="3">
      <c r="B1766" s="331"/>
      <c r="C1766" s="204"/>
      <c r="D1766" s="206" t="s">
        <v>348</v>
      </c>
      <c r="E1766" s="210" t="s">
        <v>34</v>
      </c>
      <c r="F1766" s="281" t="s">
        <v>2123</v>
      </c>
      <c r="G1766" s="204"/>
      <c r="H1766" s="212">
        <v>4</v>
      </c>
      <c r="I1766" s="332" t="s">
        <v>34</v>
      </c>
      <c r="J1766" s="204"/>
      <c r="K1766" s="204"/>
      <c r="L1766" s="333"/>
    </row>
    <row r="1767" spans="2:12" s="13" customFormat="1" ht="13.5" hidden="1" outlineLevel="3">
      <c r="B1767" s="331"/>
      <c r="C1767" s="204"/>
      <c r="D1767" s="206" t="s">
        <v>348</v>
      </c>
      <c r="E1767" s="210" t="s">
        <v>34</v>
      </c>
      <c r="F1767" s="281" t="s">
        <v>2124</v>
      </c>
      <c r="G1767" s="204"/>
      <c r="H1767" s="212">
        <v>-1.143</v>
      </c>
      <c r="I1767" s="332" t="s">
        <v>34</v>
      </c>
      <c r="J1767" s="204"/>
      <c r="K1767" s="204"/>
      <c r="L1767" s="333"/>
    </row>
    <row r="1768" spans="2:12" s="12" customFormat="1" ht="13.5" hidden="1" outlineLevel="3">
      <c r="B1768" s="342"/>
      <c r="C1768" s="203"/>
      <c r="D1768" s="206" t="s">
        <v>348</v>
      </c>
      <c r="E1768" s="343" t="s">
        <v>34</v>
      </c>
      <c r="F1768" s="350" t="s">
        <v>2125</v>
      </c>
      <c r="G1768" s="203"/>
      <c r="H1768" s="345" t="s">
        <v>34</v>
      </c>
      <c r="I1768" s="346" t="s">
        <v>34</v>
      </c>
      <c r="J1768" s="203"/>
      <c r="K1768" s="203"/>
      <c r="L1768" s="347"/>
    </row>
    <row r="1769" spans="2:12" s="13" customFormat="1" ht="13.5" hidden="1" outlineLevel="3">
      <c r="B1769" s="331"/>
      <c r="C1769" s="204"/>
      <c r="D1769" s="206" t="s">
        <v>348</v>
      </c>
      <c r="E1769" s="210" t="s">
        <v>34</v>
      </c>
      <c r="F1769" s="281" t="s">
        <v>2126</v>
      </c>
      <c r="G1769" s="204"/>
      <c r="H1769" s="212">
        <v>6</v>
      </c>
      <c r="I1769" s="332" t="s">
        <v>34</v>
      </c>
      <c r="J1769" s="204"/>
      <c r="K1769" s="204"/>
      <c r="L1769" s="333"/>
    </row>
    <row r="1770" spans="2:12" s="12" customFormat="1" ht="13.5" hidden="1" outlineLevel="3">
      <c r="B1770" s="342"/>
      <c r="C1770" s="203"/>
      <c r="D1770" s="206" t="s">
        <v>348</v>
      </c>
      <c r="E1770" s="343" t="s">
        <v>34</v>
      </c>
      <c r="F1770" s="350" t="s">
        <v>2127</v>
      </c>
      <c r="G1770" s="203"/>
      <c r="H1770" s="345" t="s">
        <v>34</v>
      </c>
      <c r="I1770" s="346" t="s">
        <v>34</v>
      </c>
      <c r="J1770" s="203"/>
      <c r="K1770" s="203"/>
      <c r="L1770" s="347"/>
    </row>
    <row r="1771" spans="2:12" s="13" customFormat="1" ht="13.5" hidden="1" outlineLevel="3">
      <c r="B1771" s="331"/>
      <c r="C1771" s="204"/>
      <c r="D1771" s="206" t="s">
        <v>348</v>
      </c>
      <c r="E1771" s="210" t="s">
        <v>34</v>
      </c>
      <c r="F1771" s="281" t="s">
        <v>2128</v>
      </c>
      <c r="G1771" s="204"/>
      <c r="H1771" s="212">
        <v>7.5</v>
      </c>
      <c r="I1771" s="332" t="s">
        <v>34</v>
      </c>
      <c r="J1771" s="204"/>
      <c r="K1771" s="204"/>
      <c r="L1771" s="333"/>
    </row>
    <row r="1772" spans="2:12" s="12" customFormat="1" ht="13.5" hidden="1" outlineLevel="3">
      <c r="B1772" s="342"/>
      <c r="C1772" s="203"/>
      <c r="D1772" s="206" t="s">
        <v>348</v>
      </c>
      <c r="E1772" s="343" t="s">
        <v>34</v>
      </c>
      <c r="F1772" s="350" t="s">
        <v>2129</v>
      </c>
      <c r="G1772" s="203"/>
      <c r="H1772" s="345" t="s">
        <v>34</v>
      </c>
      <c r="I1772" s="346" t="s">
        <v>34</v>
      </c>
      <c r="J1772" s="203"/>
      <c r="K1772" s="203"/>
      <c r="L1772" s="347"/>
    </row>
    <row r="1773" spans="2:12" s="13" customFormat="1" ht="13.5" hidden="1" outlineLevel="3">
      <c r="B1773" s="331"/>
      <c r="C1773" s="204"/>
      <c r="D1773" s="206" t="s">
        <v>348</v>
      </c>
      <c r="E1773" s="210" t="s">
        <v>34</v>
      </c>
      <c r="F1773" s="281" t="s">
        <v>2130</v>
      </c>
      <c r="G1773" s="204"/>
      <c r="H1773" s="212">
        <v>6.72</v>
      </c>
      <c r="I1773" s="332" t="s">
        <v>34</v>
      </c>
      <c r="J1773" s="204"/>
      <c r="K1773" s="204"/>
      <c r="L1773" s="333"/>
    </row>
    <row r="1774" spans="2:12" s="13" customFormat="1" ht="13.5" hidden="1" outlineLevel="3">
      <c r="B1774" s="331"/>
      <c r="C1774" s="204"/>
      <c r="D1774" s="206" t="s">
        <v>348</v>
      </c>
      <c r="E1774" s="210" t="s">
        <v>34</v>
      </c>
      <c r="F1774" s="281" t="s">
        <v>2131</v>
      </c>
      <c r="G1774" s="204"/>
      <c r="H1774" s="212">
        <v>2.97</v>
      </c>
      <c r="I1774" s="332" t="s">
        <v>34</v>
      </c>
      <c r="J1774" s="204"/>
      <c r="K1774" s="204"/>
      <c r="L1774" s="333"/>
    </row>
    <row r="1775" spans="2:12" s="14" customFormat="1" ht="13.5" hidden="1" outlineLevel="3">
      <c r="B1775" s="335"/>
      <c r="C1775" s="205"/>
      <c r="D1775" s="206" t="s">
        <v>348</v>
      </c>
      <c r="E1775" s="207" t="s">
        <v>34</v>
      </c>
      <c r="F1775" s="282" t="s">
        <v>352</v>
      </c>
      <c r="G1775" s="205"/>
      <c r="H1775" s="209">
        <v>487.773</v>
      </c>
      <c r="I1775" s="336" t="s">
        <v>34</v>
      </c>
      <c r="J1775" s="205"/>
      <c r="K1775" s="205"/>
      <c r="L1775" s="337"/>
    </row>
    <row r="1776" spans="2:12" s="1" customFormat="1" ht="22.5" customHeight="1" outlineLevel="2" collapsed="1">
      <c r="B1776" s="302"/>
      <c r="C1776" s="191" t="s">
        <v>2132</v>
      </c>
      <c r="D1776" s="191" t="s">
        <v>342</v>
      </c>
      <c r="E1776" s="192" t="s">
        <v>1989</v>
      </c>
      <c r="F1776" s="280" t="s">
        <v>1990</v>
      </c>
      <c r="G1776" s="194" t="s">
        <v>390</v>
      </c>
      <c r="H1776" s="195">
        <v>171.916</v>
      </c>
      <c r="I1776" s="269">
        <v>1253.9</v>
      </c>
      <c r="J1776" s="197">
        <f>ROUND(I1776*H1776,2)</f>
        <v>215565.47</v>
      </c>
      <c r="K1776" s="193" t="s">
        <v>346</v>
      </c>
      <c r="L1776" s="322"/>
    </row>
    <row r="1777" spans="2:12" s="12" customFormat="1" ht="13.5" hidden="1" outlineLevel="3">
      <c r="B1777" s="342"/>
      <c r="C1777" s="203"/>
      <c r="D1777" s="206" t="s">
        <v>348</v>
      </c>
      <c r="E1777" s="343" t="s">
        <v>34</v>
      </c>
      <c r="F1777" s="350" t="s">
        <v>994</v>
      </c>
      <c r="G1777" s="203"/>
      <c r="H1777" s="345" t="s">
        <v>34</v>
      </c>
      <c r="I1777" s="346" t="s">
        <v>34</v>
      </c>
      <c r="J1777" s="203"/>
      <c r="K1777" s="203"/>
      <c r="L1777" s="347"/>
    </row>
    <row r="1778" spans="2:12" s="13" customFormat="1" ht="13.5" hidden="1" outlineLevel="3">
      <c r="B1778" s="331"/>
      <c r="C1778" s="204"/>
      <c r="D1778" s="206" t="s">
        <v>348</v>
      </c>
      <c r="E1778" s="210" t="s">
        <v>34</v>
      </c>
      <c r="F1778" s="281" t="s">
        <v>2133</v>
      </c>
      <c r="G1778" s="204"/>
      <c r="H1778" s="212">
        <v>68.4</v>
      </c>
      <c r="I1778" s="332" t="s">
        <v>34</v>
      </c>
      <c r="J1778" s="204"/>
      <c r="K1778" s="204"/>
      <c r="L1778" s="333"/>
    </row>
    <row r="1779" spans="2:12" s="12" customFormat="1" ht="13.5" hidden="1" outlineLevel="3">
      <c r="B1779" s="342"/>
      <c r="C1779" s="203"/>
      <c r="D1779" s="206" t="s">
        <v>348</v>
      </c>
      <c r="E1779" s="343" t="s">
        <v>34</v>
      </c>
      <c r="F1779" s="350" t="s">
        <v>2116</v>
      </c>
      <c r="G1779" s="203"/>
      <c r="H1779" s="345" t="s">
        <v>34</v>
      </c>
      <c r="I1779" s="346" t="s">
        <v>34</v>
      </c>
      <c r="J1779" s="203"/>
      <c r="K1779" s="203"/>
      <c r="L1779" s="347"/>
    </row>
    <row r="1780" spans="2:12" s="13" customFormat="1" ht="13.5" hidden="1" outlineLevel="3">
      <c r="B1780" s="331"/>
      <c r="C1780" s="204"/>
      <c r="D1780" s="206" t="s">
        <v>348</v>
      </c>
      <c r="E1780" s="210" t="s">
        <v>34</v>
      </c>
      <c r="F1780" s="281" t="s">
        <v>2134</v>
      </c>
      <c r="G1780" s="204"/>
      <c r="H1780" s="212">
        <v>4.2</v>
      </c>
      <c r="I1780" s="332" t="s">
        <v>34</v>
      </c>
      <c r="J1780" s="204"/>
      <c r="K1780" s="204"/>
      <c r="L1780" s="333"/>
    </row>
    <row r="1781" spans="2:12" s="12" customFormat="1" ht="13.5" hidden="1" outlineLevel="3">
      <c r="B1781" s="342"/>
      <c r="C1781" s="203"/>
      <c r="D1781" s="206" t="s">
        <v>348</v>
      </c>
      <c r="E1781" s="343" t="s">
        <v>34</v>
      </c>
      <c r="F1781" s="350" t="s">
        <v>2118</v>
      </c>
      <c r="G1781" s="203"/>
      <c r="H1781" s="345" t="s">
        <v>34</v>
      </c>
      <c r="I1781" s="346" t="s">
        <v>34</v>
      </c>
      <c r="J1781" s="203"/>
      <c r="K1781" s="203"/>
      <c r="L1781" s="347"/>
    </row>
    <row r="1782" spans="2:12" s="13" customFormat="1" ht="13.5" hidden="1" outlineLevel="3">
      <c r="B1782" s="331"/>
      <c r="C1782" s="204"/>
      <c r="D1782" s="206" t="s">
        <v>348</v>
      </c>
      <c r="E1782" s="210" t="s">
        <v>34</v>
      </c>
      <c r="F1782" s="281" t="s">
        <v>2135</v>
      </c>
      <c r="G1782" s="204"/>
      <c r="H1782" s="212">
        <v>77.6</v>
      </c>
      <c r="I1782" s="332" t="s">
        <v>34</v>
      </c>
      <c r="J1782" s="204"/>
      <c r="K1782" s="204"/>
      <c r="L1782" s="333"/>
    </row>
    <row r="1783" spans="2:12" s="13" customFormat="1" ht="13.5" hidden="1" outlineLevel="3">
      <c r="B1783" s="331"/>
      <c r="C1783" s="204"/>
      <c r="D1783" s="206" t="s">
        <v>348</v>
      </c>
      <c r="E1783" s="210" t="s">
        <v>34</v>
      </c>
      <c r="F1783" s="281" t="s">
        <v>2136</v>
      </c>
      <c r="G1783" s="204"/>
      <c r="H1783" s="212">
        <v>16.283</v>
      </c>
      <c r="I1783" s="332" t="s">
        <v>34</v>
      </c>
      <c r="J1783" s="204"/>
      <c r="K1783" s="204"/>
      <c r="L1783" s="333"/>
    </row>
    <row r="1784" spans="2:12" s="13" customFormat="1" ht="13.5" hidden="1" outlineLevel="3">
      <c r="B1784" s="331"/>
      <c r="C1784" s="204"/>
      <c r="D1784" s="206" t="s">
        <v>348</v>
      </c>
      <c r="E1784" s="210" t="s">
        <v>34</v>
      </c>
      <c r="F1784" s="281" t="s">
        <v>2137</v>
      </c>
      <c r="G1784" s="204"/>
      <c r="H1784" s="212">
        <v>0.32</v>
      </c>
      <c r="I1784" s="332" t="s">
        <v>34</v>
      </c>
      <c r="J1784" s="204"/>
      <c r="K1784" s="204"/>
      <c r="L1784" s="333"/>
    </row>
    <row r="1785" spans="2:12" s="12" customFormat="1" ht="13.5" hidden="1" outlineLevel="3">
      <c r="B1785" s="342"/>
      <c r="C1785" s="203"/>
      <c r="D1785" s="206" t="s">
        <v>348</v>
      </c>
      <c r="E1785" s="343" t="s">
        <v>34</v>
      </c>
      <c r="F1785" s="350" t="s">
        <v>2122</v>
      </c>
      <c r="G1785" s="203"/>
      <c r="H1785" s="345" t="s">
        <v>34</v>
      </c>
      <c r="I1785" s="346" t="s">
        <v>34</v>
      </c>
      <c r="J1785" s="203"/>
      <c r="K1785" s="203"/>
      <c r="L1785" s="347"/>
    </row>
    <row r="1786" spans="2:12" s="13" customFormat="1" ht="13.5" hidden="1" outlineLevel="3">
      <c r="B1786" s="331"/>
      <c r="C1786" s="204"/>
      <c r="D1786" s="206" t="s">
        <v>348</v>
      </c>
      <c r="E1786" s="210" t="s">
        <v>34</v>
      </c>
      <c r="F1786" s="281" t="s">
        <v>2138</v>
      </c>
      <c r="G1786" s="204"/>
      <c r="H1786" s="212">
        <v>4.113</v>
      </c>
      <c r="I1786" s="332" t="s">
        <v>34</v>
      </c>
      <c r="J1786" s="204"/>
      <c r="K1786" s="204"/>
      <c r="L1786" s="333"/>
    </row>
    <row r="1787" spans="2:12" s="12" customFormat="1" ht="13.5" hidden="1" outlineLevel="3">
      <c r="B1787" s="342"/>
      <c r="C1787" s="203"/>
      <c r="D1787" s="206" t="s">
        <v>348</v>
      </c>
      <c r="E1787" s="343" t="s">
        <v>34</v>
      </c>
      <c r="F1787" s="350" t="s">
        <v>2129</v>
      </c>
      <c r="G1787" s="203"/>
      <c r="H1787" s="345" t="s">
        <v>34</v>
      </c>
      <c r="I1787" s="346" t="s">
        <v>34</v>
      </c>
      <c r="J1787" s="203"/>
      <c r="K1787" s="203"/>
      <c r="L1787" s="347"/>
    </row>
    <row r="1788" spans="2:12" s="13" customFormat="1" ht="13.5" hidden="1" outlineLevel="3">
      <c r="B1788" s="331"/>
      <c r="C1788" s="204"/>
      <c r="D1788" s="206" t="s">
        <v>348</v>
      </c>
      <c r="E1788" s="210" t="s">
        <v>34</v>
      </c>
      <c r="F1788" s="281" t="s">
        <v>2139</v>
      </c>
      <c r="G1788" s="204"/>
      <c r="H1788" s="212">
        <v>1</v>
      </c>
      <c r="I1788" s="332" t="s">
        <v>34</v>
      </c>
      <c r="J1788" s="204"/>
      <c r="K1788" s="204"/>
      <c r="L1788" s="333"/>
    </row>
    <row r="1789" spans="2:12" s="14" customFormat="1" ht="13.5" hidden="1" outlineLevel="3">
      <c r="B1789" s="335"/>
      <c r="C1789" s="205"/>
      <c r="D1789" s="206" t="s">
        <v>348</v>
      </c>
      <c r="E1789" s="207" t="s">
        <v>34</v>
      </c>
      <c r="F1789" s="282" t="s">
        <v>352</v>
      </c>
      <c r="G1789" s="205"/>
      <c r="H1789" s="209">
        <v>171.916</v>
      </c>
      <c r="I1789" s="336" t="s">
        <v>34</v>
      </c>
      <c r="J1789" s="205"/>
      <c r="K1789" s="205"/>
      <c r="L1789" s="337"/>
    </row>
    <row r="1790" spans="2:12" s="1" customFormat="1" ht="22.5" customHeight="1" outlineLevel="2" collapsed="1">
      <c r="B1790" s="302"/>
      <c r="C1790" s="191" t="s">
        <v>2140</v>
      </c>
      <c r="D1790" s="191" t="s">
        <v>342</v>
      </c>
      <c r="E1790" s="192" t="s">
        <v>2141</v>
      </c>
      <c r="F1790" s="280" t="s">
        <v>2142</v>
      </c>
      <c r="G1790" s="194" t="s">
        <v>417</v>
      </c>
      <c r="H1790" s="195">
        <v>4.787</v>
      </c>
      <c r="I1790" s="269">
        <v>27167.4</v>
      </c>
      <c r="J1790" s="197">
        <f>ROUND(I1790*H1790,2)</f>
        <v>130050.34</v>
      </c>
      <c r="K1790" s="193" t="s">
        <v>34</v>
      </c>
      <c r="L1790" s="322"/>
    </row>
    <row r="1791" spans="2:12" s="12" customFormat="1" ht="13.5" hidden="1" outlineLevel="3">
      <c r="B1791" s="342"/>
      <c r="C1791" s="203"/>
      <c r="D1791" s="206" t="s">
        <v>348</v>
      </c>
      <c r="E1791" s="343" t="s">
        <v>34</v>
      </c>
      <c r="F1791" s="350" t="s">
        <v>994</v>
      </c>
      <c r="G1791" s="203"/>
      <c r="H1791" s="345" t="s">
        <v>34</v>
      </c>
      <c r="I1791" s="346" t="s">
        <v>34</v>
      </c>
      <c r="J1791" s="203"/>
      <c r="K1791" s="203"/>
      <c r="L1791" s="347"/>
    </row>
    <row r="1792" spans="2:12" s="13" customFormat="1" ht="13.5" hidden="1" outlineLevel="3">
      <c r="B1792" s="331"/>
      <c r="C1792" s="204"/>
      <c r="D1792" s="206" t="s">
        <v>348</v>
      </c>
      <c r="E1792" s="210" t="s">
        <v>34</v>
      </c>
      <c r="F1792" s="281" t="s">
        <v>2143</v>
      </c>
      <c r="G1792" s="204"/>
      <c r="H1792" s="212">
        <v>4.396</v>
      </c>
      <c r="I1792" s="332" t="s">
        <v>34</v>
      </c>
      <c r="J1792" s="204"/>
      <c r="K1792" s="204"/>
      <c r="L1792" s="333"/>
    </row>
    <row r="1793" spans="2:12" s="12" customFormat="1" ht="13.5" hidden="1" outlineLevel="3">
      <c r="B1793" s="342"/>
      <c r="C1793" s="203"/>
      <c r="D1793" s="206" t="s">
        <v>348</v>
      </c>
      <c r="E1793" s="343" t="s">
        <v>34</v>
      </c>
      <c r="F1793" s="350" t="s">
        <v>2116</v>
      </c>
      <c r="G1793" s="203"/>
      <c r="H1793" s="345" t="s">
        <v>34</v>
      </c>
      <c r="I1793" s="346" t="s">
        <v>34</v>
      </c>
      <c r="J1793" s="203"/>
      <c r="K1793" s="203"/>
      <c r="L1793" s="347"/>
    </row>
    <row r="1794" spans="2:12" s="13" customFormat="1" ht="13.5" hidden="1" outlineLevel="3">
      <c r="B1794" s="331"/>
      <c r="C1794" s="204"/>
      <c r="D1794" s="206" t="s">
        <v>348</v>
      </c>
      <c r="E1794" s="210" t="s">
        <v>34</v>
      </c>
      <c r="F1794" s="281" t="s">
        <v>2144</v>
      </c>
      <c r="G1794" s="204"/>
      <c r="H1794" s="212">
        <v>0.12</v>
      </c>
      <c r="I1794" s="332" t="s">
        <v>34</v>
      </c>
      <c r="J1794" s="204"/>
      <c r="K1794" s="204"/>
      <c r="L1794" s="333"/>
    </row>
    <row r="1795" spans="2:12" s="12" customFormat="1" ht="13.5" hidden="1" outlineLevel="3">
      <c r="B1795" s="342"/>
      <c r="C1795" s="203"/>
      <c r="D1795" s="206" t="s">
        <v>348</v>
      </c>
      <c r="E1795" s="343" t="s">
        <v>34</v>
      </c>
      <c r="F1795" s="350" t="s">
        <v>2125</v>
      </c>
      <c r="G1795" s="203"/>
      <c r="H1795" s="345" t="s">
        <v>34</v>
      </c>
      <c r="I1795" s="346" t="s">
        <v>34</v>
      </c>
      <c r="J1795" s="203"/>
      <c r="K1795" s="203"/>
      <c r="L1795" s="347"/>
    </row>
    <row r="1796" spans="2:12" s="13" customFormat="1" ht="13.5" hidden="1" outlineLevel="3">
      <c r="B1796" s="331"/>
      <c r="C1796" s="204"/>
      <c r="D1796" s="206" t="s">
        <v>348</v>
      </c>
      <c r="E1796" s="210" t="s">
        <v>34</v>
      </c>
      <c r="F1796" s="281" t="s">
        <v>2145</v>
      </c>
      <c r="G1796" s="204"/>
      <c r="H1796" s="212">
        <v>0.053</v>
      </c>
      <c r="I1796" s="332" t="s">
        <v>34</v>
      </c>
      <c r="J1796" s="204"/>
      <c r="K1796" s="204"/>
      <c r="L1796" s="333"/>
    </row>
    <row r="1797" spans="2:12" s="12" customFormat="1" ht="13.5" hidden="1" outlineLevel="3">
      <c r="B1797" s="342"/>
      <c r="C1797" s="203"/>
      <c r="D1797" s="206" t="s">
        <v>348</v>
      </c>
      <c r="E1797" s="343" t="s">
        <v>34</v>
      </c>
      <c r="F1797" s="350" t="s">
        <v>2127</v>
      </c>
      <c r="G1797" s="203"/>
      <c r="H1797" s="345" t="s">
        <v>34</v>
      </c>
      <c r="I1797" s="346" t="s">
        <v>34</v>
      </c>
      <c r="J1797" s="203"/>
      <c r="K1797" s="203"/>
      <c r="L1797" s="347"/>
    </row>
    <row r="1798" spans="2:12" s="13" customFormat="1" ht="13.5" hidden="1" outlineLevel="3">
      <c r="B1798" s="331"/>
      <c r="C1798" s="204"/>
      <c r="D1798" s="206" t="s">
        <v>348</v>
      </c>
      <c r="E1798" s="210" t="s">
        <v>34</v>
      </c>
      <c r="F1798" s="281" t="s">
        <v>2146</v>
      </c>
      <c r="G1798" s="204"/>
      <c r="H1798" s="212">
        <v>0.111</v>
      </c>
      <c r="I1798" s="332" t="s">
        <v>34</v>
      </c>
      <c r="J1798" s="204"/>
      <c r="K1798" s="204"/>
      <c r="L1798" s="333"/>
    </row>
    <row r="1799" spans="2:12" s="12" customFormat="1" ht="13.5" hidden="1" outlineLevel="3">
      <c r="B1799" s="342"/>
      <c r="C1799" s="203"/>
      <c r="D1799" s="206" t="s">
        <v>348</v>
      </c>
      <c r="E1799" s="343" t="s">
        <v>34</v>
      </c>
      <c r="F1799" s="350" t="s">
        <v>2129</v>
      </c>
      <c r="G1799" s="203"/>
      <c r="H1799" s="345" t="s">
        <v>34</v>
      </c>
      <c r="I1799" s="346" t="s">
        <v>34</v>
      </c>
      <c r="J1799" s="203"/>
      <c r="K1799" s="203"/>
      <c r="L1799" s="347"/>
    </row>
    <row r="1800" spans="2:12" s="13" customFormat="1" ht="13.5" hidden="1" outlineLevel="3">
      <c r="B1800" s="331"/>
      <c r="C1800" s="204"/>
      <c r="D1800" s="206" t="s">
        <v>348</v>
      </c>
      <c r="E1800" s="210" t="s">
        <v>34</v>
      </c>
      <c r="F1800" s="281" t="s">
        <v>2147</v>
      </c>
      <c r="G1800" s="204"/>
      <c r="H1800" s="212">
        <v>0.067</v>
      </c>
      <c r="I1800" s="332" t="s">
        <v>34</v>
      </c>
      <c r="J1800" s="204"/>
      <c r="K1800" s="204"/>
      <c r="L1800" s="333"/>
    </row>
    <row r="1801" spans="2:12" s="13" customFormat="1" ht="13.5" hidden="1" outlineLevel="3">
      <c r="B1801" s="331"/>
      <c r="C1801" s="204"/>
      <c r="D1801" s="206" t="s">
        <v>348</v>
      </c>
      <c r="E1801" s="210" t="s">
        <v>34</v>
      </c>
      <c r="F1801" s="281" t="s">
        <v>2148</v>
      </c>
      <c r="G1801" s="204"/>
      <c r="H1801" s="212">
        <v>0.04</v>
      </c>
      <c r="I1801" s="332" t="s">
        <v>34</v>
      </c>
      <c r="J1801" s="204"/>
      <c r="K1801" s="204"/>
      <c r="L1801" s="333"/>
    </row>
    <row r="1802" spans="2:12" s="14" customFormat="1" ht="13.5" hidden="1" outlineLevel="3">
      <c r="B1802" s="335"/>
      <c r="C1802" s="205"/>
      <c r="D1802" s="206" t="s">
        <v>348</v>
      </c>
      <c r="E1802" s="207" t="s">
        <v>34</v>
      </c>
      <c r="F1802" s="282" t="s">
        <v>352</v>
      </c>
      <c r="G1802" s="205"/>
      <c r="H1802" s="209">
        <v>4.787</v>
      </c>
      <c r="I1802" s="336" t="s">
        <v>34</v>
      </c>
      <c r="J1802" s="205"/>
      <c r="K1802" s="205"/>
      <c r="L1802" s="337"/>
    </row>
    <row r="1803" spans="2:12" s="1" customFormat="1" ht="22.5" customHeight="1" outlineLevel="2" collapsed="1">
      <c r="B1803" s="302"/>
      <c r="C1803" s="191" t="s">
        <v>2149</v>
      </c>
      <c r="D1803" s="191" t="s">
        <v>342</v>
      </c>
      <c r="E1803" s="192" t="s">
        <v>1513</v>
      </c>
      <c r="F1803" s="280" t="s">
        <v>1514</v>
      </c>
      <c r="G1803" s="194" t="s">
        <v>491</v>
      </c>
      <c r="H1803" s="195">
        <v>117.3</v>
      </c>
      <c r="I1803" s="269">
        <v>390.1</v>
      </c>
      <c r="J1803" s="197">
        <f>ROUND(I1803*H1803,2)</f>
        <v>45758.73</v>
      </c>
      <c r="K1803" s="193" t="s">
        <v>34</v>
      </c>
      <c r="L1803" s="322"/>
    </row>
    <row r="1804" spans="2:12" s="12" customFormat="1" ht="13.5" hidden="1" outlineLevel="3">
      <c r="B1804" s="342"/>
      <c r="C1804" s="203"/>
      <c r="D1804" s="206" t="s">
        <v>348</v>
      </c>
      <c r="E1804" s="343" t="s">
        <v>34</v>
      </c>
      <c r="F1804" s="350" t="s">
        <v>994</v>
      </c>
      <c r="G1804" s="203"/>
      <c r="H1804" s="345" t="s">
        <v>34</v>
      </c>
      <c r="I1804" s="346" t="s">
        <v>34</v>
      </c>
      <c r="J1804" s="203"/>
      <c r="K1804" s="203"/>
      <c r="L1804" s="347"/>
    </row>
    <row r="1805" spans="2:12" s="13" customFormat="1" ht="13.5" hidden="1" outlineLevel="3">
      <c r="B1805" s="331"/>
      <c r="C1805" s="204"/>
      <c r="D1805" s="206" t="s">
        <v>348</v>
      </c>
      <c r="E1805" s="210" t="s">
        <v>34</v>
      </c>
      <c r="F1805" s="281" t="s">
        <v>2150</v>
      </c>
      <c r="G1805" s="204"/>
      <c r="H1805" s="212">
        <v>47</v>
      </c>
      <c r="I1805" s="332" t="s">
        <v>34</v>
      </c>
      <c r="J1805" s="204"/>
      <c r="K1805" s="204"/>
      <c r="L1805" s="333"/>
    </row>
    <row r="1806" spans="2:12" s="12" customFormat="1" ht="13.5" hidden="1" outlineLevel="3">
      <c r="B1806" s="342"/>
      <c r="C1806" s="203"/>
      <c r="D1806" s="206" t="s">
        <v>348</v>
      </c>
      <c r="E1806" s="343" t="s">
        <v>34</v>
      </c>
      <c r="F1806" s="350" t="s">
        <v>2151</v>
      </c>
      <c r="G1806" s="203"/>
      <c r="H1806" s="345" t="s">
        <v>34</v>
      </c>
      <c r="I1806" s="346" t="s">
        <v>34</v>
      </c>
      <c r="J1806" s="203"/>
      <c r="K1806" s="203"/>
      <c r="L1806" s="347"/>
    </row>
    <row r="1807" spans="2:12" s="13" customFormat="1" ht="13.5" hidden="1" outlineLevel="3">
      <c r="B1807" s="331"/>
      <c r="C1807" s="204"/>
      <c r="D1807" s="206" t="s">
        <v>348</v>
      </c>
      <c r="E1807" s="210" t="s">
        <v>34</v>
      </c>
      <c r="F1807" s="281" t="s">
        <v>2152</v>
      </c>
      <c r="G1807" s="204"/>
      <c r="H1807" s="212">
        <v>70.3</v>
      </c>
      <c r="I1807" s="332" t="s">
        <v>34</v>
      </c>
      <c r="J1807" s="204"/>
      <c r="K1807" s="204"/>
      <c r="L1807" s="333"/>
    </row>
    <row r="1808" spans="2:12" s="14" customFormat="1" ht="13.5" hidden="1" outlineLevel="3">
      <c r="B1808" s="335"/>
      <c r="C1808" s="205"/>
      <c r="D1808" s="206" t="s">
        <v>348</v>
      </c>
      <c r="E1808" s="207" t="s">
        <v>34</v>
      </c>
      <c r="F1808" s="282" t="s">
        <v>352</v>
      </c>
      <c r="G1808" s="205"/>
      <c r="H1808" s="209">
        <v>117.3</v>
      </c>
      <c r="I1808" s="336" t="s">
        <v>34</v>
      </c>
      <c r="J1808" s="205"/>
      <c r="K1808" s="205"/>
      <c r="L1808" s="337"/>
    </row>
    <row r="1809" spans="2:12" s="1" customFormat="1" ht="22.5" customHeight="1" outlineLevel="2">
      <c r="B1809" s="302"/>
      <c r="C1809" s="191" t="s">
        <v>2153</v>
      </c>
      <c r="D1809" s="191" t="s">
        <v>342</v>
      </c>
      <c r="E1809" s="192" t="s">
        <v>2154</v>
      </c>
      <c r="F1809" s="280" t="s">
        <v>2155</v>
      </c>
      <c r="G1809" s="194" t="s">
        <v>1130</v>
      </c>
      <c r="H1809" s="195">
        <v>6</v>
      </c>
      <c r="I1809" s="269">
        <v>11776.8</v>
      </c>
      <c r="J1809" s="197">
        <f>ROUND(I1809*H1809,2)</f>
        <v>70660.8</v>
      </c>
      <c r="K1809" s="193" t="s">
        <v>34</v>
      </c>
      <c r="L1809" s="322"/>
    </row>
    <row r="1810" spans="2:12" s="1" customFormat="1" ht="22.5" customHeight="1" outlineLevel="2">
      <c r="B1810" s="302"/>
      <c r="C1810" s="191" t="s">
        <v>2156</v>
      </c>
      <c r="D1810" s="191" t="s">
        <v>342</v>
      </c>
      <c r="E1810" s="192" t="s">
        <v>2157</v>
      </c>
      <c r="F1810" s="280" t="s">
        <v>2158</v>
      </c>
      <c r="G1810" s="194" t="s">
        <v>1130</v>
      </c>
      <c r="H1810" s="195">
        <v>1</v>
      </c>
      <c r="I1810" s="269">
        <v>72446.4</v>
      </c>
      <c r="J1810" s="197">
        <f>ROUND(I1810*H1810,2)</f>
        <v>72446.4</v>
      </c>
      <c r="K1810" s="193" t="s">
        <v>34</v>
      </c>
      <c r="L1810" s="322"/>
    </row>
    <row r="1811" spans="2:12" s="1" customFormat="1" ht="22.5" customHeight="1" outlineLevel="2" collapsed="1">
      <c r="B1811" s="302"/>
      <c r="C1811" s="191" t="s">
        <v>2159</v>
      </c>
      <c r="D1811" s="191" t="s">
        <v>342</v>
      </c>
      <c r="E1811" s="192" t="s">
        <v>2034</v>
      </c>
      <c r="F1811" s="280" t="s">
        <v>2035</v>
      </c>
      <c r="G1811" s="194" t="s">
        <v>1130</v>
      </c>
      <c r="H1811" s="195">
        <v>57</v>
      </c>
      <c r="I1811" s="269">
        <v>696.6</v>
      </c>
      <c r="J1811" s="197">
        <f>ROUND(I1811*H1811,2)</f>
        <v>39706.2</v>
      </c>
      <c r="K1811" s="193" t="s">
        <v>346</v>
      </c>
      <c r="L1811" s="322"/>
    </row>
    <row r="1812" spans="2:12" s="13" customFormat="1" ht="13.5" hidden="1" outlineLevel="3">
      <c r="B1812" s="331"/>
      <c r="C1812" s="204"/>
      <c r="D1812" s="206" t="s">
        <v>348</v>
      </c>
      <c r="E1812" s="210" t="s">
        <v>34</v>
      </c>
      <c r="F1812" s="281" t="s">
        <v>2160</v>
      </c>
      <c r="G1812" s="204"/>
      <c r="H1812" s="212">
        <v>57</v>
      </c>
      <c r="I1812" s="332" t="s">
        <v>34</v>
      </c>
      <c r="J1812" s="204"/>
      <c r="K1812" s="204"/>
      <c r="L1812" s="333"/>
    </row>
    <row r="1813" spans="2:12" s="1" customFormat="1" ht="22.5" customHeight="1" outlineLevel="2" collapsed="1">
      <c r="B1813" s="302"/>
      <c r="C1813" s="217" t="s">
        <v>2161</v>
      </c>
      <c r="D1813" s="217" t="s">
        <v>441</v>
      </c>
      <c r="E1813" s="218" t="s">
        <v>2038</v>
      </c>
      <c r="F1813" s="283" t="s">
        <v>2039</v>
      </c>
      <c r="G1813" s="220" t="s">
        <v>1130</v>
      </c>
      <c r="H1813" s="221">
        <v>19.19</v>
      </c>
      <c r="I1813" s="270">
        <v>650.7</v>
      </c>
      <c r="J1813" s="222">
        <f>ROUND(I1813*H1813,2)</f>
        <v>12486.93</v>
      </c>
      <c r="K1813" s="219" t="s">
        <v>346</v>
      </c>
      <c r="L1813" s="334"/>
    </row>
    <row r="1814" spans="2:12" s="13" customFormat="1" ht="13.5" hidden="1" outlineLevel="3">
      <c r="B1814" s="331"/>
      <c r="C1814" s="204"/>
      <c r="D1814" s="206" t="s">
        <v>348</v>
      </c>
      <c r="E1814" s="204"/>
      <c r="F1814" s="281" t="s">
        <v>2162</v>
      </c>
      <c r="G1814" s="204"/>
      <c r="H1814" s="212">
        <v>19.19</v>
      </c>
      <c r="I1814" s="332" t="s">
        <v>34</v>
      </c>
      <c r="J1814" s="204"/>
      <c r="K1814" s="204"/>
      <c r="L1814" s="333"/>
    </row>
    <row r="1815" spans="2:12" s="1" customFormat="1" ht="22.5" customHeight="1" outlineLevel="2" collapsed="1">
      <c r="B1815" s="302"/>
      <c r="C1815" s="217" t="s">
        <v>2163</v>
      </c>
      <c r="D1815" s="217" t="s">
        <v>441</v>
      </c>
      <c r="E1815" s="218" t="s">
        <v>2041</v>
      </c>
      <c r="F1815" s="283" t="s">
        <v>2042</v>
      </c>
      <c r="G1815" s="220" t="s">
        <v>1130</v>
      </c>
      <c r="H1815" s="221">
        <v>19.19</v>
      </c>
      <c r="I1815" s="270">
        <v>901.5</v>
      </c>
      <c r="J1815" s="222">
        <f>ROUND(I1815*H1815,2)</f>
        <v>17299.79</v>
      </c>
      <c r="K1815" s="219" t="s">
        <v>346</v>
      </c>
      <c r="L1815" s="334"/>
    </row>
    <row r="1816" spans="2:12" s="13" customFormat="1" ht="13.5" hidden="1" outlineLevel="3">
      <c r="B1816" s="331"/>
      <c r="C1816" s="204"/>
      <c r="D1816" s="206" t="s">
        <v>348</v>
      </c>
      <c r="E1816" s="204"/>
      <c r="F1816" s="281" t="s">
        <v>2162</v>
      </c>
      <c r="G1816" s="204"/>
      <c r="H1816" s="212">
        <v>19.19</v>
      </c>
      <c r="I1816" s="332" t="s">
        <v>34</v>
      </c>
      <c r="J1816" s="204"/>
      <c r="K1816" s="204"/>
      <c r="L1816" s="333"/>
    </row>
    <row r="1817" spans="2:12" s="1" customFormat="1" ht="22.5" customHeight="1" outlineLevel="2" collapsed="1">
      <c r="B1817" s="302"/>
      <c r="C1817" s="217" t="s">
        <v>2164</v>
      </c>
      <c r="D1817" s="217" t="s">
        <v>441</v>
      </c>
      <c r="E1817" s="218" t="s">
        <v>2045</v>
      </c>
      <c r="F1817" s="283" t="s">
        <v>2046</v>
      </c>
      <c r="G1817" s="220" t="s">
        <v>1130</v>
      </c>
      <c r="H1817" s="221">
        <v>19.19</v>
      </c>
      <c r="I1817" s="270">
        <v>1462.9</v>
      </c>
      <c r="J1817" s="222">
        <f>ROUND(I1817*H1817,2)</f>
        <v>28073.05</v>
      </c>
      <c r="K1817" s="219" t="s">
        <v>346</v>
      </c>
      <c r="L1817" s="334"/>
    </row>
    <row r="1818" spans="2:12" s="13" customFormat="1" ht="13.5" hidden="1" outlineLevel="3">
      <c r="B1818" s="331"/>
      <c r="C1818" s="204"/>
      <c r="D1818" s="206" t="s">
        <v>348</v>
      </c>
      <c r="E1818" s="204"/>
      <c r="F1818" s="281" t="s">
        <v>2162</v>
      </c>
      <c r="G1818" s="204"/>
      <c r="H1818" s="212">
        <v>19.19</v>
      </c>
      <c r="I1818" s="332" t="s">
        <v>34</v>
      </c>
      <c r="J1818" s="204"/>
      <c r="K1818" s="204"/>
      <c r="L1818" s="333"/>
    </row>
    <row r="1819" spans="2:12" s="1" customFormat="1" ht="22.5" customHeight="1" outlineLevel="2" collapsed="1">
      <c r="B1819" s="302"/>
      <c r="C1819" s="217" t="s">
        <v>2165</v>
      </c>
      <c r="D1819" s="217" t="s">
        <v>441</v>
      </c>
      <c r="E1819" s="218" t="s">
        <v>2049</v>
      </c>
      <c r="F1819" s="283" t="s">
        <v>2050</v>
      </c>
      <c r="G1819" s="220" t="s">
        <v>1130</v>
      </c>
      <c r="H1819" s="221">
        <v>58.14</v>
      </c>
      <c r="I1819" s="270">
        <v>192.3</v>
      </c>
      <c r="J1819" s="222">
        <f>ROUND(I1819*H1819,2)</f>
        <v>11180.32</v>
      </c>
      <c r="K1819" s="219" t="s">
        <v>346</v>
      </c>
      <c r="L1819" s="334"/>
    </row>
    <row r="1820" spans="2:12" s="13" customFormat="1" ht="13.5" hidden="1" outlineLevel="3">
      <c r="B1820" s="331"/>
      <c r="C1820" s="204"/>
      <c r="D1820" s="206" t="s">
        <v>348</v>
      </c>
      <c r="E1820" s="204"/>
      <c r="F1820" s="281" t="s">
        <v>2166</v>
      </c>
      <c r="G1820" s="204"/>
      <c r="H1820" s="212">
        <v>58.14</v>
      </c>
      <c r="I1820" s="332" t="s">
        <v>34</v>
      </c>
      <c r="J1820" s="204"/>
      <c r="K1820" s="204"/>
      <c r="L1820" s="333"/>
    </row>
    <row r="1821" spans="2:12" s="1" customFormat="1" ht="22.5" customHeight="1" outlineLevel="2" collapsed="1">
      <c r="B1821" s="302"/>
      <c r="C1821" s="191" t="s">
        <v>2167</v>
      </c>
      <c r="D1821" s="191" t="s">
        <v>342</v>
      </c>
      <c r="E1821" s="192" t="s">
        <v>2053</v>
      </c>
      <c r="F1821" s="280" t="s">
        <v>2054</v>
      </c>
      <c r="G1821" s="194" t="s">
        <v>1130</v>
      </c>
      <c r="H1821" s="195">
        <v>19</v>
      </c>
      <c r="I1821" s="269">
        <v>975.2</v>
      </c>
      <c r="J1821" s="197">
        <f>ROUND(I1821*H1821,2)</f>
        <v>18528.8</v>
      </c>
      <c r="K1821" s="193" t="s">
        <v>346</v>
      </c>
      <c r="L1821" s="322"/>
    </row>
    <row r="1822" spans="2:12" s="13" customFormat="1" ht="13.5" hidden="1" outlineLevel="3">
      <c r="B1822" s="331"/>
      <c r="C1822" s="204"/>
      <c r="D1822" s="206" t="s">
        <v>348</v>
      </c>
      <c r="E1822" s="210" t="s">
        <v>34</v>
      </c>
      <c r="F1822" s="281" t="s">
        <v>2168</v>
      </c>
      <c r="G1822" s="204"/>
      <c r="H1822" s="212">
        <v>19</v>
      </c>
      <c r="I1822" s="332" t="s">
        <v>34</v>
      </c>
      <c r="J1822" s="204"/>
      <c r="K1822" s="204"/>
      <c r="L1822" s="333"/>
    </row>
    <row r="1823" spans="2:12" s="1" customFormat="1" ht="22.5" customHeight="1" outlineLevel="2" collapsed="1">
      <c r="B1823" s="302"/>
      <c r="C1823" s="217" t="s">
        <v>2169</v>
      </c>
      <c r="D1823" s="217" t="s">
        <v>441</v>
      </c>
      <c r="E1823" s="218" t="s">
        <v>2057</v>
      </c>
      <c r="F1823" s="283" t="s">
        <v>2058</v>
      </c>
      <c r="G1823" s="220" t="s">
        <v>1130</v>
      </c>
      <c r="H1823" s="221">
        <v>13.13</v>
      </c>
      <c r="I1823" s="270">
        <v>1018.5</v>
      </c>
      <c r="J1823" s="222">
        <f>ROUND(I1823*H1823,2)</f>
        <v>13372.91</v>
      </c>
      <c r="K1823" s="219" t="s">
        <v>346</v>
      </c>
      <c r="L1823" s="334"/>
    </row>
    <row r="1824" spans="2:12" s="13" customFormat="1" ht="13.5" hidden="1" outlineLevel="3">
      <c r="B1824" s="331"/>
      <c r="C1824" s="204"/>
      <c r="D1824" s="206" t="s">
        <v>348</v>
      </c>
      <c r="E1824" s="204"/>
      <c r="F1824" s="281" t="s">
        <v>1647</v>
      </c>
      <c r="G1824" s="204"/>
      <c r="H1824" s="212">
        <v>13.13</v>
      </c>
      <c r="I1824" s="332" t="s">
        <v>34</v>
      </c>
      <c r="J1824" s="204"/>
      <c r="K1824" s="204"/>
      <c r="L1824" s="333"/>
    </row>
    <row r="1825" spans="2:12" s="1" customFormat="1" ht="22.5" customHeight="1" outlineLevel="2" collapsed="1">
      <c r="B1825" s="302"/>
      <c r="C1825" s="217" t="s">
        <v>2170</v>
      </c>
      <c r="D1825" s="217" t="s">
        <v>441</v>
      </c>
      <c r="E1825" s="218" t="s">
        <v>2171</v>
      </c>
      <c r="F1825" s="283" t="s">
        <v>2172</v>
      </c>
      <c r="G1825" s="220" t="s">
        <v>1130</v>
      </c>
      <c r="H1825" s="221">
        <v>6.06</v>
      </c>
      <c r="I1825" s="270">
        <v>1439.2</v>
      </c>
      <c r="J1825" s="222">
        <f>ROUND(I1825*H1825,2)</f>
        <v>8721.55</v>
      </c>
      <c r="K1825" s="219" t="s">
        <v>34</v>
      </c>
      <c r="L1825" s="334"/>
    </row>
    <row r="1826" spans="2:12" s="13" customFormat="1" ht="13.5" hidden="1" outlineLevel="3">
      <c r="B1826" s="331"/>
      <c r="C1826" s="204"/>
      <c r="D1826" s="206" t="s">
        <v>348</v>
      </c>
      <c r="E1826" s="204"/>
      <c r="F1826" s="281" t="s">
        <v>1651</v>
      </c>
      <c r="G1826" s="204"/>
      <c r="H1826" s="212">
        <v>6.06</v>
      </c>
      <c r="I1826" s="332" t="s">
        <v>34</v>
      </c>
      <c r="J1826" s="204"/>
      <c r="K1826" s="204"/>
      <c r="L1826" s="333"/>
    </row>
    <row r="1827" spans="2:12" s="1" customFormat="1" ht="22.5" customHeight="1" outlineLevel="2" collapsed="1">
      <c r="B1827" s="302"/>
      <c r="C1827" s="217" t="s">
        <v>2173</v>
      </c>
      <c r="D1827" s="217" t="s">
        <v>441</v>
      </c>
      <c r="E1827" s="218" t="s">
        <v>2049</v>
      </c>
      <c r="F1827" s="283" t="s">
        <v>2050</v>
      </c>
      <c r="G1827" s="220" t="s">
        <v>1130</v>
      </c>
      <c r="H1827" s="221">
        <v>19.38</v>
      </c>
      <c r="I1827" s="270">
        <v>192.3</v>
      </c>
      <c r="J1827" s="222">
        <f>ROUND(I1827*H1827,2)</f>
        <v>3726.77</v>
      </c>
      <c r="K1827" s="219" t="s">
        <v>346</v>
      </c>
      <c r="L1827" s="334"/>
    </row>
    <row r="1828" spans="2:12" s="13" customFormat="1" ht="13.5" hidden="1" outlineLevel="3">
      <c r="B1828" s="331"/>
      <c r="C1828" s="204"/>
      <c r="D1828" s="206" t="s">
        <v>348</v>
      </c>
      <c r="E1828" s="204"/>
      <c r="F1828" s="281" t="s">
        <v>2174</v>
      </c>
      <c r="G1828" s="204"/>
      <c r="H1828" s="212">
        <v>19.38</v>
      </c>
      <c r="I1828" s="332" t="s">
        <v>34</v>
      </c>
      <c r="J1828" s="204"/>
      <c r="K1828" s="204"/>
      <c r="L1828" s="333"/>
    </row>
    <row r="1829" spans="2:12" s="1" customFormat="1" ht="31.5" customHeight="1" outlineLevel="2" collapsed="1">
      <c r="B1829" s="302"/>
      <c r="C1829" s="191" t="s">
        <v>2175</v>
      </c>
      <c r="D1829" s="191" t="s">
        <v>342</v>
      </c>
      <c r="E1829" s="192" t="s">
        <v>2062</v>
      </c>
      <c r="F1829" s="280" t="s">
        <v>2063</v>
      </c>
      <c r="G1829" s="194" t="s">
        <v>1130</v>
      </c>
      <c r="H1829" s="195">
        <v>19</v>
      </c>
      <c r="I1829" s="269">
        <v>724.5</v>
      </c>
      <c r="J1829" s="197">
        <f>ROUND(I1829*H1829,2)</f>
        <v>13765.5</v>
      </c>
      <c r="K1829" s="193" t="s">
        <v>34</v>
      </c>
      <c r="L1829" s="322"/>
    </row>
    <row r="1830" spans="2:12" s="13" customFormat="1" ht="13.5" hidden="1" outlineLevel="3">
      <c r="B1830" s="331"/>
      <c r="C1830" s="204"/>
      <c r="D1830" s="206" t="s">
        <v>348</v>
      </c>
      <c r="E1830" s="210" t="s">
        <v>34</v>
      </c>
      <c r="F1830" s="281" t="s">
        <v>2176</v>
      </c>
      <c r="G1830" s="204"/>
      <c r="H1830" s="212">
        <v>19</v>
      </c>
      <c r="I1830" s="332" t="s">
        <v>34</v>
      </c>
      <c r="J1830" s="204"/>
      <c r="K1830" s="204"/>
      <c r="L1830" s="333"/>
    </row>
    <row r="1831" spans="2:12" s="1" customFormat="1" ht="22.5" customHeight="1" outlineLevel="2" collapsed="1">
      <c r="B1831" s="302"/>
      <c r="C1831" s="191" t="s">
        <v>2177</v>
      </c>
      <c r="D1831" s="191" t="s">
        <v>342</v>
      </c>
      <c r="E1831" s="192" t="s">
        <v>2083</v>
      </c>
      <c r="F1831" s="280" t="s">
        <v>2084</v>
      </c>
      <c r="G1831" s="194" t="s">
        <v>1130</v>
      </c>
      <c r="H1831" s="195">
        <v>7</v>
      </c>
      <c r="I1831" s="269">
        <v>557.3</v>
      </c>
      <c r="J1831" s="197">
        <f>ROUND(I1831*H1831,2)</f>
        <v>3901.1</v>
      </c>
      <c r="K1831" s="193" t="s">
        <v>346</v>
      </c>
      <c r="L1831" s="322"/>
    </row>
    <row r="1832" spans="2:12" s="13" customFormat="1" ht="13.5" hidden="1" outlineLevel="3">
      <c r="B1832" s="331"/>
      <c r="C1832" s="204"/>
      <c r="D1832" s="206" t="s">
        <v>348</v>
      </c>
      <c r="E1832" s="210" t="s">
        <v>34</v>
      </c>
      <c r="F1832" s="281" t="s">
        <v>2178</v>
      </c>
      <c r="G1832" s="204"/>
      <c r="H1832" s="212">
        <v>7</v>
      </c>
      <c r="I1832" s="332" t="s">
        <v>34</v>
      </c>
      <c r="J1832" s="204"/>
      <c r="K1832" s="204"/>
      <c r="L1832" s="333"/>
    </row>
    <row r="1833" spans="2:12" s="1" customFormat="1" ht="22.5" customHeight="1" outlineLevel="2">
      <c r="B1833" s="302"/>
      <c r="C1833" s="217" t="s">
        <v>2179</v>
      </c>
      <c r="D1833" s="217" t="s">
        <v>441</v>
      </c>
      <c r="E1833" s="218" t="s">
        <v>2086</v>
      </c>
      <c r="F1833" s="283" t="s">
        <v>2087</v>
      </c>
      <c r="G1833" s="220" t="s">
        <v>1130</v>
      </c>
      <c r="H1833" s="221">
        <v>7</v>
      </c>
      <c r="I1833" s="270">
        <v>1811.2</v>
      </c>
      <c r="J1833" s="222">
        <f>ROUND(I1833*H1833,2)</f>
        <v>12678.4</v>
      </c>
      <c r="K1833" s="219" t="s">
        <v>34</v>
      </c>
      <c r="L1833" s="334"/>
    </row>
    <row r="1834" spans="2:12" s="1" customFormat="1" ht="22.5" customHeight="1" outlineLevel="2" collapsed="1">
      <c r="B1834" s="302"/>
      <c r="C1834" s="191" t="s">
        <v>2180</v>
      </c>
      <c r="D1834" s="191" t="s">
        <v>342</v>
      </c>
      <c r="E1834" s="192" t="s">
        <v>2181</v>
      </c>
      <c r="F1834" s="280" t="s">
        <v>2182</v>
      </c>
      <c r="G1834" s="194" t="s">
        <v>1130</v>
      </c>
      <c r="H1834" s="195">
        <v>6</v>
      </c>
      <c r="I1834" s="269">
        <v>626.9</v>
      </c>
      <c r="J1834" s="197">
        <f>ROUND(I1834*H1834,2)</f>
        <v>3761.4</v>
      </c>
      <c r="K1834" s="193" t="s">
        <v>346</v>
      </c>
      <c r="L1834" s="322"/>
    </row>
    <row r="1835" spans="2:12" s="13" customFormat="1" ht="13.5" hidden="1" outlineLevel="3">
      <c r="B1835" s="331"/>
      <c r="C1835" s="204"/>
      <c r="D1835" s="206" t="s">
        <v>348</v>
      </c>
      <c r="E1835" s="210" t="s">
        <v>34</v>
      </c>
      <c r="F1835" s="281" t="s">
        <v>2183</v>
      </c>
      <c r="G1835" s="204"/>
      <c r="H1835" s="212">
        <v>6</v>
      </c>
      <c r="I1835" s="332" t="s">
        <v>34</v>
      </c>
      <c r="J1835" s="204"/>
      <c r="K1835" s="204"/>
      <c r="L1835" s="333"/>
    </row>
    <row r="1836" spans="2:12" s="1" customFormat="1" ht="22.5" customHeight="1" outlineLevel="2">
      <c r="B1836" s="302"/>
      <c r="C1836" s="217" t="s">
        <v>2184</v>
      </c>
      <c r="D1836" s="217" t="s">
        <v>441</v>
      </c>
      <c r="E1836" s="218" t="s">
        <v>2185</v>
      </c>
      <c r="F1836" s="283" t="s">
        <v>2186</v>
      </c>
      <c r="G1836" s="220" t="s">
        <v>1130</v>
      </c>
      <c r="H1836" s="221">
        <v>6</v>
      </c>
      <c r="I1836" s="270">
        <v>15525.8</v>
      </c>
      <c r="J1836" s="222">
        <f>ROUND(I1836*H1836,2)</f>
        <v>93154.8</v>
      </c>
      <c r="K1836" s="219" t="s">
        <v>34</v>
      </c>
      <c r="L1836" s="334"/>
    </row>
    <row r="1837" spans="2:12" s="1" customFormat="1" ht="22.5" customHeight="1" outlineLevel="2" collapsed="1">
      <c r="B1837" s="302"/>
      <c r="C1837" s="191" t="s">
        <v>2187</v>
      </c>
      <c r="D1837" s="191" t="s">
        <v>342</v>
      </c>
      <c r="E1837" s="192" t="s">
        <v>2089</v>
      </c>
      <c r="F1837" s="280" t="s">
        <v>2090</v>
      </c>
      <c r="G1837" s="194" t="s">
        <v>1130</v>
      </c>
      <c r="H1837" s="195">
        <v>6</v>
      </c>
      <c r="I1837" s="269">
        <v>835.9</v>
      </c>
      <c r="J1837" s="197">
        <f>ROUND(I1837*H1837,2)</f>
        <v>5015.4</v>
      </c>
      <c r="K1837" s="193" t="s">
        <v>346</v>
      </c>
      <c r="L1837" s="322"/>
    </row>
    <row r="1838" spans="2:12" s="13" customFormat="1" ht="13.5" hidden="1" outlineLevel="3">
      <c r="B1838" s="331"/>
      <c r="C1838" s="204"/>
      <c r="D1838" s="206" t="s">
        <v>348</v>
      </c>
      <c r="E1838" s="210" t="s">
        <v>34</v>
      </c>
      <c r="F1838" s="281" t="s">
        <v>2188</v>
      </c>
      <c r="G1838" s="204"/>
      <c r="H1838" s="212">
        <v>6</v>
      </c>
      <c r="I1838" s="332" t="s">
        <v>34</v>
      </c>
      <c r="J1838" s="204"/>
      <c r="K1838" s="204"/>
      <c r="L1838" s="333"/>
    </row>
    <row r="1839" spans="2:12" s="1" customFormat="1" ht="22.5" customHeight="1" outlineLevel="2">
      <c r="B1839" s="302"/>
      <c r="C1839" s="217" t="s">
        <v>2189</v>
      </c>
      <c r="D1839" s="217" t="s">
        <v>441</v>
      </c>
      <c r="E1839" s="218" t="s">
        <v>2093</v>
      </c>
      <c r="F1839" s="283" t="s">
        <v>2094</v>
      </c>
      <c r="G1839" s="220" t="s">
        <v>1130</v>
      </c>
      <c r="H1839" s="221">
        <v>6</v>
      </c>
      <c r="I1839" s="270">
        <v>3067.8</v>
      </c>
      <c r="J1839" s="222">
        <f>ROUND(I1839*H1839,2)</f>
        <v>18406.8</v>
      </c>
      <c r="K1839" s="219" t="s">
        <v>34</v>
      </c>
      <c r="L1839" s="334"/>
    </row>
    <row r="1840" spans="2:12" s="1" customFormat="1" ht="22.5" customHeight="1" outlineLevel="2" collapsed="1">
      <c r="B1840" s="302"/>
      <c r="C1840" s="191" t="s">
        <v>2190</v>
      </c>
      <c r="D1840" s="191" t="s">
        <v>342</v>
      </c>
      <c r="E1840" s="192" t="s">
        <v>2096</v>
      </c>
      <c r="F1840" s="280" t="s">
        <v>2097</v>
      </c>
      <c r="G1840" s="194" t="s">
        <v>1130</v>
      </c>
      <c r="H1840" s="195">
        <v>167</v>
      </c>
      <c r="I1840" s="269">
        <v>118.5</v>
      </c>
      <c r="J1840" s="197">
        <f>ROUND(I1840*H1840,2)</f>
        <v>19789.5</v>
      </c>
      <c r="K1840" s="193" t="s">
        <v>34</v>
      </c>
      <c r="L1840" s="322"/>
    </row>
    <row r="1841" spans="2:12" s="12" customFormat="1" ht="13.5" hidden="1" outlineLevel="3">
      <c r="B1841" s="342"/>
      <c r="C1841" s="203"/>
      <c r="D1841" s="206" t="s">
        <v>348</v>
      </c>
      <c r="E1841" s="343" t="s">
        <v>34</v>
      </c>
      <c r="F1841" s="350" t="s">
        <v>2191</v>
      </c>
      <c r="G1841" s="203"/>
      <c r="H1841" s="345" t="s">
        <v>34</v>
      </c>
      <c r="I1841" s="346" t="s">
        <v>34</v>
      </c>
      <c r="J1841" s="203"/>
      <c r="K1841" s="203"/>
      <c r="L1841" s="347"/>
    </row>
    <row r="1842" spans="2:12" s="13" customFormat="1" ht="13.5" hidden="1" outlineLevel="3">
      <c r="B1842" s="331"/>
      <c r="C1842" s="204"/>
      <c r="D1842" s="206" t="s">
        <v>348</v>
      </c>
      <c r="E1842" s="210" t="s">
        <v>34</v>
      </c>
      <c r="F1842" s="281" t="s">
        <v>2192</v>
      </c>
      <c r="G1842" s="204"/>
      <c r="H1842" s="212">
        <v>34</v>
      </c>
      <c r="I1842" s="332" t="s">
        <v>34</v>
      </c>
      <c r="J1842" s="204"/>
      <c r="K1842" s="204"/>
      <c r="L1842" s="333"/>
    </row>
    <row r="1843" spans="2:12" s="13" customFormat="1" ht="13.5" hidden="1" outlineLevel="3">
      <c r="B1843" s="331"/>
      <c r="C1843" s="204"/>
      <c r="D1843" s="206" t="s">
        <v>348</v>
      </c>
      <c r="E1843" s="210" t="s">
        <v>34</v>
      </c>
      <c r="F1843" s="281" t="s">
        <v>2193</v>
      </c>
      <c r="G1843" s="204"/>
      <c r="H1843" s="212">
        <v>109</v>
      </c>
      <c r="I1843" s="332" t="s">
        <v>34</v>
      </c>
      <c r="J1843" s="204"/>
      <c r="K1843" s="204"/>
      <c r="L1843" s="333"/>
    </row>
    <row r="1844" spans="2:12" s="13" customFormat="1" ht="13.5" hidden="1" outlineLevel="3">
      <c r="B1844" s="331"/>
      <c r="C1844" s="204"/>
      <c r="D1844" s="206" t="s">
        <v>348</v>
      </c>
      <c r="E1844" s="210" t="s">
        <v>34</v>
      </c>
      <c r="F1844" s="281" t="s">
        <v>2194</v>
      </c>
      <c r="G1844" s="204"/>
      <c r="H1844" s="212">
        <v>24</v>
      </c>
      <c r="I1844" s="332" t="s">
        <v>34</v>
      </c>
      <c r="J1844" s="204"/>
      <c r="K1844" s="204"/>
      <c r="L1844" s="333"/>
    </row>
    <row r="1845" spans="2:12" s="14" customFormat="1" ht="13.5" hidden="1" outlineLevel="3">
      <c r="B1845" s="335"/>
      <c r="C1845" s="205"/>
      <c r="D1845" s="206" t="s">
        <v>348</v>
      </c>
      <c r="E1845" s="207" t="s">
        <v>34</v>
      </c>
      <c r="F1845" s="282" t="s">
        <v>352</v>
      </c>
      <c r="G1845" s="205"/>
      <c r="H1845" s="209">
        <v>167</v>
      </c>
      <c r="I1845" s="336" t="s">
        <v>34</v>
      </c>
      <c r="J1845" s="205"/>
      <c r="K1845" s="205"/>
      <c r="L1845" s="337"/>
    </row>
    <row r="1846" spans="2:12" s="1" customFormat="1" ht="22.5" customHeight="1" outlineLevel="2" collapsed="1">
      <c r="B1846" s="302"/>
      <c r="C1846" s="191" t="s">
        <v>2195</v>
      </c>
      <c r="D1846" s="191" t="s">
        <v>342</v>
      </c>
      <c r="E1846" s="192" t="s">
        <v>2196</v>
      </c>
      <c r="F1846" s="280" t="s">
        <v>2197</v>
      </c>
      <c r="G1846" s="194" t="s">
        <v>1130</v>
      </c>
      <c r="H1846" s="195">
        <v>1</v>
      </c>
      <c r="I1846" s="269">
        <v>209</v>
      </c>
      <c r="J1846" s="197">
        <f>ROUND(I1846*H1846,2)</f>
        <v>209</v>
      </c>
      <c r="K1846" s="193" t="s">
        <v>346</v>
      </c>
      <c r="L1846" s="322"/>
    </row>
    <row r="1847" spans="2:12" s="12" customFormat="1" ht="13.5" hidden="1" outlineLevel="3">
      <c r="B1847" s="342"/>
      <c r="C1847" s="203"/>
      <c r="D1847" s="206" t="s">
        <v>348</v>
      </c>
      <c r="E1847" s="343" t="s">
        <v>34</v>
      </c>
      <c r="F1847" s="350" t="s">
        <v>2198</v>
      </c>
      <c r="G1847" s="203"/>
      <c r="H1847" s="345" t="s">
        <v>34</v>
      </c>
      <c r="I1847" s="346" t="s">
        <v>34</v>
      </c>
      <c r="J1847" s="203"/>
      <c r="K1847" s="203"/>
      <c r="L1847" s="347"/>
    </row>
    <row r="1848" spans="2:12" s="13" customFormat="1" ht="13.5" hidden="1" outlineLevel="3">
      <c r="B1848" s="331"/>
      <c r="C1848" s="204"/>
      <c r="D1848" s="206" t="s">
        <v>348</v>
      </c>
      <c r="E1848" s="210" t="s">
        <v>34</v>
      </c>
      <c r="F1848" s="281" t="s">
        <v>23</v>
      </c>
      <c r="G1848" s="204"/>
      <c r="H1848" s="212">
        <v>1</v>
      </c>
      <c r="I1848" s="332" t="s">
        <v>34</v>
      </c>
      <c r="J1848" s="204"/>
      <c r="K1848" s="204"/>
      <c r="L1848" s="333"/>
    </row>
    <row r="1849" spans="2:12" s="1" customFormat="1" ht="22.5" customHeight="1" outlineLevel="2">
      <c r="B1849" s="302"/>
      <c r="C1849" s="217" t="s">
        <v>2199</v>
      </c>
      <c r="D1849" s="217" t="s">
        <v>441</v>
      </c>
      <c r="E1849" s="218" t="s">
        <v>2200</v>
      </c>
      <c r="F1849" s="283" t="s">
        <v>2201</v>
      </c>
      <c r="G1849" s="220" t="s">
        <v>1130</v>
      </c>
      <c r="H1849" s="221">
        <v>1</v>
      </c>
      <c r="I1849" s="270">
        <v>450.1</v>
      </c>
      <c r="J1849" s="222">
        <f>ROUND(I1849*H1849,2)</f>
        <v>450.1</v>
      </c>
      <c r="K1849" s="219" t="s">
        <v>34</v>
      </c>
      <c r="L1849" s="334"/>
    </row>
    <row r="1850" spans="2:12" s="1" customFormat="1" ht="22.5" customHeight="1" outlineLevel="2">
      <c r="B1850" s="302"/>
      <c r="C1850" s="191" t="s">
        <v>2202</v>
      </c>
      <c r="D1850" s="191" t="s">
        <v>342</v>
      </c>
      <c r="E1850" s="192" t="s">
        <v>2203</v>
      </c>
      <c r="F1850" s="280" t="s">
        <v>2204</v>
      </c>
      <c r="G1850" s="194" t="s">
        <v>1130</v>
      </c>
      <c r="H1850" s="195">
        <v>1</v>
      </c>
      <c r="I1850" s="269">
        <v>209</v>
      </c>
      <c r="J1850" s="197">
        <f>ROUND(I1850*H1850,2)</f>
        <v>209</v>
      </c>
      <c r="K1850" s="193" t="s">
        <v>34</v>
      </c>
      <c r="L1850" s="322"/>
    </row>
    <row r="1851" spans="2:12" s="1" customFormat="1" ht="22.5" customHeight="1" outlineLevel="2" collapsed="1">
      <c r="B1851" s="302"/>
      <c r="C1851" s="191" t="s">
        <v>2205</v>
      </c>
      <c r="D1851" s="191" t="s">
        <v>342</v>
      </c>
      <c r="E1851" s="192" t="s">
        <v>2206</v>
      </c>
      <c r="F1851" s="280" t="s">
        <v>2207</v>
      </c>
      <c r="G1851" s="194" t="s">
        <v>1130</v>
      </c>
      <c r="H1851" s="195">
        <v>6</v>
      </c>
      <c r="I1851" s="269">
        <v>487.6</v>
      </c>
      <c r="J1851" s="197">
        <f>ROUND(I1851*H1851,2)</f>
        <v>2925.6</v>
      </c>
      <c r="K1851" s="193" t="s">
        <v>346</v>
      </c>
      <c r="L1851" s="322"/>
    </row>
    <row r="1852" spans="2:12" s="13" customFormat="1" ht="13.5" hidden="1" outlineLevel="3">
      <c r="B1852" s="331"/>
      <c r="C1852" s="204"/>
      <c r="D1852" s="206" t="s">
        <v>348</v>
      </c>
      <c r="E1852" s="210" t="s">
        <v>34</v>
      </c>
      <c r="F1852" s="281" t="s">
        <v>2208</v>
      </c>
      <c r="G1852" s="204"/>
      <c r="H1852" s="212">
        <v>6</v>
      </c>
      <c r="I1852" s="332" t="s">
        <v>34</v>
      </c>
      <c r="J1852" s="204"/>
      <c r="K1852" s="204"/>
      <c r="L1852" s="333"/>
    </row>
    <row r="1853" spans="2:12" s="1" customFormat="1" ht="22.5" customHeight="1" outlineLevel="2" collapsed="1">
      <c r="B1853" s="302"/>
      <c r="C1853" s="217" t="s">
        <v>2209</v>
      </c>
      <c r="D1853" s="217" t="s">
        <v>441</v>
      </c>
      <c r="E1853" s="218" t="s">
        <v>2210</v>
      </c>
      <c r="F1853" s="283" t="s">
        <v>2211</v>
      </c>
      <c r="G1853" s="220" t="s">
        <v>1130</v>
      </c>
      <c r="H1853" s="221">
        <v>1.01</v>
      </c>
      <c r="I1853" s="270">
        <v>2473</v>
      </c>
      <c r="J1853" s="222">
        <f>ROUND(I1853*H1853,2)</f>
        <v>2497.73</v>
      </c>
      <c r="K1853" s="219" t="s">
        <v>34</v>
      </c>
      <c r="L1853" s="334"/>
    </row>
    <row r="1854" spans="2:12" s="13" customFormat="1" ht="13.5" hidden="1" outlineLevel="3">
      <c r="B1854" s="331"/>
      <c r="C1854" s="204"/>
      <c r="D1854" s="206" t="s">
        <v>348</v>
      </c>
      <c r="E1854" s="204"/>
      <c r="F1854" s="281" t="s">
        <v>1640</v>
      </c>
      <c r="G1854" s="204"/>
      <c r="H1854" s="212">
        <v>1.01</v>
      </c>
      <c r="I1854" s="332" t="s">
        <v>34</v>
      </c>
      <c r="J1854" s="204"/>
      <c r="K1854" s="204"/>
      <c r="L1854" s="333"/>
    </row>
    <row r="1855" spans="2:12" s="1" customFormat="1" ht="22.5" customHeight="1" outlineLevel="2" collapsed="1">
      <c r="B1855" s="302"/>
      <c r="C1855" s="217" t="s">
        <v>2212</v>
      </c>
      <c r="D1855" s="217" t="s">
        <v>441</v>
      </c>
      <c r="E1855" s="218" t="s">
        <v>2213</v>
      </c>
      <c r="F1855" s="283" t="s">
        <v>2214</v>
      </c>
      <c r="G1855" s="220" t="s">
        <v>1130</v>
      </c>
      <c r="H1855" s="221">
        <v>1.01</v>
      </c>
      <c r="I1855" s="270">
        <v>1202.4</v>
      </c>
      <c r="J1855" s="222">
        <f>ROUND(I1855*H1855,2)</f>
        <v>1214.42</v>
      </c>
      <c r="K1855" s="219" t="s">
        <v>34</v>
      </c>
      <c r="L1855" s="334"/>
    </row>
    <row r="1856" spans="2:12" s="13" customFormat="1" ht="13.5" hidden="1" outlineLevel="3">
      <c r="B1856" s="331"/>
      <c r="C1856" s="204"/>
      <c r="D1856" s="206" t="s">
        <v>348</v>
      </c>
      <c r="E1856" s="204"/>
      <c r="F1856" s="281" t="s">
        <v>1640</v>
      </c>
      <c r="G1856" s="204"/>
      <c r="H1856" s="212">
        <v>1.01</v>
      </c>
      <c r="I1856" s="332" t="s">
        <v>34</v>
      </c>
      <c r="J1856" s="204"/>
      <c r="K1856" s="204"/>
      <c r="L1856" s="333"/>
    </row>
    <row r="1857" spans="2:12" s="1" customFormat="1" ht="22.5" customHeight="1" outlineLevel="2" collapsed="1">
      <c r="B1857" s="302"/>
      <c r="C1857" s="217" t="s">
        <v>2215</v>
      </c>
      <c r="D1857" s="217" t="s">
        <v>441</v>
      </c>
      <c r="E1857" s="218" t="s">
        <v>2216</v>
      </c>
      <c r="F1857" s="283" t="s">
        <v>2217</v>
      </c>
      <c r="G1857" s="220" t="s">
        <v>1130</v>
      </c>
      <c r="H1857" s="221">
        <v>1.01</v>
      </c>
      <c r="I1857" s="270">
        <v>1696.9</v>
      </c>
      <c r="J1857" s="222">
        <f>ROUND(I1857*H1857,2)</f>
        <v>1713.87</v>
      </c>
      <c r="K1857" s="219" t="s">
        <v>34</v>
      </c>
      <c r="L1857" s="334"/>
    </row>
    <row r="1858" spans="2:12" s="13" customFormat="1" ht="13.5" hidden="1" outlineLevel="3">
      <c r="B1858" s="331"/>
      <c r="C1858" s="204"/>
      <c r="D1858" s="206" t="s">
        <v>348</v>
      </c>
      <c r="E1858" s="204"/>
      <c r="F1858" s="281" t="s">
        <v>1640</v>
      </c>
      <c r="G1858" s="204"/>
      <c r="H1858" s="212">
        <v>1.01</v>
      </c>
      <c r="I1858" s="332" t="s">
        <v>34</v>
      </c>
      <c r="J1858" s="204"/>
      <c r="K1858" s="204"/>
      <c r="L1858" s="333"/>
    </row>
    <row r="1859" spans="2:12" s="1" customFormat="1" ht="22.5" customHeight="1" outlineLevel="2" collapsed="1">
      <c r="B1859" s="302"/>
      <c r="C1859" s="217" t="s">
        <v>2218</v>
      </c>
      <c r="D1859" s="217" t="s">
        <v>441</v>
      </c>
      <c r="E1859" s="218" t="s">
        <v>2219</v>
      </c>
      <c r="F1859" s="283" t="s">
        <v>2220</v>
      </c>
      <c r="G1859" s="220" t="s">
        <v>1130</v>
      </c>
      <c r="H1859" s="221">
        <v>1.01</v>
      </c>
      <c r="I1859" s="270">
        <v>4342.7</v>
      </c>
      <c r="J1859" s="222">
        <f>ROUND(I1859*H1859,2)</f>
        <v>4386.13</v>
      </c>
      <c r="K1859" s="219" t="s">
        <v>34</v>
      </c>
      <c r="L1859" s="334"/>
    </row>
    <row r="1860" spans="2:12" s="13" customFormat="1" ht="13.5" hidden="1" outlineLevel="3">
      <c r="B1860" s="331"/>
      <c r="C1860" s="204"/>
      <c r="D1860" s="206" t="s">
        <v>348</v>
      </c>
      <c r="E1860" s="204"/>
      <c r="F1860" s="281" t="s">
        <v>1640</v>
      </c>
      <c r="G1860" s="204"/>
      <c r="H1860" s="212">
        <v>1.01</v>
      </c>
      <c r="I1860" s="332" t="s">
        <v>34</v>
      </c>
      <c r="J1860" s="204"/>
      <c r="K1860" s="204"/>
      <c r="L1860" s="333"/>
    </row>
    <row r="1861" spans="2:12" s="1" customFormat="1" ht="22.5" customHeight="1" outlineLevel="2" collapsed="1">
      <c r="B1861" s="302"/>
      <c r="C1861" s="217" t="s">
        <v>2221</v>
      </c>
      <c r="D1861" s="217" t="s">
        <v>441</v>
      </c>
      <c r="E1861" s="218" t="s">
        <v>2222</v>
      </c>
      <c r="F1861" s="283" t="s">
        <v>2223</v>
      </c>
      <c r="G1861" s="220" t="s">
        <v>1130</v>
      </c>
      <c r="H1861" s="221">
        <v>2.02</v>
      </c>
      <c r="I1861" s="270">
        <v>1039.3</v>
      </c>
      <c r="J1861" s="222">
        <f>ROUND(I1861*H1861,2)</f>
        <v>2099.39</v>
      </c>
      <c r="K1861" s="219" t="s">
        <v>34</v>
      </c>
      <c r="L1861" s="334"/>
    </row>
    <row r="1862" spans="2:12" s="13" customFormat="1" ht="13.5" hidden="1" outlineLevel="3">
      <c r="B1862" s="331"/>
      <c r="C1862" s="204"/>
      <c r="D1862" s="206" t="s">
        <v>348</v>
      </c>
      <c r="E1862" s="204"/>
      <c r="F1862" s="281" t="s">
        <v>2224</v>
      </c>
      <c r="G1862" s="204"/>
      <c r="H1862" s="212">
        <v>2.02</v>
      </c>
      <c r="I1862" s="332" t="s">
        <v>34</v>
      </c>
      <c r="J1862" s="204"/>
      <c r="K1862" s="204"/>
      <c r="L1862" s="333"/>
    </row>
    <row r="1863" spans="2:12" s="1" customFormat="1" ht="31.5" customHeight="1" outlineLevel="2" collapsed="1">
      <c r="B1863" s="302"/>
      <c r="C1863" s="191" t="s">
        <v>2225</v>
      </c>
      <c r="D1863" s="191" t="s">
        <v>342</v>
      </c>
      <c r="E1863" s="192" t="s">
        <v>2226</v>
      </c>
      <c r="F1863" s="280" t="s">
        <v>2227</v>
      </c>
      <c r="G1863" s="194" t="s">
        <v>1130</v>
      </c>
      <c r="H1863" s="195">
        <v>2</v>
      </c>
      <c r="I1863" s="269">
        <v>250.8</v>
      </c>
      <c r="J1863" s="197">
        <f>ROUND(I1863*H1863,2)</f>
        <v>501.6</v>
      </c>
      <c r="K1863" s="193" t="s">
        <v>346</v>
      </c>
      <c r="L1863" s="322"/>
    </row>
    <row r="1864" spans="2:12" s="13" customFormat="1" ht="13.5" hidden="1" outlineLevel="3">
      <c r="B1864" s="331"/>
      <c r="C1864" s="204"/>
      <c r="D1864" s="206" t="s">
        <v>348</v>
      </c>
      <c r="E1864" s="210" t="s">
        <v>34</v>
      </c>
      <c r="F1864" s="281" t="s">
        <v>2228</v>
      </c>
      <c r="G1864" s="204"/>
      <c r="H1864" s="212">
        <v>2</v>
      </c>
      <c r="I1864" s="332" t="s">
        <v>34</v>
      </c>
      <c r="J1864" s="204"/>
      <c r="K1864" s="204"/>
      <c r="L1864" s="333"/>
    </row>
    <row r="1865" spans="2:12" s="1" customFormat="1" ht="22.5" customHeight="1" outlineLevel="2" collapsed="1">
      <c r="B1865" s="302"/>
      <c r="C1865" s="217" t="s">
        <v>2229</v>
      </c>
      <c r="D1865" s="217" t="s">
        <v>441</v>
      </c>
      <c r="E1865" s="218" t="s">
        <v>2230</v>
      </c>
      <c r="F1865" s="283" t="s">
        <v>2231</v>
      </c>
      <c r="G1865" s="220" t="s">
        <v>1130</v>
      </c>
      <c r="H1865" s="221">
        <v>2.02</v>
      </c>
      <c r="I1865" s="270">
        <v>1861.3</v>
      </c>
      <c r="J1865" s="222">
        <f>ROUND(I1865*H1865,2)</f>
        <v>3759.83</v>
      </c>
      <c r="K1865" s="219" t="s">
        <v>34</v>
      </c>
      <c r="L1865" s="334"/>
    </row>
    <row r="1866" spans="2:12" s="13" customFormat="1" ht="13.5" hidden="1" outlineLevel="3">
      <c r="B1866" s="331"/>
      <c r="C1866" s="204"/>
      <c r="D1866" s="206" t="s">
        <v>348</v>
      </c>
      <c r="E1866" s="204"/>
      <c r="F1866" s="281" t="s">
        <v>2224</v>
      </c>
      <c r="G1866" s="204"/>
      <c r="H1866" s="212">
        <v>2.02</v>
      </c>
      <c r="I1866" s="332" t="s">
        <v>34</v>
      </c>
      <c r="J1866" s="204"/>
      <c r="K1866" s="204"/>
      <c r="L1866" s="333"/>
    </row>
    <row r="1867" spans="2:12" s="1" customFormat="1" ht="22.5" customHeight="1" outlineLevel="2" collapsed="1">
      <c r="B1867" s="302"/>
      <c r="C1867" s="191" t="s">
        <v>2232</v>
      </c>
      <c r="D1867" s="191" t="s">
        <v>342</v>
      </c>
      <c r="E1867" s="192" t="s">
        <v>2233</v>
      </c>
      <c r="F1867" s="280" t="s">
        <v>2234</v>
      </c>
      <c r="G1867" s="194" t="s">
        <v>1130</v>
      </c>
      <c r="H1867" s="195">
        <v>1</v>
      </c>
      <c r="I1867" s="269">
        <v>529.4</v>
      </c>
      <c r="J1867" s="197">
        <f>ROUND(I1867*H1867,2)</f>
        <v>529.4</v>
      </c>
      <c r="K1867" s="193" t="s">
        <v>346</v>
      </c>
      <c r="L1867" s="322"/>
    </row>
    <row r="1868" spans="2:12" s="13" customFormat="1" ht="13.5" hidden="1" outlineLevel="3">
      <c r="B1868" s="331"/>
      <c r="C1868" s="204"/>
      <c r="D1868" s="206" t="s">
        <v>348</v>
      </c>
      <c r="E1868" s="210" t="s">
        <v>34</v>
      </c>
      <c r="F1868" s="281" t="s">
        <v>2235</v>
      </c>
      <c r="G1868" s="204"/>
      <c r="H1868" s="212">
        <v>1</v>
      </c>
      <c r="I1868" s="332" t="s">
        <v>34</v>
      </c>
      <c r="J1868" s="204"/>
      <c r="K1868" s="204"/>
      <c r="L1868" s="333"/>
    </row>
    <row r="1869" spans="2:12" s="1" customFormat="1" ht="22.5" customHeight="1" outlineLevel="2">
      <c r="B1869" s="302"/>
      <c r="C1869" s="217" t="s">
        <v>2236</v>
      </c>
      <c r="D1869" s="217" t="s">
        <v>441</v>
      </c>
      <c r="E1869" s="218" t="s">
        <v>2237</v>
      </c>
      <c r="F1869" s="283" t="s">
        <v>2238</v>
      </c>
      <c r="G1869" s="220" t="s">
        <v>1130</v>
      </c>
      <c r="H1869" s="221">
        <v>1</v>
      </c>
      <c r="I1869" s="270">
        <v>4493.1</v>
      </c>
      <c r="J1869" s="222">
        <f>ROUND(I1869*H1869,2)</f>
        <v>4493.1</v>
      </c>
      <c r="K1869" s="219" t="s">
        <v>34</v>
      </c>
      <c r="L1869" s="334"/>
    </row>
    <row r="1870" spans="2:12" s="11" customFormat="1" ht="29.85" customHeight="1" outlineLevel="1">
      <c r="B1870" s="318"/>
      <c r="C1870" s="182"/>
      <c r="D1870" s="188" t="s">
        <v>74</v>
      </c>
      <c r="E1870" s="189" t="s">
        <v>387</v>
      </c>
      <c r="F1870" s="279" t="s">
        <v>2239</v>
      </c>
      <c r="G1870" s="182"/>
      <c r="H1870" s="182"/>
      <c r="I1870" s="321" t="s">
        <v>34</v>
      </c>
      <c r="J1870" s="190">
        <f>SUM(J1871:J1909)</f>
        <v>1225976.8</v>
      </c>
      <c r="K1870" s="182"/>
      <c r="L1870" s="320"/>
    </row>
    <row r="1871" spans="2:12" s="1" customFormat="1" ht="22.5" customHeight="1" outlineLevel="2" collapsed="1">
      <c r="B1871" s="302"/>
      <c r="C1871" s="191" t="s">
        <v>2240</v>
      </c>
      <c r="D1871" s="191" t="s">
        <v>342</v>
      </c>
      <c r="E1871" s="192" t="s">
        <v>2241</v>
      </c>
      <c r="F1871" s="280" t="s">
        <v>2242</v>
      </c>
      <c r="G1871" s="194" t="s">
        <v>390</v>
      </c>
      <c r="H1871" s="195">
        <v>710.126</v>
      </c>
      <c r="I1871" s="269">
        <v>250.8</v>
      </c>
      <c r="J1871" s="197">
        <f>ROUND(I1871*H1871,2)</f>
        <v>178099.6</v>
      </c>
      <c r="K1871" s="193" t="s">
        <v>346</v>
      </c>
      <c r="L1871" s="322"/>
    </row>
    <row r="1872" spans="2:12" s="12" customFormat="1" ht="13.5" hidden="1" outlineLevel="3">
      <c r="B1872" s="342"/>
      <c r="C1872" s="203"/>
      <c r="D1872" s="206" t="s">
        <v>348</v>
      </c>
      <c r="E1872" s="343" t="s">
        <v>34</v>
      </c>
      <c r="F1872" s="350" t="s">
        <v>994</v>
      </c>
      <c r="G1872" s="203"/>
      <c r="H1872" s="345" t="s">
        <v>34</v>
      </c>
      <c r="I1872" s="346" t="s">
        <v>34</v>
      </c>
      <c r="J1872" s="203"/>
      <c r="K1872" s="203"/>
      <c r="L1872" s="347"/>
    </row>
    <row r="1873" spans="2:12" s="13" customFormat="1" ht="13.5" hidden="1" outlineLevel="3">
      <c r="B1873" s="331"/>
      <c r="C1873" s="204"/>
      <c r="D1873" s="206" t="s">
        <v>348</v>
      </c>
      <c r="E1873" s="210" t="s">
        <v>34</v>
      </c>
      <c r="F1873" s="281" t="s">
        <v>2243</v>
      </c>
      <c r="G1873" s="204"/>
      <c r="H1873" s="212">
        <v>158.5</v>
      </c>
      <c r="I1873" s="332" t="s">
        <v>34</v>
      </c>
      <c r="J1873" s="204"/>
      <c r="K1873" s="204"/>
      <c r="L1873" s="333"/>
    </row>
    <row r="1874" spans="2:12" s="13" customFormat="1" ht="13.5" hidden="1" outlineLevel="3">
      <c r="B1874" s="331"/>
      <c r="C1874" s="204"/>
      <c r="D1874" s="206" t="s">
        <v>348</v>
      </c>
      <c r="E1874" s="210" t="s">
        <v>34</v>
      </c>
      <c r="F1874" s="281" t="s">
        <v>2244</v>
      </c>
      <c r="G1874" s="204"/>
      <c r="H1874" s="212">
        <v>27.9</v>
      </c>
      <c r="I1874" s="332" t="s">
        <v>34</v>
      </c>
      <c r="J1874" s="204"/>
      <c r="K1874" s="204"/>
      <c r="L1874" s="333"/>
    </row>
    <row r="1875" spans="2:12" s="12" customFormat="1" ht="13.5" hidden="1" outlineLevel="3">
      <c r="B1875" s="342"/>
      <c r="C1875" s="203"/>
      <c r="D1875" s="206" t="s">
        <v>348</v>
      </c>
      <c r="E1875" s="343" t="s">
        <v>34</v>
      </c>
      <c r="F1875" s="350" t="s">
        <v>2116</v>
      </c>
      <c r="G1875" s="203"/>
      <c r="H1875" s="345" t="s">
        <v>34</v>
      </c>
      <c r="I1875" s="346" t="s">
        <v>34</v>
      </c>
      <c r="J1875" s="203"/>
      <c r="K1875" s="203"/>
      <c r="L1875" s="347"/>
    </row>
    <row r="1876" spans="2:12" s="13" customFormat="1" ht="13.5" hidden="1" outlineLevel="3">
      <c r="B1876" s="331"/>
      <c r="C1876" s="204"/>
      <c r="D1876" s="206" t="s">
        <v>348</v>
      </c>
      <c r="E1876" s="210" t="s">
        <v>34</v>
      </c>
      <c r="F1876" s="281" t="s">
        <v>2245</v>
      </c>
      <c r="G1876" s="204"/>
      <c r="H1876" s="212">
        <v>45.3</v>
      </c>
      <c r="I1876" s="332" t="s">
        <v>34</v>
      </c>
      <c r="J1876" s="204"/>
      <c r="K1876" s="204"/>
      <c r="L1876" s="333"/>
    </row>
    <row r="1877" spans="2:12" s="12" customFormat="1" ht="13.5" hidden="1" outlineLevel="3">
      <c r="B1877" s="342"/>
      <c r="C1877" s="203"/>
      <c r="D1877" s="206" t="s">
        <v>348</v>
      </c>
      <c r="E1877" s="343" t="s">
        <v>34</v>
      </c>
      <c r="F1877" s="350" t="s">
        <v>2118</v>
      </c>
      <c r="G1877" s="203"/>
      <c r="H1877" s="345" t="s">
        <v>34</v>
      </c>
      <c r="I1877" s="346" t="s">
        <v>34</v>
      </c>
      <c r="J1877" s="203"/>
      <c r="K1877" s="203"/>
      <c r="L1877" s="347"/>
    </row>
    <row r="1878" spans="2:12" s="13" customFormat="1" ht="13.5" hidden="1" outlineLevel="3">
      <c r="B1878" s="331"/>
      <c r="C1878" s="204"/>
      <c r="D1878" s="206" t="s">
        <v>348</v>
      </c>
      <c r="E1878" s="210" t="s">
        <v>34</v>
      </c>
      <c r="F1878" s="281" t="s">
        <v>2246</v>
      </c>
      <c r="G1878" s="204"/>
      <c r="H1878" s="212">
        <v>84.7</v>
      </c>
      <c r="I1878" s="332" t="s">
        <v>34</v>
      </c>
      <c r="J1878" s="204"/>
      <c r="K1878" s="204"/>
      <c r="L1878" s="333"/>
    </row>
    <row r="1879" spans="2:12" s="12" customFormat="1" ht="13.5" hidden="1" outlineLevel="3">
      <c r="B1879" s="342"/>
      <c r="C1879" s="203"/>
      <c r="D1879" s="206" t="s">
        <v>348</v>
      </c>
      <c r="E1879" s="343" t="s">
        <v>34</v>
      </c>
      <c r="F1879" s="350" t="s">
        <v>2122</v>
      </c>
      <c r="G1879" s="203"/>
      <c r="H1879" s="345" t="s">
        <v>34</v>
      </c>
      <c r="I1879" s="346" t="s">
        <v>34</v>
      </c>
      <c r="J1879" s="203"/>
      <c r="K1879" s="203"/>
      <c r="L1879" s="347"/>
    </row>
    <row r="1880" spans="2:12" s="13" customFormat="1" ht="13.5" hidden="1" outlineLevel="3">
      <c r="B1880" s="331"/>
      <c r="C1880" s="204"/>
      <c r="D1880" s="206" t="s">
        <v>348</v>
      </c>
      <c r="E1880" s="210" t="s">
        <v>34</v>
      </c>
      <c r="F1880" s="281" t="s">
        <v>2247</v>
      </c>
      <c r="G1880" s="204"/>
      <c r="H1880" s="212">
        <v>8</v>
      </c>
      <c r="I1880" s="332" t="s">
        <v>34</v>
      </c>
      <c r="J1880" s="204"/>
      <c r="K1880" s="204"/>
      <c r="L1880" s="333"/>
    </row>
    <row r="1881" spans="2:12" s="12" customFormat="1" ht="13.5" hidden="1" outlineLevel="3">
      <c r="B1881" s="342"/>
      <c r="C1881" s="203"/>
      <c r="D1881" s="206" t="s">
        <v>348</v>
      </c>
      <c r="E1881" s="343" t="s">
        <v>34</v>
      </c>
      <c r="F1881" s="350" t="s">
        <v>2125</v>
      </c>
      <c r="G1881" s="203"/>
      <c r="H1881" s="345" t="s">
        <v>34</v>
      </c>
      <c r="I1881" s="346" t="s">
        <v>34</v>
      </c>
      <c r="J1881" s="203"/>
      <c r="K1881" s="203"/>
      <c r="L1881" s="347"/>
    </row>
    <row r="1882" spans="2:12" s="13" customFormat="1" ht="13.5" hidden="1" outlineLevel="3">
      <c r="B1882" s="331"/>
      <c r="C1882" s="204"/>
      <c r="D1882" s="206" t="s">
        <v>348</v>
      </c>
      <c r="E1882" s="210" t="s">
        <v>34</v>
      </c>
      <c r="F1882" s="281" t="s">
        <v>2248</v>
      </c>
      <c r="G1882" s="204"/>
      <c r="H1882" s="212">
        <v>8</v>
      </c>
      <c r="I1882" s="332" t="s">
        <v>34</v>
      </c>
      <c r="J1882" s="204"/>
      <c r="K1882" s="204"/>
      <c r="L1882" s="333"/>
    </row>
    <row r="1883" spans="2:12" s="12" customFormat="1" ht="13.5" hidden="1" outlineLevel="3">
      <c r="B1883" s="342"/>
      <c r="C1883" s="203"/>
      <c r="D1883" s="206" t="s">
        <v>348</v>
      </c>
      <c r="E1883" s="343" t="s">
        <v>34</v>
      </c>
      <c r="F1883" s="350" t="s">
        <v>2127</v>
      </c>
      <c r="G1883" s="203"/>
      <c r="H1883" s="345" t="s">
        <v>34</v>
      </c>
      <c r="I1883" s="346" t="s">
        <v>34</v>
      </c>
      <c r="J1883" s="203"/>
      <c r="K1883" s="203"/>
      <c r="L1883" s="347"/>
    </row>
    <row r="1884" spans="2:12" s="13" customFormat="1" ht="13.5" hidden="1" outlineLevel="3">
      <c r="B1884" s="331"/>
      <c r="C1884" s="204"/>
      <c r="D1884" s="206" t="s">
        <v>348</v>
      </c>
      <c r="E1884" s="210" t="s">
        <v>34</v>
      </c>
      <c r="F1884" s="281" t="s">
        <v>2249</v>
      </c>
      <c r="G1884" s="204"/>
      <c r="H1884" s="212">
        <v>8.7</v>
      </c>
      <c r="I1884" s="332" t="s">
        <v>34</v>
      </c>
      <c r="J1884" s="204"/>
      <c r="K1884" s="204"/>
      <c r="L1884" s="333"/>
    </row>
    <row r="1885" spans="2:12" s="12" customFormat="1" ht="13.5" hidden="1" outlineLevel="3">
      <c r="B1885" s="342"/>
      <c r="C1885" s="203"/>
      <c r="D1885" s="206" t="s">
        <v>348</v>
      </c>
      <c r="E1885" s="343" t="s">
        <v>34</v>
      </c>
      <c r="F1885" s="350" t="s">
        <v>2129</v>
      </c>
      <c r="G1885" s="203"/>
      <c r="H1885" s="345" t="s">
        <v>34</v>
      </c>
      <c r="I1885" s="346" t="s">
        <v>34</v>
      </c>
      <c r="J1885" s="203"/>
      <c r="K1885" s="203"/>
      <c r="L1885" s="347"/>
    </row>
    <row r="1886" spans="2:12" s="13" customFormat="1" ht="13.5" hidden="1" outlineLevel="3">
      <c r="B1886" s="331"/>
      <c r="C1886" s="204"/>
      <c r="D1886" s="206" t="s">
        <v>348</v>
      </c>
      <c r="E1886" s="210" t="s">
        <v>34</v>
      </c>
      <c r="F1886" s="281" t="s">
        <v>2250</v>
      </c>
      <c r="G1886" s="204"/>
      <c r="H1886" s="212">
        <v>7.976</v>
      </c>
      <c r="I1886" s="332" t="s">
        <v>34</v>
      </c>
      <c r="J1886" s="204"/>
      <c r="K1886" s="204"/>
      <c r="L1886" s="333"/>
    </row>
    <row r="1887" spans="2:12" s="13" customFormat="1" ht="13.5" hidden="1" outlineLevel="3">
      <c r="B1887" s="331"/>
      <c r="C1887" s="204"/>
      <c r="D1887" s="206" t="s">
        <v>348</v>
      </c>
      <c r="E1887" s="210" t="s">
        <v>34</v>
      </c>
      <c r="F1887" s="281" t="s">
        <v>2251</v>
      </c>
      <c r="G1887" s="204"/>
      <c r="H1887" s="212">
        <v>4.95</v>
      </c>
      <c r="I1887" s="332" t="s">
        <v>34</v>
      </c>
      <c r="J1887" s="204"/>
      <c r="K1887" s="204"/>
      <c r="L1887" s="333"/>
    </row>
    <row r="1888" spans="2:12" s="15" customFormat="1" ht="13.5" hidden="1" outlineLevel="3">
      <c r="B1888" s="339"/>
      <c r="C1888" s="213"/>
      <c r="D1888" s="206" t="s">
        <v>348</v>
      </c>
      <c r="E1888" s="214" t="s">
        <v>34</v>
      </c>
      <c r="F1888" s="284" t="s">
        <v>363</v>
      </c>
      <c r="G1888" s="213"/>
      <c r="H1888" s="216">
        <v>354.026</v>
      </c>
      <c r="I1888" s="340" t="s">
        <v>34</v>
      </c>
      <c r="J1888" s="213"/>
      <c r="K1888" s="213"/>
      <c r="L1888" s="341"/>
    </row>
    <row r="1889" spans="2:12" s="12" customFormat="1" ht="13.5" hidden="1" outlineLevel="3">
      <c r="B1889" s="342"/>
      <c r="C1889" s="203"/>
      <c r="D1889" s="206" t="s">
        <v>348</v>
      </c>
      <c r="E1889" s="343" t="s">
        <v>34</v>
      </c>
      <c r="F1889" s="350" t="s">
        <v>2107</v>
      </c>
      <c r="G1889" s="203"/>
      <c r="H1889" s="345" t="s">
        <v>34</v>
      </c>
      <c r="I1889" s="346" t="s">
        <v>34</v>
      </c>
      <c r="J1889" s="203"/>
      <c r="K1889" s="203"/>
      <c r="L1889" s="347"/>
    </row>
    <row r="1890" spans="2:12" s="13" customFormat="1" ht="13.5" hidden="1" outlineLevel="3">
      <c r="B1890" s="331"/>
      <c r="C1890" s="204"/>
      <c r="D1890" s="206" t="s">
        <v>348</v>
      </c>
      <c r="E1890" s="210" t="s">
        <v>34</v>
      </c>
      <c r="F1890" s="281" t="s">
        <v>2252</v>
      </c>
      <c r="G1890" s="204"/>
      <c r="H1890" s="212">
        <v>238.5</v>
      </c>
      <c r="I1890" s="332" t="s">
        <v>34</v>
      </c>
      <c r="J1890" s="204"/>
      <c r="K1890" s="204"/>
      <c r="L1890" s="333"/>
    </row>
    <row r="1891" spans="2:12" s="13" customFormat="1" ht="13.5" hidden="1" outlineLevel="3">
      <c r="B1891" s="331"/>
      <c r="C1891" s="204"/>
      <c r="D1891" s="206" t="s">
        <v>348</v>
      </c>
      <c r="E1891" s="210" t="s">
        <v>34</v>
      </c>
      <c r="F1891" s="281" t="s">
        <v>2253</v>
      </c>
      <c r="G1891" s="204"/>
      <c r="H1891" s="212">
        <v>66.6</v>
      </c>
      <c r="I1891" s="332" t="s">
        <v>34</v>
      </c>
      <c r="J1891" s="204"/>
      <c r="K1891" s="204"/>
      <c r="L1891" s="333"/>
    </row>
    <row r="1892" spans="2:12" s="13" customFormat="1" ht="13.5" hidden="1" outlineLevel="3">
      <c r="B1892" s="331"/>
      <c r="C1892" s="204"/>
      <c r="D1892" s="206" t="s">
        <v>348</v>
      </c>
      <c r="E1892" s="210" t="s">
        <v>34</v>
      </c>
      <c r="F1892" s="281" t="s">
        <v>2254</v>
      </c>
      <c r="G1892" s="204"/>
      <c r="H1892" s="212">
        <v>51</v>
      </c>
      <c r="I1892" s="332" t="s">
        <v>34</v>
      </c>
      <c r="J1892" s="204"/>
      <c r="K1892" s="204"/>
      <c r="L1892" s="333"/>
    </row>
    <row r="1893" spans="2:12" s="15" customFormat="1" ht="13.5" hidden="1" outlineLevel="3">
      <c r="B1893" s="339"/>
      <c r="C1893" s="213"/>
      <c r="D1893" s="206" t="s">
        <v>348</v>
      </c>
      <c r="E1893" s="214" t="s">
        <v>34</v>
      </c>
      <c r="F1893" s="284" t="s">
        <v>363</v>
      </c>
      <c r="G1893" s="213"/>
      <c r="H1893" s="216">
        <v>356.1</v>
      </c>
      <c r="I1893" s="340" t="s">
        <v>34</v>
      </c>
      <c r="J1893" s="213"/>
      <c r="K1893" s="213"/>
      <c r="L1893" s="341"/>
    </row>
    <row r="1894" spans="2:12" s="14" customFormat="1" ht="13.5" hidden="1" outlineLevel="3">
      <c r="B1894" s="335"/>
      <c r="C1894" s="205"/>
      <c r="D1894" s="206" t="s">
        <v>348</v>
      </c>
      <c r="E1894" s="207" t="s">
        <v>34</v>
      </c>
      <c r="F1894" s="282" t="s">
        <v>352</v>
      </c>
      <c r="G1894" s="205"/>
      <c r="H1894" s="209">
        <v>710.126</v>
      </c>
      <c r="I1894" s="336" t="s">
        <v>34</v>
      </c>
      <c r="J1894" s="205"/>
      <c r="K1894" s="205"/>
      <c r="L1894" s="337"/>
    </row>
    <row r="1895" spans="2:12" s="1" customFormat="1" ht="22.5" customHeight="1" outlineLevel="2" collapsed="1">
      <c r="B1895" s="302"/>
      <c r="C1895" s="191" t="s">
        <v>2255</v>
      </c>
      <c r="D1895" s="191" t="s">
        <v>342</v>
      </c>
      <c r="E1895" s="192" t="s">
        <v>2256</v>
      </c>
      <c r="F1895" s="280" t="s">
        <v>2257</v>
      </c>
      <c r="G1895" s="194" t="s">
        <v>1130</v>
      </c>
      <c r="H1895" s="195">
        <v>1</v>
      </c>
      <c r="I1895" s="269">
        <v>348.3</v>
      </c>
      <c r="J1895" s="197">
        <f>ROUND(I1895*H1895,2)</f>
        <v>348.3</v>
      </c>
      <c r="K1895" s="193" t="s">
        <v>34</v>
      </c>
      <c r="L1895" s="322"/>
    </row>
    <row r="1896" spans="2:12" s="12" customFormat="1" ht="13.5" hidden="1" outlineLevel="3">
      <c r="B1896" s="342"/>
      <c r="C1896" s="203"/>
      <c r="D1896" s="206" t="s">
        <v>348</v>
      </c>
      <c r="E1896" s="343" t="s">
        <v>34</v>
      </c>
      <c r="F1896" s="350" t="s">
        <v>2258</v>
      </c>
      <c r="G1896" s="203"/>
      <c r="H1896" s="345" t="s">
        <v>34</v>
      </c>
      <c r="I1896" s="346" t="s">
        <v>34</v>
      </c>
      <c r="J1896" s="203"/>
      <c r="K1896" s="203"/>
      <c r="L1896" s="347"/>
    </row>
    <row r="1897" spans="2:12" s="13" customFormat="1" ht="13.5" hidden="1" outlineLevel="3">
      <c r="B1897" s="331"/>
      <c r="C1897" s="204"/>
      <c r="D1897" s="206" t="s">
        <v>348</v>
      </c>
      <c r="E1897" s="210" t="s">
        <v>34</v>
      </c>
      <c r="F1897" s="281" t="s">
        <v>23</v>
      </c>
      <c r="G1897" s="204"/>
      <c r="H1897" s="212">
        <v>1</v>
      </c>
      <c r="I1897" s="332" t="s">
        <v>34</v>
      </c>
      <c r="J1897" s="204"/>
      <c r="K1897" s="204"/>
      <c r="L1897" s="333"/>
    </row>
    <row r="1898" spans="2:12" s="1" customFormat="1" ht="22.5" customHeight="1" outlineLevel="2" collapsed="1">
      <c r="B1898" s="302"/>
      <c r="C1898" s="191" t="s">
        <v>2259</v>
      </c>
      <c r="D1898" s="191" t="s">
        <v>342</v>
      </c>
      <c r="E1898" s="192" t="s">
        <v>2260</v>
      </c>
      <c r="F1898" s="280" t="s">
        <v>2261</v>
      </c>
      <c r="G1898" s="194" t="s">
        <v>1130</v>
      </c>
      <c r="H1898" s="195">
        <v>6</v>
      </c>
      <c r="I1898" s="269">
        <v>5294.2</v>
      </c>
      <c r="J1898" s="197">
        <f>ROUND(I1898*H1898,2)</f>
        <v>31765.2</v>
      </c>
      <c r="K1898" s="193" t="s">
        <v>34</v>
      </c>
      <c r="L1898" s="322"/>
    </row>
    <row r="1899" spans="2:12" s="13" customFormat="1" ht="13.5" hidden="1" outlineLevel="3">
      <c r="B1899" s="331"/>
      <c r="C1899" s="204"/>
      <c r="D1899" s="206" t="s">
        <v>348</v>
      </c>
      <c r="E1899" s="210" t="s">
        <v>34</v>
      </c>
      <c r="F1899" s="281" t="s">
        <v>2262</v>
      </c>
      <c r="G1899" s="204"/>
      <c r="H1899" s="212">
        <v>6</v>
      </c>
      <c r="I1899" s="332" t="s">
        <v>34</v>
      </c>
      <c r="J1899" s="204"/>
      <c r="K1899" s="204"/>
      <c r="L1899" s="333"/>
    </row>
    <row r="1900" spans="2:12" s="1" customFormat="1" ht="31.5" customHeight="1" outlineLevel="2">
      <c r="B1900" s="302"/>
      <c r="C1900" s="191" t="s">
        <v>2263</v>
      </c>
      <c r="D1900" s="191" t="s">
        <v>342</v>
      </c>
      <c r="E1900" s="192" t="s">
        <v>2264</v>
      </c>
      <c r="F1900" s="280" t="s">
        <v>2265</v>
      </c>
      <c r="G1900" s="194" t="s">
        <v>1130</v>
      </c>
      <c r="H1900" s="195">
        <v>13</v>
      </c>
      <c r="I1900" s="269">
        <v>4040.3</v>
      </c>
      <c r="J1900" s="197">
        <f aca="true" t="shared" si="1" ref="J1900:J1909">ROUND(I1900*H1900,2)</f>
        <v>52523.9</v>
      </c>
      <c r="K1900" s="193" t="s">
        <v>34</v>
      </c>
      <c r="L1900" s="322"/>
    </row>
    <row r="1901" spans="2:12" s="1" customFormat="1" ht="31.5" customHeight="1" outlineLevel="2">
      <c r="B1901" s="302"/>
      <c r="C1901" s="191" t="s">
        <v>2266</v>
      </c>
      <c r="D1901" s="191" t="s">
        <v>342</v>
      </c>
      <c r="E1901" s="192" t="s">
        <v>2267</v>
      </c>
      <c r="F1901" s="280" t="s">
        <v>2268</v>
      </c>
      <c r="G1901" s="194" t="s">
        <v>1130</v>
      </c>
      <c r="H1901" s="195">
        <v>8</v>
      </c>
      <c r="I1901" s="269">
        <v>4597.6</v>
      </c>
      <c r="J1901" s="197">
        <f t="shared" si="1"/>
        <v>36780.8</v>
      </c>
      <c r="K1901" s="193" t="s">
        <v>34</v>
      </c>
      <c r="L1901" s="322"/>
    </row>
    <row r="1902" spans="2:12" s="1" customFormat="1" ht="22.5" customHeight="1" outlineLevel="2">
      <c r="B1902" s="302"/>
      <c r="C1902" s="191" t="s">
        <v>2269</v>
      </c>
      <c r="D1902" s="191" t="s">
        <v>342</v>
      </c>
      <c r="E1902" s="192" t="s">
        <v>2270</v>
      </c>
      <c r="F1902" s="280" t="s">
        <v>2271</v>
      </c>
      <c r="G1902" s="194" t="s">
        <v>491</v>
      </c>
      <c r="H1902" s="195">
        <v>1395</v>
      </c>
      <c r="I1902" s="269">
        <v>348.3</v>
      </c>
      <c r="J1902" s="197">
        <f t="shared" si="1"/>
        <v>485878.5</v>
      </c>
      <c r="K1902" s="193" t="s">
        <v>34</v>
      </c>
      <c r="L1902" s="322"/>
    </row>
    <row r="1903" spans="2:12" s="1" customFormat="1" ht="22.5" customHeight="1" outlineLevel="2">
      <c r="B1903" s="302"/>
      <c r="C1903" s="191" t="s">
        <v>2272</v>
      </c>
      <c r="D1903" s="191" t="s">
        <v>342</v>
      </c>
      <c r="E1903" s="192" t="s">
        <v>2273</v>
      </c>
      <c r="F1903" s="280" t="s">
        <v>2274</v>
      </c>
      <c r="G1903" s="194" t="s">
        <v>491</v>
      </c>
      <c r="H1903" s="195">
        <v>329</v>
      </c>
      <c r="I1903" s="269">
        <v>348.3</v>
      </c>
      <c r="J1903" s="197">
        <f t="shared" si="1"/>
        <v>114590.7</v>
      </c>
      <c r="K1903" s="193" t="s">
        <v>34</v>
      </c>
      <c r="L1903" s="322"/>
    </row>
    <row r="1904" spans="2:12" s="1" customFormat="1" ht="22.5" customHeight="1" outlineLevel="2">
      <c r="B1904" s="302"/>
      <c r="C1904" s="191" t="s">
        <v>2275</v>
      </c>
      <c r="D1904" s="191" t="s">
        <v>342</v>
      </c>
      <c r="E1904" s="192" t="s">
        <v>2276</v>
      </c>
      <c r="F1904" s="280" t="s">
        <v>2277</v>
      </c>
      <c r="G1904" s="194" t="s">
        <v>491</v>
      </c>
      <c r="H1904" s="195">
        <v>250</v>
      </c>
      <c r="I1904" s="269">
        <v>348.3</v>
      </c>
      <c r="J1904" s="197">
        <f t="shared" si="1"/>
        <v>87075</v>
      </c>
      <c r="K1904" s="193" t="s">
        <v>34</v>
      </c>
      <c r="L1904" s="322"/>
    </row>
    <row r="1905" spans="2:12" s="1" customFormat="1" ht="22.5" customHeight="1" outlineLevel="2">
      <c r="B1905" s="302"/>
      <c r="C1905" s="191" t="s">
        <v>2278</v>
      </c>
      <c r="D1905" s="191" t="s">
        <v>342</v>
      </c>
      <c r="E1905" s="192" t="s">
        <v>2279</v>
      </c>
      <c r="F1905" s="280" t="s">
        <v>2280</v>
      </c>
      <c r="G1905" s="194" t="s">
        <v>1130</v>
      </c>
      <c r="H1905" s="195">
        <v>6</v>
      </c>
      <c r="I1905" s="269">
        <v>4597.6</v>
      </c>
      <c r="J1905" s="197">
        <f t="shared" si="1"/>
        <v>27585.6</v>
      </c>
      <c r="K1905" s="193" t="s">
        <v>34</v>
      </c>
      <c r="L1905" s="322"/>
    </row>
    <row r="1906" spans="2:12" s="1" customFormat="1" ht="22.5" customHeight="1" outlineLevel="2">
      <c r="B1906" s="302"/>
      <c r="C1906" s="191" t="s">
        <v>2281</v>
      </c>
      <c r="D1906" s="191" t="s">
        <v>342</v>
      </c>
      <c r="E1906" s="192" t="s">
        <v>2282</v>
      </c>
      <c r="F1906" s="280" t="s">
        <v>2283</v>
      </c>
      <c r="G1906" s="194" t="s">
        <v>1130</v>
      </c>
      <c r="H1906" s="195">
        <v>1</v>
      </c>
      <c r="I1906" s="269">
        <v>1671.8</v>
      </c>
      <c r="J1906" s="197">
        <f t="shared" si="1"/>
        <v>1671.8</v>
      </c>
      <c r="K1906" s="193" t="s">
        <v>34</v>
      </c>
      <c r="L1906" s="322"/>
    </row>
    <row r="1907" spans="2:12" s="1" customFormat="1" ht="22.5" customHeight="1" outlineLevel="2">
      <c r="B1907" s="302"/>
      <c r="C1907" s="191" t="s">
        <v>2284</v>
      </c>
      <c r="D1907" s="191" t="s">
        <v>342</v>
      </c>
      <c r="E1907" s="192" t="s">
        <v>2285</v>
      </c>
      <c r="F1907" s="280" t="s">
        <v>2286</v>
      </c>
      <c r="G1907" s="194" t="s">
        <v>1130</v>
      </c>
      <c r="H1907" s="195">
        <v>6</v>
      </c>
      <c r="I1907" s="269">
        <v>23797.3</v>
      </c>
      <c r="J1907" s="197">
        <f t="shared" si="1"/>
        <v>142783.8</v>
      </c>
      <c r="K1907" s="193" t="s">
        <v>34</v>
      </c>
      <c r="L1907" s="322"/>
    </row>
    <row r="1908" spans="2:12" s="1" customFormat="1" ht="31.5" customHeight="1" outlineLevel="2">
      <c r="B1908" s="302"/>
      <c r="C1908" s="191" t="s">
        <v>2287</v>
      </c>
      <c r="D1908" s="191" t="s">
        <v>342</v>
      </c>
      <c r="E1908" s="192" t="s">
        <v>2288</v>
      </c>
      <c r="F1908" s="280" t="s">
        <v>2289</v>
      </c>
      <c r="G1908" s="194" t="s">
        <v>1130</v>
      </c>
      <c r="H1908" s="195">
        <v>1</v>
      </c>
      <c r="I1908" s="269">
        <v>25077.6</v>
      </c>
      <c r="J1908" s="197">
        <f t="shared" si="1"/>
        <v>25077.6</v>
      </c>
      <c r="K1908" s="193" t="s">
        <v>34</v>
      </c>
      <c r="L1908" s="322"/>
    </row>
    <row r="1909" spans="2:12" s="1" customFormat="1" ht="22.5" customHeight="1" outlineLevel="2">
      <c r="B1909" s="302"/>
      <c r="C1909" s="191" t="s">
        <v>2290</v>
      </c>
      <c r="D1909" s="191" t="s">
        <v>342</v>
      </c>
      <c r="E1909" s="192" t="s">
        <v>2291</v>
      </c>
      <c r="F1909" s="280" t="s">
        <v>2292</v>
      </c>
      <c r="G1909" s="194" t="s">
        <v>1130</v>
      </c>
      <c r="H1909" s="195">
        <v>1</v>
      </c>
      <c r="I1909" s="269">
        <v>41796</v>
      </c>
      <c r="J1909" s="197">
        <f t="shared" si="1"/>
        <v>41796</v>
      </c>
      <c r="K1909" s="193" t="s">
        <v>34</v>
      </c>
      <c r="L1909" s="322"/>
    </row>
    <row r="1910" spans="2:12" s="11" customFormat="1" ht="29.85" customHeight="1" outlineLevel="1">
      <c r="B1910" s="318"/>
      <c r="C1910" s="182"/>
      <c r="D1910" s="188" t="s">
        <v>74</v>
      </c>
      <c r="E1910" s="189" t="s">
        <v>808</v>
      </c>
      <c r="F1910" s="279" t="s">
        <v>2293</v>
      </c>
      <c r="G1910" s="182"/>
      <c r="H1910" s="182"/>
      <c r="I1910" s="321" t="s">
        <v>34</v>
      </c>
      <c r="J1910" s="190">
        <f>J1911</f>
        <v>391269.66</v>
      </c>
      <c r="K1910" s="182"/>
      <c r="L1910" s="320"/>
    </row>
    <row r="1911" spans="2:12" s="1" customFormat="1" ht="22.5" customHeight="1" outlineLevel="2">
      <c r="B1911" s="302"/>
      <c r="C1911" s="191" t="s">
        <v>2294</v>
      </c>
      <c r="D1911" s="191" t="s">
        <v>342</v>
      </c>
      <c r="E1911" s="192" t="s">
        <v>2295</v>
      </c>
      <c r="F1911" s="193" t="s">
        <v>2296</v>
      </c>
      <c r="G1911" s="194" t="s">
        <v>417</v>
      </c>
      <c r="H1911" s="195">
        <v>8017.821</v>
      </c>
      <c r="I1911" s="269">
        <v>48.8</v>
      </c>
      <c r="J1911" s="197">
        <f>ROUND(I1911*H1911,2)</f>
        <v>391269.66</v>
      </c>
      <c r="K1911" s="193" t="s">
        <v>346</v>
      </c>
      <c r="L1911" s="322"/>
    </row>
    <row r="1912" spans="2:12" s="11" customFormat="1" ht="37.35" customHeight="1">
      <c r="B1912" s="318"/>
      <c r="C1912" s="182"/>
      <c r="D1912" s="188" t="s">
        <v>74</v>
      </c>
      <c r="E1912" s="231" t="s">
        <v>2297</v>
      </c>
      <c r="F1912" s="231" t="s">
        <v>2298</v>
      </c>
      <c r="G1912" s="182"/>
      <c r="H1912" s="182"/>
      <c r="I1912" s="321" t="s">
        <v>34</v>
      </c>
      <c r="J1912" s="232">
        <f>J1913+J1937</f>
        <v>164578.32</v>
      </c>
      <c r="K1912" s="182"/>
      <c r="L1912" s="320"/>
    </row>
    <row r="1913" spans="2:12" s="11" customFormat="1" ht="19.95" customHeight="1" outlineLevel="1">
      <c r="B1913" s="318"/>
      <c r="C1913" s="182"/>
      <c r="D1913" s="188" t="s">
        <v>74</v>
      </c>
      <c r="E1913" s="189" t="s">
        <v>2299</v>
      </c>
      <c r="F1913" s="279" t="s">
        <v>2300</v>
      </c>
      <c r="G1913" s="182"/>
      <c r="H1913" s="182"/>
      <c r="I1913" s="321" t="s">
        <v>34</v>
      </c>
      <c r="J1913" s="190">
        <f>SUM(J1914:J1936)</f>
        <v>159562.32</v>
      </c>
      <c r="K1913" s="182"/>
      <c r="L1913" s="320"/>
    </row>
    <row r="1914" spans="2:12" s="1" customFormat="1" ht="22.5" customHeight="1" outlineLevel="2" collapsed="1">
      <c r="B1914" s="302"/>
      <c r="C1914" s="191" t="s">
        <v>2301</v>
      </c>
      <c r="D1914" s="191" t="s">
        <v>342</v>
      </c>
      <c r="E1914" s="192" t="s">
        <v>2302</v>
      </c>
      <c r="F1914" s="280" t="s">
        <v>2303</v>
      </c>
      <c r="G1914" s="194" t="s">
        <v>1130</v>
      </c>
      <c r="H1914" s="195">
        <v>12</v>
      </c>
      <c r="I1914" s="269">
        <v>759.3</v>
      </c>
      <c r="J1914" s="197">
        <f>ROUND(I1914*H1914,2)</f>
        <v>9111.6</v>
      </c>
      <c r="K1914" s="193" t="s">
        <v>34</v>
      </c>
      <c r="L1914" s="322"/>
    </row>
    <row r="1915" spans="2:12" s="13" customFormat="1" ht="13.5" hidden="1" outlineLevel="3">
      <c r="B1915" s="331"/>
      <c r="C1915" s="204"/>
      <c r="D1915" s="206" t="s">
        <v>348</v>
      </c>
      <c r="E1915" s="210" t="s">
        <v>34</v>
      </c>
      <c r="F1915" s="281" t="s">
        <v>2304</v>
      </c>
      <c r="G1915" s="204"/>
      <c r="H1915" s="212">
        <v>12</v>
      </c>
      <c r="I1915" s="332" t="s">
        <v>34</v>
      </c>
      <c r="J1915" s="204"/>
      <c r="K1915" s="204"/>
      <c r="L1915" s="333"/>
    </row>
    <row r="1916" spans="2:12" s="1" customFormat="1" ht="22.5" customHeight="1" outlineLevel="2" collapsed="1">
      <c r="B1916" s="302"/>
      <c r="C1916" s="191" t="s">
        <v>2305</v>
      </c>
      <c r="D1916" s="191" t="s">
        <v>342</v>
      </c>
      <c r="E1916" s="192" t="s">
        <v>2306</v>
      </c>
      <c r="F1916" s="280" t="s">
        <v>2307</v>
      </c>
      <c r="G1916" s="194" t="s">
        <v>1130</v>
      </c>
      <c r="H1916" s="195">
        <v>1</v>
      </c>
      <c r="I1916" s="269">
        <v>1044.9</v>
      </c>
      <c r="J1916" s="197">
        <f>ROUND(I1916*H1916,2)</f>
        <v>1044.9</v>
      </c>
      <c r="K1916" s="193" t="s">
        <v>34</v>
      </c>
      <c r="L1916" s="322"/>
    </row>
    <row r="1917" spans="2:12" s="13" customFormat="1" ht="13.5" hidden="1" outlineLevel="3">
      <c r="B1917" s="331"/>
      <c r="C1917" s="204"/>
      <c r="D1917" s="206" t="s">
        <v>348</v>
      </c>
      <c r="E1917" s="210" t="s">
        <v>34</v>
      </c>
      <c r="F1917" s="281" t="s">
        <v>2308</v>
      </c>
      <c r="G1917" s="204"/>
      <c r="H1917" s="212">
        <v>1</v>
      </c>
      <c r="I1917" s="332" t="s">
        <v>34</v>
      </c>
      <c r="J1917" s="204"/>
      <c r="K1917" s="204"/>
      <c r="L1917" s="333"/>
    </row>
    <row r="1918" spans="2:12" s="1" customFormat="1" ht="22.5" customHeight="1" outlineLevel="2" collapsed="1">
      <c r="B1918" s="302"/>
      <c r="C1918" s="191" t="s">
        <v>2309</v>
      </c>
      <c r="D1918" s="191" t="s">
        <v>342</v>
      </c>
      <c r="E1918" s="192" t="s">
        <v>2310</v>
      </c>
      <c r="F1918" s="280" t="s">
        <v>2311</v>
      </c>
      <c r="G1918" s="194" t="s">
        <v>1130</v>
      </c>
      <c r="H1918" s="195">
        <v>1</v>
      </c>
      <c r="I1918" s="269">
        <v>181.1</v>
      </c>
      <c r="J1918" s="197">
        <f>ROUND(I1918*H1918,2)</f>
        <v>181.1</v>
      </c>
      <c r="K1918" s="193" t="s">
        <v>34</v>
      </c>
      <c r="L1918" s="322"/>
    </row>
    <row r="1919" spans="2:12" s="13" customFormat="1" ht="13.5" hidden="1" outlineLevel="3">
      <c r="B1919" s="331"/>
      <c r="C1919" s="204"/>
      <c r="D1919" s="206" t="s">
        <v>348</v>
      </c>
      <c r="E1919" s="210" t="s">
        <v>34</v>
      </c>
      <c r="F1919" s="281" t="s">
        <v>2308</v>
      </c>
      <c r="G1919" s="204"/>
      <c r="H1919" s="212">
        <v>1</v>
      </c>
      <c r="I1919" s="332" t="s">
        <v>34</v>
      </c>
      <c r="J1919" s="204"/>
      <c r="K1919" s="204"/>
      <c r="L1919" s="333"/>
    </row>
    <row r="1920" spans="2:12" s="1" customFormat="1" ht="22.5" customHeight="1" outlineLevel="2" collapsed="1">
      <c r="B1920" s="302"/>
      <c r="C1920" s="191" t="s">
        <v>2312</v>
      </c>
      <c r="D1920" s="191" t="s">
        <v>342</v>
      </c>
      <c r="E1920" s="192" t="s">
        <v>2313</v>
      </c>
      <c r="F1920" s="280" t="s">
        <v>2314</v>
      </c>
      <c r="G1920" s="194" t="s">
        <v>1130</v>
      </c>
      <c r="H1920" s="195">
        <v>1</v>
      </c>
      <c r="I1920" s="269">
        <v>167.2</v>
      </c>
      <c r="J1920" s="197">
        <f>ROUND(I1920*H1920,2)</f>
        <v>167.2</v>
      </c>
      <c r="K1920" s="193" t="s">
        <v>34</v>
      </c>
      <c r="L1920" s="322"/>
    </row>
    <row r="1921" spans="2:12" s="13" customFormat="1" ht="13.5" hidden="1" outlineLevel="3">
      <c r="B1921" s="331"/>
      <c r="C1921" s="204"/>
      <c r="D1921" s="206" t="s">
        <v>348</v>
      </c>
      <c r="E1921" s="210" t="s">
        <v>34</v>
      </c>
      <c r="F1921" s="281" t="s">
        <v>2308</v>
      </c>
      <c r="G1921" s="204"/>
      <c r="H1921" s="212">
        <v>1</v>
      </c>
      <c r="I1921" s="332" t="s">
        <v>34</v>
      </c>
      <c r="J1921" s="204"/>
      <c r="K1921" s="204"/>
      <c r="L1921" s="333"/>
    </row>
    <row r="1922" spans="2:12" s="1" customFormat="1" ht="22.5" customHeight="1" outlineLevel="2" collapsed="1">
      <c r="B1922" s="302"/>
      <c r="C1922" s="191" t="s">
        <v>2315</v>
      </c>
      <c r="D1922" s="191" t="s">
        <v>342</v>
      </c>
      <c r="E1922" s="192" t="s">
        <v>2316</v>
      </c>
      <c r="F1922" s="280" t="s">
        <v>2317</v>
      </c>
      <c r="G1922" s="194" t="s">
        <v>1130</v>
      </c>
      <c r="H1922" s="195">
        <v>6</v>
      </c>
      <c r="I1922" s="269">
        <v>668.7</v>
      </c>
      <c r="J1922" s="197">
        <f>ROUND(I1922*H1922,2)</f>
        <v>4012.2</v>
      </c>
      <c r="K1922" s="193" t="s">
        <v>34</v>
      </c>
      <c r="L1922" s="322"/>
    </row>
    <row r="1923" spans="2:12" s="13" customFormat="1" ht="13.5" hidden="1" outlineLevel="3">
      <c r="B1923" s="331"/>
      <c r="C1923" s="204"/>
      <c r="D1923" s="206" t="s">
        <v>348</v>
      </c>
      <c r="E1923" s="210" t="s">
        <v>34</v>
      </c>
      <c r="F1923" s="281" t="s">
        <v>2208</v>
      </c>
      <c r="G1923" s="204"/>
      <c r="H1923" s="212">
        <v>6</v>
      </c>
      <c r="I1923" s="332" t="s">
        <v>34</v>
      </c>
      <c r="J1923" s="204"/>
      <c r="K1923" s="204"/>
      <c r="L1923" s="333"/>
    </row>
    <row r="1924" spans="2:12" s="1" customFormat="1" ht="22.5" customHeight="1" outlineLevel="2" collapsed="1">
      <c r="B1924" s="302"/>
      <c r="C1924" s="191" t="s">
        <v>2318</v>
      </c>
      <c r="D1924" s="191" t="s">
        <v>342</v>
      </c>
      <c r="E1924" s="192" t="s">
        <v>2319</v>
      </c>
      <c r="F1924" s="280" t="s">
        <v>2320</v>
      </c>
      <c r="G1924" s="194" t="s">
        <v>1130</v>
      </c>
      <c r="H1924" s="195">
        <v>6</v>
      </c>
      <c r="I1924" s="269">
        <v>6687.4</v>
      </c>
      <c r="J1924" s="197">
        <f>ROUND(I1924*H1924,2)</f>
        <v>40124.4</v>
      </c>
      <c r="K1924" s="193" t="s">
        <v>34</v>
      </c>
      <c r="L1924" s="322"/>
    </row>
    <row r="1925" spans="2:12" s="13" customFormat="1" ht="13.5" hidden="1" outlineLevel="3">
      <c r="B1925" s="331"/>
      <c r="C1925" s="204"/>
      <c r="D1925" s="206" t="s">
        <v>348</v>
      </c>
      <c r="E1925" s="210" t="s">
        <v>34</v>
      </c>
      <c r="F1925" s="281" t="s">
        <v>2208</v>
      </c>
      <c r="G1925" s="204"/>
      <c r="H1925" s="212">
        <v>6</v>
      </c>
      <c r="I1925" s="332" t="s">
        <v>34</v>
      </c>
      <c r="J1925" s="204"/>
      <c r="K1925" s="204"/>
      <c r="L1925" s="333"/>
    </row>
    <row r="1926" spans="2:12" s="1" customFormat="1" ht="22.5" customHeight="1" outlineLevel="2" collapsed="1">
      <c r="B1926" s="302"/>
      <c r="C1926" s="191" t="s">
        <v>2321</v>
      </c>
      <c r="D1926" s="191" t="s">
        <v>342</v>
      </c>
      <c r="E1926" s="192" t="s">
        <v>2322</v>
      </c>
      <c r="F1926" s="280" t="s">
        <v>2323</v>
      </c>
      <c r="G1926" s="194" t="s">
        <v>491</v>
      </c>
      <c r="H1926" s="195">
        <v>200</v>
      </c>
      <c r="I1926" s="269">
        <v>362.2</v>
      </c>
      <c r="J1926" s="197">
        <f>ROUND(I1926*H1926,2)</f>
        <v>72440</v>
      </c>
      <c r="K1926" s="193" t="s">
        <v>34</v>
      </c>
      <c r="L1926" s="322"/>
    </row>
    <row r="1927" spans="2:12" s="13" customFormat="1" ht="13.5" hidden="1" outlineLevel="3">
      <c r="B1927" s="331"/>
      <c r="C1927" s="204"/>
      <c r="D1927" s="206" t="s">
        <v>348</v>
      </c>
      <c r="E1927" s="210" t="s">
        <v>34</v>
      </c>
      <c r="F1927" s="281" t="s">
        <v>2324</v>
      </c>
      <c r="G1927" s="204"/>
      <c r="H1927" s="212">
        <v>200</v>
      </c>
      <c r="I1927" s="332" t="s">
        <v>34</v>
      </c>
      <c r="J1927" s="204"/>
      <c r="K1927" s="204"/>
      <c r="L1927" s="333"/>
    </row>
    <row r="1928" spans="2:12" s="1" customFormat="1" ht="22.5" customHeight="1" outlineLevel="2" collapsed="1">
      <c r="B1928" s="302"/>
      <c r="C1928" s="191" t="s">
        <v>2325</v>
      </c>
      <c r="D1928" s="191" t="s">
        <v>342</v>
      </c>
      <c r="E1928" s="192" t="s">
        <v>2326</v>
      </c>
      <c r="F1928" s="280" t="s">
        <v>2327</v>
      </c>
      <c r="G1928" s="194" t="s">
        <v>491</v>
      </c>
      <c r="H1928" s="195">
        <v>2</v>
      </c>
      <c r="I1928" s="269">
        <v>529.4</v>
      </c>
      <c r="J1928" s="197">
        <f>ROUND(I1928*H1928,2)</f>
        <v>1058.8</v>
      </c>
      <c r="K1928" s="193" t="s">
        <v>34</v>
      </c>
      <c r="L1928" s="322"/>
    </row>
    <row r="1929" spans="2:12" s="13" customFormat="1" ht="13.5" hidden="1" outlineLevel="3">
      <c r="B1929" s="331"/>
      <c r="C1929" s="204"/>
      <c r="D1929" s="206" t="s">
        <v>348</v>
      </c>
      <c r="E1929" s="210" t="s">
        <v>34</v>
      </c>
      <c r="F1929" s="281" t="s">
        <v>2228</v>
      </c>
      <c r="G1929" s="204"/>
      <c r="H1929" s="212">
        <v>2</v>
      </c>
      <c r="I1929" s="332" t="s">
        <v>34</v>
      </c>
      <c r="J1929" s="204"/>
      <c r="K1929" s="204"/>
      <c r="L1929" s="333"/>
    </row>
    <row r="1930" spans="2:12" s="1" customFormat="1" ht="22.5" customHeight="1" outlineLevel="2">
      <c r="B1930" s="302"/>
      <c r="C1930" s="191" t="s">
        <v>2328</v>
      </c>
      <c r="D1930" s="191" t="s">
        <v>342</v>
      </c>
      <c r="E1930" s="192" t="s">
        <v>2329</v>
      </c>
      <c r="F1930" s="280" t="s">
        <v>2330</v>
      </c>
      <c r="G1930" s="194" t="s">
        <v>491</v>
      </c>
      <c r="H1930" s="195">
        <v>200</v>
      </c>
      <c r="I1930" s="269">
        <v>41.8</v>
      </c>
      <c r="J1930" s="197">
        <f aca="true" t="shared" si="2" ref="J1930:J1936">ROUND(I1930*H1930,2)</f>
        <v>8360</v>
      </c>
      <c r="K1930" s="193" t="s">
        <v>34</v>
      </c>
      <c r="L1930" s="322"/>
    </row>
    <row r="1931" spans="2:12" s="1" customFormat="1" ht="22.5" customHeight="1" outlineLevel="2">
      <c r="B1931" s="302"/>
      <c r="C1931" s="191" t="s">
        <v>2331</v>
      </c>
      <c r="D1931" s="191" t="s">
        <v>342</v>
      </c>
      <c r="E1931" s="192" t="s">
        <v>2332</v>
      </c>
      <c r="F1931" s="280" t="s">
        <v>2333</v>
      </c>
      <c r="G1931" s="194" t="s">
        <v>491</v>
      </c>
      <c r="H1931" s="195">
        <v>2</v>
      </c>
      <c r="I1931" s="269">
        <v>48.8</v>
      </c>
      <c r="J1931" s="197">
        <f t="shared" si="2"/>
        <v>97.6</v>
      </c>
      <c r="K1931" s="193" t="s">
        <v>34</v>
      </c>
      <c r="L1931" s="322"/>
    </row>
    <row r="1932" spans="2:12" s="1" customFormat="1" ht="22.5" customHeight="1" outlineLevel="2">
      <c r="B1932" s="302"/>
      <c r="C1932" s="191" t="s">
        <v>2334</v>
      </c>
      <c r="D1932" s="191" t="s">
        <v>342</v>
      </c>
      <c r="E1932" s="192" t="s">
        <v>2335</v>
      </c>
      <c r="F1932" s="280" t="s">
        <v>2336</v>
      </c>
      <c r="G1932" s="194" t="s">
        <v>491</v>
      </c>
      <c r="H1932" s="195">
        <v>202</v>
      </c>
      <c r="I1932" s="269">
        <v>48.8</v>
      </c>
      <c r="J1932" s="197">
        <f t="shared" si="2"/>
        <v>9857.6</v>
      </c>
      <c r="K1932" s="193" t="s">
        <v>346</v>
      </c>
      <c r="L1932" s="322"/>
    </row>
    <row r="1933" spans="2:12" s="1" customFormat="1" ht="22.5" customHeight="1" outlineLevel="2">
      <c r="B1933" s="302"/>
      <c r="C1933" s="191" t="s">
        <v>2337</v>
      </c>
      <c r="D1933" s="191" t="s">
        <v>342</v>
      </c>
      <c r="E1933" s="192" t="s">
        <v>2338</v>
      </c>
      <c r="F1933" s="280" t="s">
        <v>2339</v>
      </c>
      <c r="G1933" s="194" t="s">
        <v>491</v>
      </c>
      <c r="H1933" s="195">
        <v>60</v>
      </c>
      <c r="I1933" s="269">
        <v>167.2</v>
      </c>
      <c r="J1933" s="197">
        <f t="shared" si="2"/>
        <v>10032</v>
      </c>
      <c r="K1933" s="193" t="s">
        <v>34</v>
      </c>
      <c r="L1933" s="322"/>
    </row>
    <row r="1934" spans="2:12" s="1" customFormat="1" ht="22.5" customHeight="1" outlineLevel="2">
      <c r="B1934" s="302"/>
      <c r="C1934" s="191" t="s">
        <v>2340</v>
      </c>
      <c r="D1934" s="191" t="s">
        <v>342</v>
      </c>
      <c r="E1934" s="192" t="s">
        <v>2341</v>
      </c>
      <c r="F1934" s="280" t="s">
        <v>2342</v>
      </c>
      <c r="G1934" s="194" t="s">
        <v>1130</v>
      </c>
      <c r="H1934" s="195">
        <v>6</v>
      </c>
      <c r="I1934" s="269">
        <v>153.3</v>
      </c>
      <c r="J1934" s="197">
        <f t="shared" si="2"/>
        <v>919.8</v>
      </c>
      <c r="K1934" s="193" t="s">
        <v>34</v>
      </c>
      <c r="L1934" s="322"/>
    </row>
    <row r="1935" spans="2:12" s="1" customFormat="1" ht="22.5" customHeight="1" outlineLevel="2">
      <c r="B1935" s="302"/>
      <c r="C1935" s="191" t="s">
        <v>2343</v>
      </c>
      <c r="D1935" s="191" t="s">
        <v>342</v>
      </c>
      <c r="E1935" s="192" t="s">
        <v>2344</v>
      </c>
      <c r="F1935" s="280" t="s">
        <v>2345</v>
      </c>
      <c r="G1935" s="194" t="s">
        <v>1130</v>
      </c>
      <c r="H1935" s="195">
        <v>6</v>
      </c>
      <c r="I1935" s="269">
        <v>334.4</v>
      </c>
      <c r="J1935" s="197">
        <f t="shared" si="2"/>
        <v>2006.4</v>
      </c>
      <c r="K1935" s="193" t="s">
        <v>34</v>
      </c>
      <c r="L1935" s="322"/>
    </row>
    <row r="1936" spans="2:12" s="1" customFormat="1" ht="22.5" customHeight="1" outlineLevel="2">
      <c r="B1936" s="302"/>
      <c r="C1936" s="191" t="s">
        <v>2346</v>
      </c>
      <c r="D1936" s="191" t="s">
        <v>342</v>
      </c>
      <c r="E1936" s="192" t="s">
        <v>2347</v>
      </c>
      <c r="F1936" s="280" t="s">
        <v>2348</v>
      </c>
      <c r="G1936" s="194" t="s">
        <v>417</v>
      </c>
      <c r="H1936" s="195">
        <v>0.427</v>
      </c>
      <c r="I1936" s="269">
        <v>348.3</v>
      </c>
      <c r="J1936" s="197">
        <f t="shared" si="2"/>
        <v>148.72</v>
      </c>
      <c r="K1936" s="193" t="s">
        <v>346</v>
      </c>
      <c r="L1936" s="322"/>
    </row>
    <row r="1937" spans="2:12" s="11" customFormat="1" ht="29.85" customHeight="1" outlineLevel="1">
      <c r="B1937" s="318"/>
      <c r="C1937" s="182"/>
      <c r="D1937" s="188" t="s">
        <v>74</v>
      </c>
      <c r="E1937" s="189" t="s">
        <v>2349</v>
      </c>
      <c r="F1937" s="279" t="s">
        <v>2350</v>
      </c>
      <c r="G1937" s="182"/>
      <c r="H1937" s="182"/>
      <c r="I1937" s="321" t="s">
        <v>34</v>
      </c>
      <c r="J1937" s="190">
        <f>J1938</f>
        <v>5016</v>
      </c>
      <c r="K1937" s="182"/>
      <c r="L1937" s="320"/>
    </row>
    <row r="1938" spans="2:12" s="1" customFormat="1" ht="31.5" customHeight="1" outlineLevel="2">
      <c r="B1938" s="302"/>
      <c r="C1938" s="191" t="s">
        <v>2351</v>
      </c>
      <c r="D1938" s="191" t="s">
        <v>342</v>
      </c>
      <c r="E1938" s="192" t="s">
        <v>2352</v>
      </c>
      <c r="F1938" s="193" t="s">
        <v>2353</v>
      </c>
      <c r="G1938" s="194" t="s">
        <v>491</v>
      </c>
      <c r="H1938" s="195">
        <v>240</v>
      </c>
      <c r="I1938" s="269">
        <v>20.9</v>
      </c>
      <c r="J1938" s="197">
        <f>ROUND(I1938*H1938,2)</f>
        <v>5016</v>
      </c>
      <c r="K1938" s="193" t="s">
        <v>34</v>
      </c>
      <c r="L1938" s="322"/>
    </row>
    <row r="1939" spans="2:12" s="11" customFormat="1" ht="37.35" customHeight="1">
      <c r="B1939" s="318"/>
      <c r="C1939" s="182"/>
      <c r="D1939" s="188" t="s">
        <v>74</v>
      </c>
      <c r="E1939" s="231" t="s">
        <v>441</v>
      </c>
      <c r="F1939" s="231" t="s">
        <v>2354</v>
      </c>
      <c r="G1939" s="182"/>
      <c r="H1939" s="182"/>
      <c r="I1939" s="321" t="s">
        <v>34</v>
      </c>
      <c r="J1939" s="232">
        <f>J1940+J1943</f>
        <v>44875.119999999995</v>
      </c>
      <c r="K1939" s="182"/>
      <c r="L1939" s="320"/>
    </row>
    <row r="1940" spans="2:12" s="11" customFormat="1" ht="19.95" customHeight="1" outlineLevel="1">
      <c r="B1940" s="318"/>
      <c r="C1940" s="182"/>
      <c r="D1940" s="188" t="s">
        <v>74</v>
      </c>
      <c r="E1940" s="189" t="s">
        <v>2355</v>
      </c>
      <c r="F1940" s="279" t="s">
        <v>2356</v>
      </c>
      <c r="G1940" s="182"/>
      <c r="H1940" s="182"/>
      <c r="I1940" s="321" t="s">
        <v>34</v>
      </c>
      <c r="J1940" s="190">
        <f>J1941</f>
        <v>44136.6</v>
      </c>
      <c r="K1940" s="182"/>
      <c r="L1940" s="320"/>
    </row>
    <row r="1941" spans="2:12" s="1" customFormat="1" ht="22.5" customHeight="1" outlineLevel="2" collapsed="1">
      <c r="B1941" s="302"/>
      <c r="C1941" s="191" t="s">
        <v>2357</v>
      </c>
      <c r="D1941" s="191" t="s">
        <v>342</v>
      </c>
      <c r="E1941" s="192" t="s">
        <v>2358</v>
      </c>
      <c r="F1941" s="193" t="s">
        <v>2359</v>
      </c>
      <c r="G1941" s="194" t="s">
        <v>1130</v>
      </c>
      <c r="H1941" s="195">
        <v>1</v>
      </c>
      <c r="I1941" s="269">
        <v>44136.6</v>
      </c>
      <c r="J1941" s="197">
        <f>ROUND(I1941*H1941,2)</f>
        <v>44136.6</v>
      </c>
      <c r="K1941" s="193" t="s">
        <v>34</v>
      </c>
      <c r="L1941" s="322"/>
    </row>
    <row r="1942" spans="2:12" s="13" customFormat="1" ht="13.5" hidden="1" outlineLevel="3">
      <c r="B1942" s="331"/>
      <c r="C1942" s="204"/>
      <c r="D1942" s="206" t="s">
        <v>348</v>
      </c>
      <c r="E1942" s="210" t="s">
        <v>34</v>
      </c>
      <c r="F1942" s="211" t="s">
        <v>2360</v>
      </c>
      <c r="G1942" s="204"/>
      <c r="H1942" s="212">
        <v>1</v>
      </c>
      <c r="I1942" s="332" t="s">
        <v>34</v>
      </c>
      <c r="J1942" s="204"/>
      <c r="K1942" s="204"/>
      <c r="L1942" s="333"/>
    </row>
    <row r="1943" spans="2:12" s="11" customFormat="1" ht="29.85" customHeight="1" outlineLevel="2">
      <c r="B1943" s="318"/>
      <c r="C1943" s="182"/>
      <c r="D1943" s="188" t="s">
        <v>74</v>
      </c>
      <c r="E1943" s="189" t="s">
        <v>2361</v>
      </c>
      <c r="F1943" s="189" t="s">
        <v>2362</v>
      </c>
      <c r="G1943" s="182"/>
      <c r="H1943" s="182"/>
      <c r="I1943" s="321" t="s">
        <v>34</v>
      </c>
      <c r="J1943" s="190">
        <f>SUM(J1944:J1947)</f>
        <v>738.52</v>
      </c>
      <c r="K1943" s="182"/>
      <c r="L1943" s="320"/>
    </row>
    <row r="1944" spans="2:12" s="1" customFormat="1" ht="22.5" customHeight="1" outlineLevel="2" collapsed="1">
      <c r="B1944" s="302"/>
      <c r="C1944" s="191" t="s">
        <v>2363</v>
      </c>
      <c r="D1944" s="191" t="s">
        <v>342</v>
      </c>
      <c r="E1944" s="192" t="s">
        <v>2364</v>
      </c>
      <c r="F1944" s="193" t="s">
        <v>2365</v>
      </c>
      <c r="G1944" s="194" t="s">
        <v>491</v>
      </c>
      <c r="H1944" s="195">
        <v>8.92</v>
      </c>
      <c r="I1944" s="269">
        <v>11.1</v>
      </c>
      <c r="J1944" s="197">
        <f>ROUND(I1944*H1944,2)</f>
        <v>99.01</v>
      </c>
      <c r="K1944" s="193" t="s">
        <v>34</v>
      </c>
      <c r="L1944" s="322"/>
    </row>
    <row r="1945" spans="2:12" s="12" customFormat="1" ht="13.5" hidden="1" outlineLevel="3">
      <c r="B1945" s="342"/>
      <c r="C1945" s="203"/>
      <c r="D1945" s="206" t="s">
        <v>348</v>
      </c>
      <c r="E1945" s="343" t="s">
        <v>34</v>
      </c>
      <c r="F1945" s="344" t="s">
        <v>2366</v>
      </c>
      <c r="G1945" s="203"/>
      <c r="H1945" s="345" t="s">
        <v>34</v>
      </c>
      <c r="I1945" s="346" t="s">
        <v>34</v>
      </c>
      <c r="J1945" s="203"/>
      <c r="K1945" s="203"/>
      <c r="L1945" s="347"/>
    </row>
    <row r="1946" spans="2:12" s="13" customFormat="1" ht="13.5" hidden="1" outlineLevel="3">
      <c r="B1946" s="331"/>
      <c r="C1946" s="204"/>
      <c r="D1946" s="206" t="s">
        <v>348</v>
      </c>
      <c r="E1946" s="210" t="s">
        <v>34</v>
      </c>
      <c r="F1946" s="211" t="s">
        <v>2367</v>
      </c>
      <c r="G1946" s="204"/>
      <c r="H1946" s="212">
        <v>8.92</v>
      </c>
      <c r="I1946" s="332" t="s">
        <v>34</v>
      </c>
      <c r="J1946" s="204"/>
      <c r="K1946" s="204"/>
      <c r="L1946" s="333"/>
    </row>
    <row r="1947" spans="2:12" s="1" customFormat="1" ht="22.5" customHeight="1" outlineLevel="2" collapsed="1">
      <c r="B1947" s="302"/>
      <c r="C1947" s="191" t="s">
        <v>2368</v>
      </c>
      <c r="D1947" s="191" t="s">
        <v>342</v>
      </c>
      <c r="E1947" s="192" t="s">
        <v>2369</v>
      </c>
      <c r="F1947" s="193" t="s">
        <v>2370</v>
      </c>
      <c r="G1947" s="194" t="s">
        <v>491</v>
      </c>
      <c r="H1947" s="195">
        <v>2.38</v>
      </c>
      <c r="I1947" s="269">
        <v>268.7</v>
      </c>
      <c r="J1947" s="197">
        <f>ROUND(I1947*H1947,2)</f>
        <v>639.51</v>
      </c>
      <c r="K1947" s="193" t="s">
        <v>34</v>
      </c>
      <c r="L1947" s="322"/>
    </row>
    <row r="1948" spans="2:12" s="13" customFormat="1" ht="13.5" hidden="1" outlineLevel="3">
      <c r="B1948" s="331"/>
      <c r="C1948" s="204"/>
      <c r="D1948" s="206" t="s">
        <v>348</v>
      </c>
      <c r="E1948" s="210" t="s">
        <v>34</v>
      </c>
      <c r="F1948" s="211" t="s">
        <v>235</v>
      </c>
      <c r="G1948" s="204"/>
      <c r="H1948" s="212">
        <v>2.38</v>
      </c>
      <c r="I1948" s="332"/>
      <c r="J1948" s="204"/>
      <c r="K1948" s="204"/>
      <c r="L1948" s="333"/>
    </row>
    <row r="1949" spans="2:12" s="1" customFormat="1" ht="6.9" customHeight="1">
      <c r="B1949" s="323"/>
      <c r="C1949" s="324"/>
      <c r="D1949" s="324"/>
      <c r="E1949" s="324"/>
      <c r="F1949" s="324"/>
      <c r="G1949" s="324"/>
      <c r="H1949" s="324"/>
      <c r="I1949" s="338"/>
      <c r="J1949" s="324"/>
      <c r="K1949" s="324"/>
      <c r="L1949" s="326"/>
    </row>
    <row r="1950" ht="13.5">
      <c r="I1950" s="272"/>
    </row>
  </sheetData>
  <sheetProtection formatColumns="0" formatRows="0" sort="0" autoFilter="0"/>
  <autoFilter ref="C106:K1948"/>
  <mergeCells count="14">
    <mergeCell ref="E97:H97"/>
    <mergeCell ref="E95:H95"/>
    <mergeCell ref="E99:H99"/>
    <mergeCell ref="G1:H1"/>
    <mergeCell ref="E49:H49"/>
    <mergeCell ref="E53:H53"/>
    <mergeCell ref="E51:H51"/>
    <mergeCell ref="E55:H55"/>
    <mergeCell ref="E93:H9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115"/>
  <sheetViews>
    <sheetView showGridLines="0" workbookViewId="0" topLeftCell="A1">
      <pane ySplit="1" topLeftCell="A91" activePane="bottomLeft" state="frozen"/>
      <selection pane="bottomLeft" activeCell="S106" sqref="S106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3799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4658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99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ROUND(J93,2)</f>
        <v>39522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3799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40.3 - Přípojka NN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J93</f>
        <v>39522</v>
      </c>
      <c r="K64" s="41"/>
      <c r="L64" s="303"/>
    </row>
    <row r="65" spans="2:12" s="8" customFormat="1" ht="24.9" customHeight="1" hidden="1">
      <c r="B65" s="310"/>
      <c r="C65" s="146"/>
      <c r="D65" s="147" t="s">
        <v>4659</v>
      </c>
      <c r="E65" s="148"/>
      <c r="F65" s="148"/>
      <c r="G65" s="148"/>
      <c r="H65" s="148"/>
      <c r="I65" s="149"/>
      <c r="J65" s="150">
        <f>J94</f>
        <v>39522</v>
      </c>
      <c r="K65" s="151"/>
      <c r="L65" s="311"/>
    </row>
    <row r="66" spans="2:12" s="9" customFormat="1" ht="19.95" customHeight="1" hidden="1">
      <c r="B66" s="312"/>
      <c r="C66" s="153"/>
      <c r="D66" s="154" t="s">
        <v>2460</v>
      </c>
      <c r="E66" s="155"/>
      <c r="F66" s="155"/>
      <c r="G66" s="155"/>
      <c r="H66" s="155"/>
      <c r="I66" s="156"/>
      <c r="J66" s="157">
        <f>J95</f>
        <v>12329.9</v>
      </c>
      <c r="K66" s="158"/>
      <c r="L66" s="313"/>
    </row>
    <row r="67" spans="2:12" s="9" customFormat="1" ht="19.95" customHeight="1" hidden="1">
      <c r="B67" s="312"/>
      <c r="C67" s="153"/>
      <c r="D67" s="154" t="s">
        <v>2461</v>
      </c>
      <c r="E67" s="155"/>
      <c r="F67" s="155"/>
      <c r="G67" s="155"/>
      <c r="H67" s="155"/>
      <c r="I67" s="156"/>
      <c r="J67" s="157">
        <f>J98</f>
        <v>6624.8</v>
      </c>
      <c r="K67" s="158"/>
      <c r="L67" s="313"/>
    </row>
    <row r="68" spans="2:12" s="9" customFormat="1" ht="19.95" customHeight="1" hidden="1">
      <c r="B68" s="312"/>
      <c r="C68" s="153"/>
      <c r="D68" s="154" t="s">
        <v>2462</v>
      </c>
      <c r="E68" s="155"/>
      <c r="F68" s="155"/>
      <c r="G68" s="155"/>
      <c r="H68" s="155"/>
      <c r="I68" s="156"/>
      <c r="J68" s="157">
        <f>J105</f>
        <v>10112.3</v>
      </c>
      <c r="K68" s="158"/>
      <c r="L68" s="313"/>
    </row>
    <row r="69" spans="2:12" s="9" customFormat="1" ht="19.95" customHeight="1" hidden="1">
      <c r="B69" s="312"/>
      <c r="C69" s="153"/>
      <c r="D69" s="154" t="s">
        <v>2463</v>
      </c>
      <c r="E69" s="155"/>
      <c r="F69" s="155"/>
      <c r="G69" s="155"/>
      <c r="H69" s="155"/>
      <c r="I69" s="156"/>
      <c r="J69" s="157">
        <f>J111</f>
        <v>10455</v>
      </c>
      <c r="K69" s="158"/>
      <c r="L69" s="313"/>
    </row>
    <row r="70" spans="2:12" s="1" customFormat="1" ht="21.75" customHeight="1" hidden="1">
      <c r="B70" s="302"/>
      <c r="C70" s="260"/>
      <c r="D70" s="260"/>
      <c r="E70" s="260"/>
      <c r="F70" s="260"/>
      <c r="G70" s="260"/>
      <c r="H70" s="260"/>
      <c r="I70" s="114"/>
      <c r="J70" s="260"/>
      <c r="K70" s="41"/>
      <c r="L70" s="303"/>
    </row>
    <row r="71" spans="2:12" s="1" customFormat="1" ht="6.9" customHeight="1" hidden="1">
      <c r="B71" s="307"/>
      <c r="C71" s="52"/>
      <c r="D71" s="52"/>
      <c r="E71" s="52"/>
      <c r="F71" s="52"/>
      <c r="G71" s="52"/>
      <c r="H71" s="52"/>
      <c r="I71" s="135"/>
      <c r="J71" s="52"/>
      <c r="K71" s="53"/>
      <c r="L71" s="303"/>
    </row>
    <row r="72" spans="2:12" ht="13.5" hidden="1">
      <c r="B72" s="296"/>
      <c r="C72" s="297"/>
      <c r="D72" s="297"/>
      <c r="E72" s="297"/>
      <c r="F72" s="297"/>
      <c r="G72" s="297"/>
      <c r="H72" s="297"/>
      <c r="I72" s="113"/>
      <c r="J72" s="297"/>
      <c r="K72" s="297"/>
      <c r="L72" s="298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ht="13.5" hidden="1">
      <c r="B74" s="296"/>
      <c r="C74" s="297"/>
      <c r="D74" s="297"/>
      <c r="E74" s="297"/>
      <c r="F74" s="297"/>
      <c r="G74" s="297"/>
      <c r="H74" s="297"/>
      <c r="I74" s="113"/>
      <c r="J74" s="297"/>
      <c r="K74" s="297"/>
      <c r="L74" s="298"/>
    </row>
    <row r="75" spans="2:12" s="1" customFormat="1" ht="6.9" customHeight="1">
      <c r="B75" s="314"/>
      <c r="C75" s="55"/>
      <c r="D75" s="55"/>
      <c r="E75" s="55"/>
      <c r="F75" s="55"/>
      <c r="G75" s="55"/>
      <c r="H75" s="55"/>
      <c r="I75" s="138"/>
      <c r="J75" s="55"/>
      <c r="K75" s="55"/>
      <c r="L75" s="303"/>
    </row>
    <row r="76" spans="2:12" s="1" customFormat="1" ht="36.9" customHeight="1">
      <c r="B76" s="302"/>
      <c r="C76" s="25" t="s">
        <v>322</v>
      </c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4.4" customHeight="1">
      <c r="B78" s="302"/>
      <c r="C78" s="32" t="s">
        <v>16</v>
      </c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22.5" customHeight="1">
      <c r="B79" s="302"/>
      <c r="C79" s="260"/>
      <c r="D79" s="260"/>
      <c r="E79" s="384" t="s">
        <v>17</v>
      </c>
      <c r="F79" s="375"/>
      <c r="G79" s="375"/>
      <c r="H79" s="375"/>
      <c r="I79" s="114"/>
      <c r="J79" s="260"/>
      <c r="K79" s="260"/>
      <c r="L79" s="303"/>
    </row>
    <row r="80" spans="2:12" ht="13.2">
      <c r="B80" s="301"/>
      <c r="C80" s="32" t="s">
        <v>217</v>
      </c>
      <c r="D80" s="262"/>
      <c r="E80" s="262"/>
      <c r="F80" s="262"/>
      <c r="G80" s="262"/>
      <c r="H80" s="262"/>
      <c r="I80" s="113"/>
      <c r="J80" s="262"/>
      <c r="K80" s="262"/>
      <c r="L80" s="300"/>
    </row>
    <row r="81" spans="2:12" ht="22.5" customHeight="1">
      <c r="B81" s="301"/>
      <c r="C81" s="262"/>
      <c r="D81" s="262"/>
      <c r="E81" s="384" t="s">
        <v>219</v>
      </c>
      <c r="F81" s="382"/>
      <c r="G81" s="382"/>
      <c r="H81" s="382"/>
      <c r="I81" s="113"/>
      <c r="J81" s="262"/>
      <c r="K81" s="262"/>
      <c r="L81" s="300"/>
    </row>
    <row r="82" spans="2:12" ht="13.2">
      <c r="B82" s="301"/>
      <c r="C82" s="32" t="s">
        <v>221</v>
      </c>
      <c r="D82" s="262"/>
      <c r="E82" s="262"/>
      <c r="F82" s="262"/>
      <c r="G82" s="262"/>
      <c r="H82" s="262"/>
      <c r="I82" s="113"/>
      <c r="J82" s="262"/>
      <c r="K82" s="262"/>
      <c r="L82" s="300"/>
    </row>
    <row r="83" spans="2:12" s="1" customFormat="1" ht="22.5" customHeight="1">
      <c r="B83" s="302"/>
      <c r="C83" s="260"/>
      <c r="D83" s="260"/>
      <c r="E83" s="383" t="s">
        <v>3799</v>
      </c>
      <c r="F83" s="375"/>
      <c r="G83" s="375"/>
      <c r="H83" s="375"/>
      <c r="I83" s="114"/>
      <c r="J83" s="260"/>
      <c r="K83" s="260"/>
      <c r="L83" s="303"/>
    </row>
    <row r="84" spans="2:12" s="1" customFormat="1" ht="14.4" customHeight="1">
      <c r="B84" s="302"/>
      <c r="C84" s="32" t="s">
        <v>225</v>
      </c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23.25" customHeight="1">
      <c r="B85" s="302"/>
      <c r="C85" s="260"/>
      <c r="D85" s="260"/>
      <c r="E85" s="385" t="str">
        <f>E13</f>
        <v>SO 40.3 - Přípojka NN</v>
      </c>
      <c r="F85" s="375"/>
      <c r="G85" s="375"/>
      <c r="H85" s="375"/>
      <c r="I85" s="114"/>
      <c r="J85" s="260"/>
      <c r="K85" s="260"/>
      <c r="L85" s="303"/>
    </row>
    <row r="86" spans="2:12" s="1" customFormat="1" ht="6.9" customHeight="1">
      <c r="B86" s="302"/>
      <c r="C86" s="260"/>
      <c r="D86" s="260"/>
      <c r="E86" s="260"/>
      <c r="F86" s="260"/>
      <c r="G86" s="260"/>
      <c r="H86" s="260"/>
      <c r="I86" s="114"/>
      <c r="J86" s="260"/>
      <c r="K86" s="260"/>
      <c r="L86" s="303"/>
    </row>
    <row r="87" spans="2:12" s="1" customFormat="1" ht="18" customHeight="1">
      <c r="B87" s="302"/>
      <c r="C87" s="32" t="s">
        <v>24</v>
      </c>
      <c r="D87" s="260"/>
      <c r="E87" s="260"/>
      <c r="F87" s="30" t="str">
        <f>F16</f>
        <v>HRANICE - DRAHOTUŠE</v>
      </c>
      <c r="G87" s="260"/>
      <c r="H87" s="260"/>
      <c r="I87" s="115" t="s">
        <v>26</v>
      </c>
      <c r="J87" s="116" t="str">
        <f>IF(J16="","",J16)</f>
        <v>6.4.2016</v>
      </c>
      <c r="K87" s="260"/>
      <c r="L87" s="303"/>
    </row>
    <row r="88" spans="2:12" s="1" customFormat="1" ht="6.9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13.2">
      <c r="B89" s="302"/>
      <c r="C89" s="32" t="s">
        <v>32</v>
      </c>
      <c r="D89" s="260"/>
      <c r="E89" s="260"/>
      <c r="F89" s="30" t="str">
        <f>E19</f>
        <v>VODOVODY A KANALIZACE PŘEROV a.s.</v>
      </c>
      <c r="G89" s="260"/>
      <c r="H89" s="260"/>
      <c r="I89" s="115" t="s">
        <v>38</v>
      </c>
      <c r="J89" s="30" t="str">
        <f>E25</f>
        <v>JV PROJEKT VH s.r.o., BRNO</v>
      </c>
      <c r="K89" s="260"/>
      <c r="L89" s="303"/>
    </row>
    <row r="90" spans="2:12" s="1" customFormat="1" ht="14.4" customHeight="1">
      <c r="B90" s="302"/>
      <c r="C90" s="32" t="s">
        <v>37</v>
      </c>
      <c r="D90" s="260"/>
      <c r="E90" s="260"/>
      <c r="F90" s="30" t="s">
        <v>6577</v>
      </c>
      <c r="G90" s="260"/>
      <c r="H90" s="260"/>
      <c r="I90" s="114"/>
      <c r="J90" s="260"/>
      <c r="K90" s="260"/>
      <c r="L90" s="303"/>
    </row>
    <row r="91" spans="2:12" s="1" customFormat="1" ht="10.35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0" customFormat="1" ht="29.25" customHeight="1">
      <c r="B92" s="315"/>
      <c r="C92" s="165" t="s">
        <v>323</v>
      </c>
      <c r="D92" s="166" t="s">
        <v>60</v>
      </c>
      <c r="E92" s="166" t="s">
        <v>57</v>
      </c>
      <c r="F92" s="166" t="s">
        <v>324</v>
      </c>
      <c r="G92" s="166" t="s">
        <v>325</v>
      </c>
      <c r="H92" s="166" t="s">
        <v>326</v>
      </c>
      <c r="I92" s="167" t="s">
        <v>327</v>
      </c>
      <c r="J92" s="166" t="s">
        <v>283</v>
      </c>
      <c r="K92" s="168" t="s">
        <v>328</v>
      </c>
      <c r="L92" s="368"/>
    </row>
    <row r="93" spans="2:12" s="1" customFormat="1" ht="29.25" customHeight="1">
      <c r="B93" s="302"/>
      <c r="C93" s="316" t="s">
        <v>285</v>
      </c>
      <c r="D93" s="260"/>
      <c r="E93" s="260"/>
      <c r="F93" s="260"/>
      <c r="G93" s="260"/>
      <c r="H93" s="260"/>
      <c r="I93" s="114"/>
      <c r="J93" s="317">
        <f>J94</f>
        <v>39522</v>
      </c>
      <c r="K93" s="260"/>
      <c r="L93" s="303"/>
    </row>
    <row r="94" spans="2:12" s="11" customFormat="1" ht="37.35" customHeight="1">
      <c r="B94" s="318"/>
      <c r="C94" s="182"/>
      <c r="D94" s="188" t="s">
        <v>74</v>
      </c>
      <c r="E94" s="231" t="s">
        <v>2464</v>
      </c>
      <c r="F94" s="231" t="s">
        <v>143</v>
      </c>
      <c r="G94" s="182"/>
      <c r="H94" s="182"/>
      <c r="I94" s="319"/>
      <c r="J94" s="232">
        <f>J95+J98+J105+J111</f>
        <v>39522</v>
      </c>
      <c r="K94" s="182"/>
      <c r="L94" s="320"/>
    </row>
    <row r="95" spans="2:12" s="11" customFormat="1" ht="19.95" customHeight="1" outlineLevel="1">
      <c r="B95" s="318"/>
      <c r="C95" s="182"/>
      <c r="D95" s="188" t="s">
        <v>74</v>
      </c>
      <c r="E95" s="189" t="s">
        <v>2465</v>
      </c>
      <c r="F95" s="189" t="s">
        <v>2466</v>
      </c>
      <c r="G95" s="182"/>
      <c r="H95" s="182"/>
      <c r="I95" s="319"/>
      <c r="J95" s="190">
        <f>SUM(J96:J97)</f>
        <v>12329.9</v>
      </c>
      <c r="K95" s="182"/>
      <c r="L95" s="320"/>
    </row>
    <row r="96" spans="2:12" s="1" customFormat="1" ht="44.25" customHeight="1" outlineLevel="2">
      <c r="B96" s="302"/>
      <c r="C96" s="217" t="s">
        <v>23</v>
      </c>
      <c r="D96" s="217" t="s">
        <v>441</v>
      </c>
      <c r="E96" s="218" t="s">
        <v>23</v>
      </c>
      <c r="F96" s="219" t="s">
        <v>4660</v>
      </c>
      <c r="G96" s="220" t="s">
        <v>1130</v>
      </c>
      <c r="H96" s="221">
        <v>1</v>
      </c>
      <c r="I96" s="270">
        <v>5918</v>
      </c>
      <c r="J96" s="222">
        <f>ROUND(I96*H96,2)</f>
        <v>5918</v>
      </c>
      <c r="K96" s="219" t="s">
        <v>34</v>
      </c>
      <c r="L96" s="334"/>
    </row>
    <row r="97" spans="2:12" s="1" customFormat="1" ht="22.5" customHeight="1" outlineLevel="2">
      <c r="B97" s="302"/>
      <c r="C97" s="217" t="s">
        <v>83</v>
      </c>
      <c r="D97" s="217" t="s">
        <v>441</v>
      </c>
      <c r="E97" s="218" t="s">
        <v>83</v>
      </c>
      <c r="F97" s="219" t="s">
        <v>4661</v>
      </c>
      <c r="G97" s="220" t="s">
        <v>1130</v>
      </c>
      <c r="H97" s="221">
        <v>1</v>
      </c>
      <c r="I97" s="270">
        <v>6411.9</v>
      </c>
      <c r="J97" s="222">
        <f>ROUND(I97*H97,2)</f>
        <v>6411.9</v>
      </c>
      <c r="K97" s="219" t="s">
        <v>34</v>
      </c>
      <c r="L97" s="334"/>
    </row>
    <row r="98" spans="2:12" s="11" customFormat="1" ht="29.85" customHeight="1" outlineLevel="1">
      <c r="B98" s="318"/>
      <c r="C98" s="182"/>
      <c r="D98" s="188" t="s">
        <v>74</v>
      </c>
      <c r="E98" s="189" t="s">
        <v>2472</v>
      </c>
      <c r="F98" s="189" t="s">
        <v>2473</v>
      </c>
      <c r="G98" s="182"/>
      <c r="H98" s="182"/>
      <c r="I98" s="321"/>
      <c r="J98" s="190">
        <f>SUM(J99:J104)</f>
        <v>6624.8</v>
      </c>
      <c r="K98" s="182"/>
      <c r="L98" s="320"/>
    </row>
    <row r="99" spans="2:12" s="1" customFormat="1" ht="22.5" customHeight="1" outlineLevel="2">
      <c r="B99" s="302"/>
      <c r="C99" s="217" t="s">
        <v>90</v>
      </c>
      <c r="D99" s="217" t="s">
        <v>441</v>
      </c>
      <c r="E99" s="218" t="s">
        <v>90</v>
      </c>
      <c r="F99" s="219" t="s">
        <v>4662</v>
      </c>
      <c r="G99" s="220" t="s">
        <v>491</v>
      </c>
      <c r="H99" s="221">
        <v>25</v>
      </c>
      <c r="I99" s="270">
        <v>34.7</v>
      </c>
      <c r="J99" s="222">
        <f aca="true" t="shared" si="0" ref="J99:J104">ROUND(I99*H99,2)</f>
        <v>867.5</v>
      </c>
      <c r="K99" s="219" t="s">
        <v>34</v>
      </c>
      <c r="L99" s="334"/>
    </row>
    <row r="100" spans="2:12" s="1" customFormat="1" ht="22.5" customHeight="1" outlineLevel="2">
      <c r="B100" s="302"/>
      <c r="C100" s="217" t="s">
        <v>347</v>
      </c>
      <c r="D100" s="217" t="s">
        <v>441</v>
      </c>
      <c r="E100" s="218" t="s">
        <v>347</v>
      </c>
      <c r="F100" s="219" t="s">
        <v>2477</v>
      </c>
      <c r="G100" s="220" t="s">
        <v>491</v>
      </c>
      <c r="H100" s="221">
        <v>25</v>
      </c>
      <c r="I100" s="270">
        <v>2</v>
      </c>
      <c r="J100" s="222">
        <f t="shared" si="0"/>
        <v>50</v>
      </c>
      <c r="K100" s="219" t="s">
        <v>34</v>
      </c>
      <c r="L100" s="334"/>
    </row>
    <row r="101" spans="2:12" s="1" customFormat="1" ht="22.5" customHeight="1" outlineLevel="2">
      <c r="B101" s="302"/>
      <c r="C101" s="217" t="s">
        <v>368</v>
      </c>
      <c r="D101" s="217" t="s">
        <v>441</v>
      </c>
      <c r="E101" s="218" t="s">
        <v>368</v>
      </c>
      <c r="F101" s="219" t="s">
        <v>2478</v>
      </c>
      <c r="G101" s="220" t="s">
        <v>491</v>
      </c>
      <c r="H101" s="221">
        <v>25</v>
      </c>
      <c r="I101" s="270">
        <v>19</v>
      </c>
      <c r="J101" s="222">
        <f t="shared" si="0"/>
        <v>475</v>
      </c>
      <c r="K101" s="219" t="s">
        <v>34</v>
      </c>
      <c r="L101" s="334"/>
    </row>
    <row r="102" spans="2:12" s="1" customFormat="1" ht="22.5" customHeight="1" outlineLevel="2">
      <c r="B102" s="302"/>
      <c r="C102" s="217" t="s">
        <v>373</v>
      </c>
      <c r="D102" s="217" t="s">
        <v>441</v>
      </c>
      <c r="E102" s="218" t="s">
        <v>373</v>
      </c>
      <c r="F102" s="219" t="s">
        <v>2479</v>
      </c>
      <c r="G102" s="220" t="s">
        <v>491</v>
      </c>
      <c r="H102" s="221">
        <v>25</v>
      </c>
      <c r="I102" s="270">
        <v>201.5</v>
      </c>
      <c r="J102" s="222">
        <f t="shared" si="0"/>
        <v>5037.5</v>
      </c>
      <c r="K102" s="219" t="s">
        <v>34</v>
      </c>
      <c r="L102" s="334"/>
    </row>
    <row r="103" spans="2:12" s="1" customFormat="1" ht="22.5" customHeight="1" outlineLevel="2">
      <c r="B103" s="302"/>
      <c r="C103" s="217" t="s">
        <v>378</v>
      </c>
      <c r="D103" s="217" t="s">
        <v>441</v>
      </c>
      <c r="E103" s="218" t="s">
        <v>378</v>
      </c>
      <c r="F103" s="219" t="s">
        <v>2480</v>
      </c>
      <c r="G103" s="220" t="s">
        <v>2481</v>
      </c>
      <c r="H103" s="221">
        <v>1</v>
      </c>
      <c r="I103" s="270">
        <v>64.3</v>
      </c>
      <c r="J103" s="222">
        <f t="shared" si="0"/>
        <v>64.3</v>
      </c>
      <c r="K103" s="219" t="s">
        <v>34</v>
      </c>
      <c r="L103" s="334"/>
    </row>
    <row r="104" spans="2:12" s="1" customFormat="1" ht="22.5" customHeight="1" outlineLevel="2">
      <c r="B104" s="302"/>
      <c r="C104" s="217" t="s">
        <v>382</v>
      </c>
      <c r="D104" s="217" t="s">
        <v>441</v>
      </c>
      <c r="E104" s="218" t="s">
        <v>382</v>
      </c>
      <c r="F104" s="219" t="s">
        <v>2482</v>
      </c>
      <c r="G104" s="220" t="s">
        <v>2483</v>
      </c>
      <c r="H104" s="221">
        <v>1</v>
      </c>
      <c r="I104" s="270">
        <v>130.5</v>
      </c>
      <c r="J104" s="222">
        <f t="shared" si="0"/>
        <v>130.5</v>
      </c>
      <c r="K104" s="219" t="s">
        <v>34</v>
      </c>
      <c r="L104" s="334"/>
    </row>
    <row r="105" spans="2:12" s="11" customFormat="1" ht="29.85" customHeight="1" outlineLevel="1">
      <c r="B105" s="318"/>
      <c r="C105" s="182"/>
      <c r="D105" s="188" t="s">
        <v>74</v>
      </c>
      <c r="E105" s="189" t="s">
        <v>2484</v>
      </c>
      <c r="F105" s="189" t="s">
        <v>2485</v>
      </c>
      <c r="G105" s="182"/>
      <c r="H105" s="182"/>
      <c r="I105" s="321"/>
      <c r="J105" s="190">
        <f>SUM(J106:J110)</f>
        <v>10112.3</v>
      </c>
      <c r="K105" s="182"/>
      <c r="L105" s="320"/>
    </row>
    <row r="106" spans="2:12" s="1" customFormat="1" ht="22.5" customHeight="1" outlineLevel="2">
      <c r="B106" s="302"/>
      <c r="C106" s="191" t="s">
        <v>387</v>
      </c>
      <c r="D106" s="191" t="s">
        <v>342</v>
      </c>
      <c r="E106" s="192" t="s">
        <v>387</v>
      </c>
      <c r="F106" s="193" t="s">
        <v>2486</v>
      </c>
      <c r="G106" s="194" t="s">
        <v>2481</v>
      </c>
      <c r="H106" s="195">
        <v>1</v>
      </c>
      <c r="I106" s="269">
        <v>6380</v>
      </c>
      <c r="J106" s="197">
        <f>ROUND(I106*H106,2)</f>
        <v>6380</v>
      </c>
      <c r="K106" s="193" t="s">
        <v>34</v>
      </c>
      <c r="L106" s="322"/>
    </row>
    <row r="107" spans="2:12" s="1" customFormat="1" ht="22.5" customHeight="1" outlineLevel="2">
      <c r="B107" s="302"/>
      <c r="C107" s="191" t="s">
        <v>28</v>
      </c>
      <c r="D107" s="191" t="s">
        <v>342</v>
      </c>
      <c r="E107" s="192" t="s">
        <v>28</v>
      </c>
      <c r="F107" s="193" t="s">
        <v>2487</v>
      </c>
      <c r="G107" s="194" t="s">
        <v>2481</v>
      </c>
      <c r="H107" s="195">
        <v>1</v>
      </c>
      <c r="I107" s="269">
        <v>1450</v>
      </c>
      <c r="J107" s="197">
        <f>ROUND(I107*H107,2)</f>
        <v>1450</v>
      </c>
      <c r="K107" s="193" t="s">
        <v>34</v>
      </c>
      <c r="L107" s="322"/>
    </row>
    <row r="108" spans="2:12" s="1" customFormat="1" ht="22.5" customHeight="1" outlineLevel="2">
      <c r="B108" s="302"/>
      <c r="C108" s="191" t="s">
        <v>340</v>
      </c>
      <c r="D108" s="191" t="s">
        <v>342</v>
      </c>
      <c r="E108" s="192" t="s">
        <v>340</v>
      </c>
      <c r="F108" s="193" t="s">
        <v>2488</v>
      </c>
      <c r="G108" s="194" t="s">
        <v>2481</v>
      </c>
      <c r="H108" s="195">
        <v>1</v>
      </c>
      <c r="I108" s="269">
        <v>580</v>
      </c>
      <c r="J108" s="197">
        <f>ROUND(I108*H108,2)</f>
        <v>580</v>
      </c>
      <c r="K108" s="193" t="s">
        <v>34</v>
      </c>
      <c r="L108" s="322"/>
    </row>
    <row r="109" spans="2:12" s="1" customFormat="1" ht="22.5" customHeight="1" outlineLevel="2">
      <c r="B109" s="302"/>
      <c r="C109" s="191" t="s">
        <v>397</v>
      </c>
      <c r="D109" s="191" t="s">
        <v>342</v>
      </c>
      <c r="E109" s="192" t="s">
        <v>397</v>
      </c>
      <c r="F109" s="193" t="s">
        <v>2489</v>
      </c>
      <c r="G109" s="194" t="s">
        <v>2481</v>
      </c>
      <c r="H109" s="195">
        <v>1</v>
      </c>
      <c r="I109" s="269">
        <v>1450</v>
      </c>
      <c r="J109" s="197">
        <f>ROUND(I109*H109,2)</f>
        <v>1450</v>
      </c>
      <c r="K109" s="193" t="s">
        <v>34</v>
      </c>
      <c r="L109" s="322"/>
    </row>
    <row r="110" spans="2:12" s="1" customFormat="1" ht="22.5" customHeight="1" outlineLevel="2">
      <c r="B110" s="302"/>
      <c r="C110" s="191" t="s">
        <v>271</v>
      </c>
      <c r="D110" s="191" t="s">
        <v>342</v>
      </c>
      <c r="E110" s="192" t="s">
        <v>271</v>
      </c>
      <c r="F110" s="193" t="s">
        <v>2490</v>
      </c>
      <c r="G110" s="194" t="s">
        <v>2481</v>
      </c>
      <c r="H110" s="195">
        <v>1</v>
      </c>
      <c r="I110" s="269">
        <v>252.3</v>
      </c>
      <c r="J110" s="197">
        <f>ROUND(I110*H110,2)</f>
        <v>252.3</v>
      </c>
      <c r="K110" s="193" t="s">
        <v>34</v>
      </c>
      <c r="L110" s="322"/>
    </row>
    <row r="111" spans="2:12" s="11" customFormat="1" ht="29.85" customHeight="1" outlineLevel="1">
      <c r="B111" s="318"/>
      <c r="C111" s="182"/>
      <c r="D111" s="188" t="s">
        <v>74</v>
      </c>
      <c r="E111" s="189" t="s">
        <v>2491</v>
      </c>
      <c r="F111" s="189" t="s">
        <v>339</v>
      </c>
      <c r="G111" s="182"/>
      <c r="H111" s="182"/>
      <c r="I111" s="321"/>
      <c r="J111" s="190">
        <f>SUM(J112:J114)</f>
        <v>10455</v>
      </c>
      <c r="K111" s="182"/>
      <c r="L111" s="320"/>
    </row>
    <row r="112" spans="2:12" s="1" customFormat="1" ht="22.5" customHeight="1" outlineLevel="2">
      <c r="B112" s="302"/>
      <c r="C112" s="191" t="s">
        <v>403</v>
      </c>
      <c r="D112" s="191" t="s">
        <v>342</v>
      </c>
      <c r="E112" s="192" t="s">
        <v>403</v>
      </c>
      <c r="F112" s="193" t="s">
        <v>2492</v>
      </c>
      <c r="G112" s="194" t="s">
        <v>2481</v>
      </c>
      <c r="H112" s="195">
        <v>1</v>
      </c>
      <c r="I112" s="269">
        <v>882</v>
      </c>
      <c r="J112" s="197">
        <f>ROUND(I112*H112,2)</f>
        <v>882</v>
      </c>
      <c r="K112" s="193" t="s">
        <v>34</v>
      </c>
      <c r="L112" s="322"/>
    </row>
    <row r="113" spans="2:12" s="1" customFormat="1" ht="44.25" customHeight="1" outlineLevel="2">
      <c r="B113" s="302"/>
      <c r="C113" s="191" t="s">
        <v>8</v>
      </c>
      <c r="D113" s="191" t="s">
        <v>342</v>
      </c>
      <c r="E113" s="192" t="s">
        <v>8</v>
      </c>
      <c r="F113" s="193" t="s">
        <v>2493</v>
      </c>
      <c r="G113" s="194" t="s">
        <v>491</v>
      </c>
      <c r="H113" s="195">
        <v>20</v>
      </c>
      <c r="I113" s="269">
        <v>273.9</v>
      </c>
      <c r="J113" s="197">
        <f>ROUND(I113*H113,2)</f>
        <v>5478</v>
      </c>
      <c r="K113" s="193" t="s">
        <v>34</v>
      </c>
      <c r="L113" s="322"/>
    </row>
    <row r="114" spans="2:12" s="1" customFormat="1" ht="22.5" customHeight="1" outlineLevel="2">
      <c r="B114" s="302"/>
      <c r="C114" s="191" t="s">
        <v>410</v>
      </c>
      <c r="D114" s="191" t="s">
        <v>342</v>
      </c>
      <c r="E114" s="192" t="s">
        <v>410</v>
      </c>
      <c r="F114" s="193" t="s">
        <v>2494</v>
      </c>
      <c r="G114" s="194" t="s">
        <v>2481</v>
      </c>
      <c r="H114" s="195">
        <v>1</v>
      </c>
      <c r="I114" s="269">
        <v>4095</v>
      </c>
      <c r="J114" s="197">
        <f>ROUND(I114*H114,2)</f>
        <v>4095</v>
      </c>
      <c r="K114" s="193" t="s">
        <v>34</v>
      </c>
      <c r="L114" s="322"/>
    </row>
    <row r="115" spans="2:12" s="1" customFormat="1" ht="6.9" customHeight="1">
      <c r="B115" s="323"/>
      <c r="C115" s="324"/>
      <c r="D115" s="324"/>
      <c r="E115" s="324"/>
      <c r="F115" s="324"/>
      <c r="G115" s="324"/>
      <c r="H115" s="324"/>
      <c r="I115" s="325"/>
      <c r="J115" s="324"/>
      <c r="K115" s="324"/>
      <c r="L115" s="326"/>
    </row>
  </sheetData>
  <sheetProtection formatColumns="0" formatRows="0" sort="0" autoFilter="0"/>
  <autoFilter ref="C92:K92"/>
  <mergeCells count="14">
    <mergeCell ref="E83:H83"/>
    <mergeCell ref="E81:H81"/>
    <mergeCell ref="E85:H85"/>
    <mergeCell ref="G1:H1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O488"/>
  <sheetViews>
    <sheetView showGridLines="0" workbookViewId="0" topLeftCell="A1">
      <pane ySplit="1" topLeftCell="A397" activePane="bottomLeft" state="frozen"/>
      <selection pane="bottomLeft" activeCell="F85" sqref="E84:H85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5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  <c r="O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3799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4669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95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ROUND(J98,2)</f>
        <v>886074.7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3799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40.4 - Přeložka vodovodu DN250, DN300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J98</f>
        <v>886074.7000000001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J99</f>
        <v>876839.0100000001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J100</f>
        <v>170055.63999999998</v>
      </c>
      <c r="K66" s="158"/>
      <c r="L66" s="313"/>
    </row>
    <row r="67" spans="2:12" s="9" customFormat="1" ht="19.95" customHeight="1" hidden="1">
      <c r="B67" s="312"/>
      <c r="C67" s="153"/>
      <c r="D67" s="154" t="s">
        <v>300</v>
      </c>
      <c r="E67" s="155"/>
      <c r="F67" s="155"/>
      <c r="G67" s="155"/>
      <c r="H67" s="155"/>
      <c r="I67" s="156"/>
      <c r="J67" s="157">
        <f>J299</f>
        <v>11558.42</v>
      </c>
      <c r="K67" s="158"/>
      <c r="L67" s="313"/>
    </row>
    <row r="68" spans="2:12" s="9" customFormat="1" ht="19.95" customHeight="1" hidden="1">
      <c r="B68" s="312"/>
      <c r="C68" s="153"/>
      <c r="D68" s="154" t="s">
        <v>302</v>
      </c>
      <c r="E68" s="155"/>
      <c r="F68" s="155"/>
      <c r="G68" s="155"/>
      <c r="H68" s="155"/>
      <c r="I68" s="156"/>
      <c r="J68" s="157">
        <f>J308</f>
        <v>5673.2300000000005</v>
      </c>
      <c r="K68" s="158"/>
      <c r="L68" s="313"/>
    </row>
    <row r="69" spans="2:12" s="9" customFormat="1" ht="19.95" customHeight="1" hidden="1">
      <c r="B69" s="312"/>
      <c r="C69" s="153"/>
      <c r="D69" s="154" t="s">
        <v>304</v>
      </c>
      <c r="E69" s="155"/>
      <c r="F69" s="155"/>
      <c r="G69" s="155"/>
      <c r="H69" s="155"/>
      <c r="I69" s="156"/>
      <c r="J69" s="157">
        <f>J318</f>
        <v>7537.030000000001</v>
      </c>
      <c r="K69" s="158"/>
      <c r="L69" s="313"/>
    </row>
    <row r="70" spans="2:12" s="9" customFormat="1" ht="19.95" customHeight="1" hidden="1">
      <c r="B70" s="312"/>
      <c r="C70" s="153"/>
      <c r="D70" s="154" t="s">
        <v>308</v>
      </c>
      <c r="E70" s="155"/>
      <c r="F70" s="155"/>
      <c r="G70" s="155"/>
      <c r="H70" s="155"/>
      <c r="I70" s="156"/>
      <c r="J70" s="157">
        <f>J345</f>
        <v>676263.51</v>
      </c>
      <c r="K70" s="158"/>
      <c r="L70" s="313"/>
    </row>
    <row r="71" spans="2:12" s="9" customFormat="1" ht="19.95" customHeight="1" hidden="1">
      <c r="B71" s="312"/>
      <c r="C71" s="153"/>
      <c r="D71" s="154" t="s">
        <v>312</v>
      </c>
      <c r="E71" s="155"/>
      <c r="F71" s="155"/>
      <c r="G71" s="155"/>
      <c r="H71" s="155"/>
      <c r="I71" s="156"/>
      <c r="J71" s="157">
        <f>J472</f>
        <v>5751.18</v>
      </c>
      <c r="K71" s="158"/>
      <c r="L71" s="313"/>
    </row>
    <row r="72" spans="2:12" s="8" customFormat="1" ht="24.9" customHeight="1" hidden="1">
      <c r="B72" s="310"/>
      <c r="C72" s="146"/>
      <c r="D72" s="147" t="s">
        <v>319</v>
      </c>
      <c r="E72" s="148"/>
      <c r="F72" s="148"/>
      <c r="G72" s="148"/>
      <c r="H72" s="148"/>
      <c r="I72" s="149"/>
      <c r="J72" s="150">
        <f>J474</f>
        <v>9235.69</v>
      </c>
      <c r="K72" s="151"/>
      <c r="L72" s="311"/>
    </row>
    <row r="73" spans="2:12" s="9" customFormat="1" ht="19.95" customHeight="1" hidden="1">
      <c r="B73" s="312"/>
      <c r="C73" s="153"/>
      <c r="D73" s="154" t="s">
        <v>2720</v>
      </c>
      <c r="E73" s="155"/>
      <c r="F73" s="155"/>
      <c r="G73" s="155"/>
      <c r="H73" s="155"/>
      <c r="I73" s="156"/>
      <c r="J73" s="157">
        <f>J475</f>
        <v>8380.1</v>
      </c>
      <c r="K73" s="158"/>
      <c r="L73" s="313"/>
    </row>
    <row r="74" spans="2:12" s="9" customFormat="1" ht="19.95" customHeight="1" hidden="1">
      <c r="B74" s="312"/>
      <c r="C74" s="153"/>
      <c r="D74" s="154" t="s">
        <v>321</v>
      </c>
      <c r="E74" s="155"/>
      <c r="F74" s="155"/>
      <c r="G74" s="155"/>
      <c r="H74" s="155"/>
      <c r="I74" s="156"/>
      <c r="J74" s="157">
        <f>J478</f>
        <v>855.59</v>
      </c>
      <c r="K74" s="158"/>
      <c r="L74" s="313"/>
    </row>
    <row r="75" spans="2:12" s="1" customFormat="1" ht="21.75" customHeight="1" hidden="1">
      <c r="B75" s="302"/>
      <c r="C75" s="260"/>
      <c r="D75" s="260"/>
      <c r="E75" s="260"/>
      <c r="F75" s="260"/>
      <c r="G75" s="260"/>
      <c r="H75" s="260"/>
      <c r="I75" s="114"/>
      <c r="J75" s="260"/>
      <c r="K75" s="41"/>
      <c r="L75" s="303"/>
    </row>
    <row r="76" spans="2:12" s="1" customFormat="1" ht="6.9" customHeight="1" hidden="1">
      <c r="B76" s="307"/>
      <c r="C76" s="52"/>
      <c r="D76" s="52"/>
      <c r="E76" s="52"/>
      <c r="F76" s="52"/>
      <c r="G76" s="52"/>
      <c r="H76" s="52"/>
      <c r="I76" s="135"/>
      <c r="J76" s="52"/>
      <c r="K76" s="53"/>
      <c r="L76" s="303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ht="13.5" hidden="1">
      <c r="B79" s="296"/>
      <c r="C79" s="297"/>
      <c r="D79" s="297"/>
      <c r="E79" s="297"/>
      <c r="F79" s="297"/>
      <c r="G79" s="297"/>
      <c r="H79" s="297"/>
      <c r="I79" s="113"/>
      <c r="J79" s="297"/>
      <c r="K79" s="297"/>
      <c r="L79" s="298"/>
    </row>
    <row r="80" spans="2:12" s="1" customFormat="1" ht="6.9" customHeight="1">
      <c r="B80" s="314"/>
      <c r="C80" s="55"/>
      <c r="D80" s="55"/>
      <c r="E80" s="55"/>
      <c r="F80" s="55"/>
      <c r="G80" s="55"/>
      <c r="H80" s="55"/>
      <c r="I80" s="138"/>
      <c r="J80" s="55"/>
      <c r="K80" s="55"/>
      <c r="L80" s="303"/>
    </row>
    <row r="81" spans="2:12" s="1" customFormat="1" ht="36.9" customHeight="1">
      <c r="B81" s="302"/>
      <c r="C81" s="25" t="s">
        <v>322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6.9" customHeight="1">
      <c r="B82" s="302"/>
      <c r="C82" s="260"/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14.4" customHeight="1">
      <c r="B83" s="302"/>
      <c r="C83" s="32" t="s">
        <v>16</v>
      </c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22.5" customHeight="1">
      <c r="B84" s="302"/>
      <c r="C84" s="260"/>
      <c r="D84" s="260"/>
      <c r="E84" s="384" t="s">
        <v>17</v>
      </c>
      <c r="F84" s="375"/>
      <c r="G84" s="375"/>
      <c r="H84" s="375"/>
      <c r="I84" s="114"/>
      <c r="J84" s="260"/>
      <c r="K84" s="260"/>
      <c r="L84" s="303"/>
    </row>
    <row r="85" spans="2:12" ht="13.2">
      <c r="B85" s="301"/>
      <c r="C85" s="32" t="s">
        <v>217</v>
      </c>
      <c r="D85" s="262"/>
      <c r="E85" s="262"/>
      <c r="F85" s="262"/>
      <c r="G85" s="262"/>
      <c r="H85" s="262"/>
      <c r="I85" s="113"/>
      <c r="J85" s="262"/>
      <c r="K85" s="262"/>
      <c r="L85" s="300"/>
    </row>
    <row r="86" spans="2:12" ht="22.5" customHeight="1">
      <c r="B86" s="301"/>
      <c r="C86" s="262"/>
      <c r="D86" s="262"/>
      <c r="E86" s="384" t="s">
        <v>219</v>
      </c>
      <c r="F86" s="382"/>
      <c r="G86" s="382"/>
      <c r="H86" s="382"/>
      <c r="I86" s="113"/>
      <c r="J86" s="262"/>
      <c r="K86" s="262"/>
      <c r="L86" s="300"/>
    </row>
    <row r="87" spans="2:12" ht="13.2">
      <c r="B87" s="301"/>
      <c r="C87" s="32" t="s">
        <v>221</v>
      </c>
      <c r="D87" s="262"/>
      <c r="E87" s="262"/>
      <c r="F87" s="262"/>
      <c r="G87" s="262"/>
      <c r="H87" s="262"/>
      <c r="I87" s="113"/>
      <c r="J87" s="262"/>
      <c r="K87" s="262"/>
      <c r="L87" s="300"/>
    </row>
    <row r="88" spans="2:12" s="1" customFormat="1" ht="22.5" customHeight="1">
      <c r="B88" s="302"/>
      <c r="C88" s="260"/>
      <c r="D88" s="260"/>
      <c r="E88" s="383" t="s">
        <v>3799</v>
      </c>
      <c r="F88" s="375"/>
      <c r="G88" s="375"/>
      <c r="H88" s="375"/>
      <c r="I88" s="114"/>
      <c r="J88" s="260"/>
      <c r="K88" s="260"/>
      <c r="L88" s="303"/>
    </row>
    <row r="89" spans="2:12" s="1" customFormat="1" ht="14.4" customHeight="1">
      <c r="B89" s="302"/>
      <c r="C89" s="32" t="s">
        <v>225</v>
      </c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23.25" customHeight="1">
      <c r="B90" s="302"/>
      <c r="C90" s="260"/>
      <c r="D90" s="260"/>
      <c r="E90" s="385" t="str">
        <f>E13</f>
        <v>SO 40.4 - Přeložka vodovodu DN250, DN300</v>
      </c>
      <c r="F90" s="375"/>
      <c r="G90" s="375"/>
      <c r="H90" s="375"/>
      <c r="I90" s="114"/>
      <c r="J90" s="260"/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8" customHeight="1">
      <c r="B92" s="302"/>
      <c r="C92" s="32" t="s">
        <v>24</v>
      </c>
      <c r="D92" s="260"/>
      <c r="E92" s="260"/>
      <c r="F92" s="30" t="str">
        <f>F16</f>
        <v>HRANICE - DRAHOTUŠE</v>
      </c>
      <c r="G92" s="260"/>
      <c r="H92" s="260"/>
      <c r="I92" s="115" t="s">
        <v>26</v>
      </c>
      <c r="J92" s="116" t="str">
        <f>IF(J16="","",J16)</f>
        <v>6.4.2016</v>
      </c>
      <c r="K92" s="260"/>
      <c r="L92" s="303"/>
    </row>
    <row r="93" spans="2:12" s="1" customFormat="1" ht="6.9" customHeight="1">
      <c r="B93" s="302"/>
      <c r="C93" s="260"/>
      <c r="D93" s="260"/>
      <c r="E93" s="260"/>
      <c r="F93" s="260"/>
      <c r="G93" s="260"/>
      <c r="H93" s="260"/>
      <c r="I93" s="114"/>
      <c r="J93" s="260"/>
      <c r="K93" s="260"/>
      <c r="L93" s="303"/>
    </row>
    <row r="94" spans="2:12" s="1" customFormat="1" ht="13.2">
      <c r="B94" s="302"/>
      <c r="C94" s="32" t="s">
        <v>32</v>
      </c>
      <c r="D94" s="260"/>
      <c r="E94" s="260"/>
      <c r="F94" s="30" t="str">
        <f>E19</f>
        <v>VODOVODY A KANALIZACE PŘEROV a.s.</v>
      </c>
      <c r="G94" s="260"/>
      <c r="H94" s="260"/>
      <c r="I94" s="115" t="s">
        <v>38</v>
      </c>
      <c r="J94" s="30" t="str">
        <f>E25</f>
        <v>JV PROJEKT VH s.r.o., BRNO</v>
      </c>
      <c r="K94" s="260"/>
      <c r="L94" s="303"/>
    </row>
    <row r="95" spans="2:12" s="1" customFormat="1" ht="14.4" customHeight="1">
      <c r="B95" s="302"/>
      <c r="C95" s="32" t="s">
        <v>37</v>
      </c>
      <c r="D95" s="260"/>
      <c r="E95" s="260"/>
      <c r="F95" s="30" t="s">
        <v>6577</v>
      </c>
      <c r="G95" s="260"/>
      <c r="H95" s="260"/>
      <c r="I95" s="114"/>
      <c r="J95" s="260"/>
      <c r="K95" s="260"/>
      <c r="L95" s="303"/>
    </row>
    <row r="96" spans="2:12" s="1" customFormat="1" ht="10.35" customHeight="1">
      <c r="B96" s="302"/>
      <c r="C96" s="260"/>
      <c r="D96" s="260"/>
      <c r="E96" s="260"/>
      <c r="F96" s="260"/>
      <c r="G96" s="260"/>
      <c r="H96" s="260"/>
      <c r="I96" s="114"/>
      <c r="J96" s="260"/>
      <c r="K96" s="260"/>
      <c r="L96" s="303"/>
    </row>
    <row r="97" spans="2:12" s="10" customFormat="1" ht="29.25" customHeight="1">
      <c r="B97" s="315"/>
      <c r="C97" s="165" t="s">
        <v>323</v>
      </c>
      <c r="D97" s="166" t="s">
        <v>60</v>
      </c>
      <c r="E97" s="166" t="s">
        <v>57</v>
      </c>
      <c r="F97" s="166" t="s">
        <v>324</v>
      </c>
      <c r="G97" s="166" t="s">
        <v>325</v>
      </c>
      <c r="H97" s="166" t="s">
        <v>326</v>
      </c>
      <c r="I97" s="167" t="s">
        <v>327</v>
      </c>
      <c r="J97" s="166" t="s">
        <v>283</v>
      </c>
      <c r="K97" s="168" t="s">
        <v>328</v>
      </c>
      <c r="L97" s="368"/>
    </row>
    <row r="98" spans="2:12" s="1" customFormat="1" ht="29.25" customHeight="1">
      <c r="B98" s="302"/>
      <c r="C98" s="316" t="s">
        <v>285</v>
      </c>
      <c r="D98" s="260"/>
      <c r="E98" s="260"/>
      <c r="F98" s="260"/>
      <c r="G98" s="260"/>
      <c r="H98" s="260"/>
      <c r="I98" s="349"/>
      <c r="J98" s="317">
        <f>J99+J474</f>
        <v>886074.7000000001</v>
      </c>
      <c r="K98" s="260"/>
      <c r="L98" s="303"/>
    </row>
    <row r="99" spans="2:12" s="11" customFormat="1" ht="37.35" customHeight="1">
      <c r="B99" s="318"/>
      <c r="C99" s="182"/>
      <c r="D99" s="188" t="s">
        <v>74</v>
      </c>
      <c r="E99" s="231" t="s">
        <v>336</v>
      </c>
      <c r="F99" s="231" t="s">
        <v>337</v>
      </c>
      <c r="G99" s="182"/>
      <c r="H99" s="182"/>
      <c r="I99" s="321"/>
      <c r="J99" s="232">
        <f>J100+J299+J308+J318+J345+J472</f>
        <v>876839.0100000001</v>
      </c>
      <c r="K99" s="182"/>
      <c r="L99" s="320"/>
    </row>
    <row r="100" spans="2:12" s="11" customFormat="1" ht="29.85" customHeight="1" outlineLevel="1">
      <c r="B100" s="318"/>
      <c r="C100" s="182"/>
      <c r="D100" s="188" t="s">
        <v>74</v>
      </c>
      <c r="E100" s="189" t="s">
        <v>23</v>
      </c>
      <c r="F100" s="189" t="s">
        <v>339</v>
      </c>
      <c r="G100" s="182"/>
      <c r="H100" s="182"/>
      <c r="I100" s="321"/>
      <c r="J100" s="190">
        <f>SUM(J101:J297)</f>
        <v>170055.63999999998</v>
      </c>
      <c r="K100" s="182"/>
      <c r="L100" s="320"/>
    </row>
    <row r="101" spans="2:12" s="1" customFormat="1" ht="22.5" customHeight="1" outlineLevel="2" collapsed="1">
      <c r="B101" s="302"/>
      <c r="C101" s="191" t="s">
        <v>23</v>
      </c>
      <c r="D101" s="191" t="s">
        <v>342</v>
      </c>
      <c r="E101" s="192" t="s">
        <v>590</v>
      </c>
      <c r="F101" s="193" t="s">
        <v>591</v>
      </c>
      <c r="G101" s="194" t="s">
        <v>390</v>
      </c>
      <c r="H101" s="195">
        <v>95.069</v>
      </c>
      <c r="I101" s="269">
        <v>25.1</v>
      </c>
      <c r="J101" s="197">
        <f>ROUND(I101*H101,2)</f>
        <v>2386.23</v>
      </c>
      <c r="K101" s="193" t="s">
        <v>34</v>
      </c>
      <c r="L101" s="322"/>
    </row>
    <row r="102" spans="2:12" s="13" customFormat="1" ht="13.5" hidden="1" outlineLevel="3">
      <c r="B102" s="331"/>
      <c r="C102" s="204"/>
      <c r="D102" s="206" t="s">
        <v>348</v>
      </c>
      <c r="E102" s="210" t="s">
        <v>34</v>
      </c>
      <c r="F102" s="211" t="s">
        <v>4671</v>
      </c>
      <c r="G102" s="204"/>
      <c r="H102" s="212">
        <v>47.432</v>
      </c>
      <c r="I102" s="332" t="s">
        <v>34</v>
      </c>
      <c r="J102" s="204"/>
      <c r="K102" s="204"/>
      <c r="L102" s="333"/>
    </row>
    <row r="103" spans="2:12" s="13" customFormat="1" ht="13.5" hidden="1" outlineLevel="3">
      <c r="B103" s="331"/>
      <c r="C103" s="204"/>
      <c r="D103" s="206" t="s">
        <v>348</v>
      </c>
      <c r="E103" s="210" t="s">
        <v>34</v>
      </c>
      <c r="F103" s="211" t="s">
        <v>4672</v>
      </c>
      <c r="G103" s="204"/>
      <c r="H103" s="212">
        <v>24.772</v>
      </c>
      <c r="I103" s="332" t="s">
        <v>34</v>
      </c>
      <c r="J103" s="204"/>
      <c r="K103" s="204"/>
      <c r="L103" s="333"/>
    </row>
    <row r="104" spans="2:12" s="15" customFormat="1" ht="13.5" hidden="1" outlineLevel="3">
      <c r="B104" s="339"/>
      <c r="C104" s="213"/>
      <c r="D104" s="206" t="s">
        <v>348</v>
      </c>
      <c r="E104" s="214" t="s">
        <v>275</v>
      </c>
      <c r="F104" s="215" t="s">
        <v>363</v>
      </c>
      <c r="G104" s="213"/>
      <c r="H104" s="216">
        <v>72.204</v>
      </c>
      <c r="I104" s="340" t="s">
        <v>34</v>
      </c>
      <c r="J104" s="213"/>
      <c r="K104" s="213"/>
      <c r="L104" s="341"/>
    </row>
    <row r="105" spans="2:12" s="12" customFormat="1" ht="13.5" hidden="1" outlineLevel="3">
      <c r="B105" s="342"/>
      <c r="C105" s="203"/>
      <c r="D105" s="206" t="s">
        <v>348</v>
      </c>
      <c r="E105" s="343" t="s">
        <v>34</v>
      </c>
      <c r="F105" s="344" t="s">
        <v>4673</v>
      </c>
      <c r="G105" s="203"/>
      <c r="H105" s="345" t="s">
        <v>34</v>
      </c>
      <c r="I105" s="346" t="s">
        <v>34</v>
      </c>
      <c r="J105" s="203"/>
      <c r="K105" s="203"/>
      <c r="L105" s="347"/>
    </row>
    <row r="106" spans="2:12" s="13" customFormat="1" ht="13.5" hidden="1" outlineLevel="3">
      <c r="B106" s="331"/>
      <c r="C106" s="204"/>
      <c r="D106" s="206" t="s">
        <v>348</v>
      </c>
      <c r="E106" s="210" t="s">
        <v>34</v>
      </c>
      <c r="F106" s="211" t="s">
        <v>4674</v>
      </c>
      <c r="G106" s="204"/>
      <c r="H106" s="212">
        <v>22.865</v>
      </c>
      <c r="I106" s="332" t="s">
        <v>34</v>
      </c>
      <c r="J106" s="204"/>
      <c r="K106" s="204"/>
      <c r="L106" s="333"/>
    </row>
    <row r="107" spans="2:12" s="15" customFormat="1" ht="13.5" hidden="1" outlineLevel="3">
      <c r="B107" s="339"/>
      <c r="C107" s="213"/>
      <c r="D107" s="206" t="s">
        <v>348</v>
      </c>
      <c r="E107" s="214" t="s">
        <v>4670</v>
      </c>
      <c r="F107" s="215" t="s">
        <v>363</v>
      </c>
      <c r="G107" s="213"/>
      <c r="H107" s="216">
        <v>22.865</v>
      </c>
      <c r="I107" s="340" t="s">
        <v>34</v>
      </c>
      <c r="J107" s="213"/>
      <c r="K107" s="213"/>
      <c r="L107" s="341"/>
    </row>
    <row r="108" spans="2:12" s="14" customFormat="1" ht="13.5" hidden="1" outlineLevel="3">
      <c r="B108" s="335"/>
      <c r="C108" s="205"/>
      <c r="D108" s="206" t="s">
        <v>348</v>
      </c>
      <c r="E108" s="207" t="s">
        <v>2504</v>
      </c>
      <c r="F108" s="208" t="s">
        <v>352</v>
      </c>
      <c r="G108" s="205"/>
      <c r="H108" s="209">
        <v>95.069</v>
      </c>
      <c r="I108" s="336" t="s">
        <v>34</v>
      </c>
      <c r="J108" s="205"/>
      <c r="K108" s="205"/>
      <c r="L108" s="337"/>
    </row>
    <row r="109" spans="2:12" s="1" customFormat="1" ht="22.5" customHeight="1" outlineLevel="2" collapsed="1">
      <c r="B109" s="302"/>
      <c r="C109" s="191" t="s">
        <v>83</v>
      </c>
      <c r="D109" s="191" t="s">
        <v>342</v>
      </c>
      <c r="E109" s="192" t="s">
        <v>343</v>
      </c>
      <c r="F109" s="193" t="s">
        <v>344</v>
      </c>
      <c r="G109" s="194" t="s">
        <v>345</v>
      </c>
      <c r="H109" s="195">
        <v>19.014</v>
      </c>
      <c r="I109" s="269">
        <v>64.1</v>
      </c>
      <c r="J109" s="197">
        <f>ROUND(I109*H109,2)</f>
        <v>1218.8</v>
      </c>
      <c r="K109" s="193" t="s">
        <v>346</v>
      </c>
      <c r="L109" s="322"/>
    </row>
    <row r="110" spans="2:12" s="13" customFormat="1" ht="13.5" hidden="1" outlineLevel="3">
      <c r="B110" s="331"/>
      <c r="C110" s="204"/>
      <c r="D110" s="206" t="s">
        <v>348</v>
      </c>
      <c r="E110" s="210" t="s">
        <v>34</v>
      </c>
      <c r="F110" s="211" t="s">
        <v>2508</v>
      </c>
      <c r="G110" s="204"/>
      <c r="H110" s="212">
        <v>19.014</v>
      </c>
      <c r="I110" s="332" t="s">
        <v>34</v>
      </c>
      <c r="J110" s="204"/>
      <c r="K110" s="204"/>
      <c r="L110" s="333"/>
    </row>
    <row r="111" spans="2:12" s="14" customFormat="1" ht="13.5" hidden="1" outlineLevel="3">
      <c r="B111" s="335"/>
      <c r="C111" s="205"/>
      <c r="D111" s="206" t="s">
        <v>348</v>
      </c>
      <c r="E111" s="207" t="s">
        <v>2500</v>
      </c>
      <c r="F111" s="208" t="s">
        <v>352</v>
      </c>
      <c r="G111" s="205"/>
      <c r="H111" s="209">
        <v>19.014</v>
      </c>
      <c r="I111" s="336" t="s">
        <v>34</v>
      </c>
      <c r="J111" s="205"/>
      <c r="K111" s="205"/>
      <c r="L111" s="337"/>
    </row>
    <row r="112" spans="2:12" s="1" customFormat="1" ht="22.5" customHeight="1" outlineLevel="2" collapsed="1">
      <c r="B112" s="302"/>
      <c r="C112" s="191" t="s">
        <v>90</v>
      </c>
      <c r="D112" s="191" t="s">
        <v>342</v>
      </c>
      <c r="E112" s="192" t="s">
        <v>3974</v>
      </c>
      <c r="F112" s="193" t="s">
        <v>3975</v>
      </c>
      <c r="G112" s="194" t="s">
        <v>345</v>
      </c>
      <c r="H112" s="195">
        <v>28.521</v>
      </c>
      <c r="I112" s="269">
        <v>56.8</v>
      </c>
      <c r="J112" s="197">
        <f>ROUND(I112*H112,2)</f>
        <v>1619.99</v>
      </c>
      <c r="K112" s="193" t="s">
        <v>346</v>
      </c>
      <c r="L112" s="322"/>
    </row>
    <row r="113" spans="2:12" s="13" customFormat="1" ht="13.5" hidden="1" outlineLevel="3">
      <c r="B113" s="331"/>
      <c r="C113" s="204"/>
      <c r="D113" s="206" t="s">
        <v>348</v>
      </c>
      <c r="E113" s="210" t="s">
        <v>34</v>
      </c>
      <c r="F113" s="211" t="s">
        <v>4675</v>
      </c>
      <c r="G113" s="204"/>
      <c r="H113" s="212">
        <v>28.521</v>
      </c>
      <c r="I113" s="332" t="s">
        <v>34</v>
      </c>
      <c r="J113" s="204"/>
      <c r="K113" s="204"/>
      <c r="L113" s="333"/>
    </row>
    <row r="114" spans="2:12" s="1" customFormat="1" ht="22.5" customHeight="1" outlineLevel="2" collapsed="1">
      <c r="B114" s="302"/>
      <c r="C114" s="191" t="s">
        <v>347</v>
      </c>
      <c r="D114" s="191" t="s">
        <v>342</v>
      </c>
      <c r="E114" s="192" t="s">
        <v>521</v>
      </c>
      <c r="F114" s="193" t="s">
        <v>522</v>
      </c>
      <c r="G114" s="194" t="s">
        <v>390</v>
      </c>
      <c r="H114" s="195">
        <v>5.335</v>
      </c>
      <c r="I114" s="269">
        <v>25.1</v>
      </c>
      <c r="J114" s="197">
        <f>ROUND(I114*H114,2)</f>
        <v>133.91</v>
      </c>
      <c r="K114" s="193" t="s">
        <v>346</v>
      </c>
      <c r="L114" s="322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2495</v>
      </c>
      <c r="G115" s="204"/>
      <c r="H115" s="212">
        <v>5.335</v>
      </c>
      <c r="I115" s="332" t="s">
        <v>34</v>
      </c>
      <c r="J115" s="204"/>
      <c r="K115" s="204"/>
      <c r="L115" s="333"/>
    </row>
    <row r="116" spans="2:12" s="1" customFormat="1" ht="22.5" customHeight="1" outlineLevel="2" collapsed="1">
      <c r="B116" s="302"/>
      <c r="C116" s="191" t="s">
        <v>368</v>
      </c>
      <c r="D116" s="191" t="s">
        <v>342</v>
      </c>
      <c r="E116" s="192" t="s">
        <v>525</v>
      </c>
      <c r="F116" s="193" t="s">
        <v>526</v>
      </c>
      <c r="G116" s="194" t="s">
        <v>390</v>
      </c>
      <c r="H116" s="195">
        <v>5.335</v>
      </c>
      <c r="I116" s="269">
        <v>25.1</v>
      </c>
      <c r="J116" s="197">
        <f>ROUND(I116*H116,2)</f>
        <v>133.91</v>
      </c>
      <c r="K116" s="193" t="s">
        <v>346</v>
      </c>
      <c r="L116" s="322"/>
    </row>
    <row r="117" spans="2:12" s="13" customFormat="1" ht="13.5" hidden="1" outlineLevel="3">
      <c r="B117" s="331"/>
      <c r="C117" s="204"/>
      <c r="D117" s="206" t="s">
        <v>348</v>
      </c>
      <c r="E117" s="210" t="s">
        <v>34</v>
      </c>
      <c r="F117" s="211" t="s">
        <v>2495</v>
      </c>
      <c r="G117" s="204"/>
      <c r="H117" s="212">
        <v>5.335</v>
      </c>
      <c r="I117" s="332" t="s">
        <v>34</v>
      </c>
      <c r="J117" s="204"/>
      <c r="K117" s="204"/>
      <c r="L117" s="333"/>
    </row>
    <row r="118" spans="2:12" s="1" customFormat="1" ht="22.5" customHeight="1" outlineLevel="2">
      <c r="B118" s="302"/>
      <c r="C118" s="191" t="s">
        <v>373</v>
      </c>
      <c r="D118" s="191" t="s">
        <v>342</v>
      </c>
      <c r="E118" s="192" t="s">
        <v>508</v>
      </c>
      <c r="F118" s="193" t="s">
        <v>509</v>
      </c>
      <c r="G118" s="194" t="s">
        <v>417</v>
      </c>
      <c r="H118" s="195">
        <v>2.534</v>
      </c>
      <c r="I118" s="269">
        <v>20.9</v>
      </c>
      <c r="J118" s="197">
        <f>ROUND(I118*H118,2)</f>
        <v>52.96</v>
      </c>
      <c r="K118" s="193" t="s">
        <v>346</v>
      </c>
      <c r="L118" s="322"/>
    </row>
    <row r="119" spans="2:12" s="1" customFormat="1" ht="22.5" customHeight="1" outlineLevel="2" collapsed="1">
      <c r="B119" s="302"/>
      <c r="C119" s="191" t="s">
        <v>378</v>
      </c>
      <c r="D119" s="191" t="s">
        <v>342</v>
      </c>
      <c r="E119" s="192" t="s">
        <v>511</v>
      </c>
      <c r="F119" s="193" t="s">
        <v>512</v>
      </c>
      <c r="G119" s="194" t="s">
        <v>417</v>
      </c>
      <c r="H119" s="195">
        <v>55.748</v>
      </c>
      <c r="I119" s="269">
        <v>6.2</v>
      </c>
      <c r="J119" s="197">
        <f>ROUND(I119*H119,2)</f>
        <v>345.64</v>
      </c>
      <c r="K119" s="193" t="s">
        <v>346</v>
      </c>
      <c r="L119" s="322"/>
    </row>
    <row r="120" spans="2:12" s="13" customFormat="1" ht="13.5" hidden="1" outlineLevel="3">
      <c r="B120" s="331"/>
      <c r="C120" s="204"/>
      <c r="D120" s="206" t="s">
        <v>348</v>
      </c>
      <c r="E120" s="204"/>
      <c r="F120" s="211" t="s">
        <v>4676</v>
      </c>
      <c r="G120" s="204"/>
      <c r="H120" s="212">
        <v>55.748</v>
      </c>
      <c r="I120" s="332" t="s">
        <v>34</v>
      </c>
      <c r="J120" s="204"/>
      <c r="K120" s="204"/>
      <c r="L120" s="333"/>
    </row>
    <row r="121" spans="2:12" s="1" customFormat="1" ht="22.5" customHeight="1" outlineLevel="2">
      <c r="B121" s="302"/>
      <c r="C121" s="191" t="s">
        <v>382</v>
      </c>
      <c r="D121" s="191" t="s">
        <v>342</v>
      </c>
      <c r="E121" s="192" t="s">
        <v>2515</v>
      </c>
      <c r="F121" s="193" t="s">
        <v>2516</v>
      </c>
      <c r="G121" s="194" t="s">
        <v>417</v>
      </c>
      <c r="H121" s="195">
        <v>2.534</v>
      </c>
      <c r="I121" s="269">
        <v>125.4</v>
      </c>
      <c r="J121" s="197">
        <f>ROUND(I121*H121,2)</f>
        <v>317.76</v>
      </c>
      <c r="K121" s="193" t="s">
        <v>34</v>
      </c>
      <c r="L121" s="322"/>
    </row>
    <row r="122" spans="2:12" s="1" customFormat="1" ht="22.5" customHeight="1" outlineLevel="2" collapsed="1">
      <c r="B122" s="302"/>
      <c r="C122" s="191" t="s">
        <v>387</v>
      </c>
      <c r="D122" s="191" t="s">
        <v>342</v>
      </c>
      <c r="E122" s="192" t="s">
        <v>545</v>
      </c>
      <c r="F122" s="193" t="s">
        <v>546</v>
      </c>
      <c r="G122" s="194" t="s">
        <v>390</v>
      </c>
      <c r="H122" s="195">
        <v>5.335</v>
      </c>
      <c r="I122" s="269">
        <v>41.8</v>
      </c>
      <c r="J122" s="197">
        <f>ROUND(I122*H122,2)</f>
        <v>223</v>
      </c>
      <c r="K122" s="193" t="s">
        <v>346</v>
      </c>
      <c r="L122" s="322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44" t="s">
        <v>2519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4677</v>
      </c>
      <c r="G124" s="204"/>
      <c r="H124" s="212">
        <v>5.335</v>
      </c>
      <c r="I124" s="332" t="s">
        <v>34</v>
      </c>
      <c r="J124" s="204"/>
      <c r="K124" s="204"/>
      <c r="L124" s="333"/>
    </row>
    <row r="125" spans="2:12" s="14" customFormat="1" ht="13.5" hidden="1" outlineLevel="3">
      <c r="B125" s="335"/>
      <c r="C125" s="205"/>
      <c r="D125" s="206" t="s">
        <v>348</v>
      </c>
      <c r="E125" s="207" t="s">
        <v>2495</v>
      </c>
      <c r="F125" s="208" t="s">
        <v>352</v>
      </c>
      <c r="G125" s="205"/>
      <c r="H125" s="209">
        <v>5.335</v>
      </c>
      <c r="I125" s="336" t="s">
        <v>34</v>
      </c>
      <c r="J125" s="205"/>
      <c r="K125" s="205"/>
      <c r="L125" s="337"/>
    </row>
    <row r="126" spans="2:12" s="1" customFormat="1" ht="22.5" customHeight="1" outlineLevel="2" collapsed="1">
      <c r="B126" s="302"/>
      <c r="C126" s="191" t="s">
        <v>28</v>
      </c>
      <c r="D126" s="191" t="s">
        <v>342</v>
      </c>
      <c r="E126" s="192" t="s">
        <v>557</v>
      </c>
      <c r="F126" s="193" t="s">
        <v>558</v>
      </c>
      <c r="G126" s="194" t="s">
        <v>491</v>
      </c>
      <c r="H126" s="195">
        <v>9.7</v>
      </c>
      <c r="I126" s="269">
        <v>55.7</v>
      </c>
      <c r="J126" s="197">
        <f>ROUND(I126*H126,2)</f>
        <v>540.29</v>
      </c>
      <c r="K126" s="193" t="s">
        <v>346</v>
      </c>
      <c r="L126" s="322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4678</v>
      </c>
      <c r="G127" s="204"/>
      <c r="H127" s="212">
        <v>9.7</v>
      </c>
      <c r="I127" s="332" t="s">
        <v>34</v>
      </c>
      <c r="J127" s="204"/>
      <c r="K127" s="204"/>
      <c r="L127" s="333"/>
    </row>
    <row r="128" spans="2:12" s="1" customFormat="1" ht="22.5" customHeight="1" outlineLevel="2">
      <c r="B128" s="302"/>
      <c r="C128" s="191" t="s">
        <v>340</v>
      </c>
      <c r="D128" s="191" t="s">
        <v>342</v>
      </c>
      <c r="E128" s="192" t="s">
        <v>508</v>
      </c>
      <c r="F128" s="193" t="s">
        <v>509</v>
      </c>
      <c r="G128" s="194" t="s">
        <v>417</v>
      </c>
      <c r="H128" s="195">
        <v>1.686</v>
      </c>
      <c r="I128" s="269">
        <v>37.2</v>
      </c>
      <c r="J128" s="197">
        <f>ROUND(I128*H128,2)</f>
        <v>62.72</v>
      </c>
      <c r="K128" s="193" t="s">
        <v>346</v>
      </c>
      <c r="L128" s="322"/>
    </row>
    <row r="129" spans="2:12" s="1" customFormat="1" ht="22.5" customHeight="1" outlineLevel="2" collapsed="1">
      <c r="B129" s="302"/>
      <c r="C129" s="191" t="s">
        <v>397</v>
      </c>
      <c r="D129" s="191" t="s">
        <v>342</v>
      </c>
      <c r="E129" s="192" t="s">
        <v>511</v>
      </c>
      <c r="F129" s="193" t="s">
        <v>512</v>
      </c>
      <c r="G129" s="194" t="s">
        <v>417</v>
      </c>
      <c r="H129" s="195">
        <v>8.43</v>
      </c>
      <c r="I129" s="269">
        <v>6.2</v>
      </c>
      <c r="J129" s="197">
        <f>ROUND(I129*H129,2)</f>
        <v>52.27</v>
      </c>
      <c r="K129" s="193" t="s">
        <v>346</v>
      </c>
      <c r="L129" s="322"/>
    </row>
    <row r="130" spans="2:12" s="13" customFormat="1" ht="13.5" hidden="1" outlineLevel="3">
      <c r="B130" s="331"/>
      <c r="C130" s="204"/>
      <c r="D130" s="206" t="s">
        <v>348</v>
      </c>
      <c r="E130" s="204"/>
      <c r="F130" s="211" t="s">
        <v>4679</v>
      </c>
      <c r="G130" s="204"/>
      <c r="H130" s="212">
        <v>8.43</v>
      </c>
      <c r="I130" s="332" t="s">
        <v>34</v>
      </c>
      <c r="J130" s="204"/>
      <c r="K130" s="204"/>
      <c r="L130" s="333"/>
    </row>
    <row r="131" spans="2:12" s="1" customFormat="1" ht="22.5" customHeight="1" outlineLevel="2">
      <c r="B131" s="302"/>
      <c r="C131" s="191" t="s">
        <v>271</v>
      </c>
      <c r="D131" s="191" t="s">
        <v>342</v>
      </c>
      <c r="E131" s="192" t="s">
        <v>4680</v>
      </c>
      <c r="F131" s="193" t="s">
        <v>4681</v>
      </c>
      <c r="G131" s="194" t="s">
        <v>417</v>
      </c>
      <c r="H131" s="195">
        <v>1.686</v>
      </c>
      <c r="I131" s="269">
        <v>543.3</v>
      </c>
      <c r="J131" s="197">
        <f>ROUND(I131*H131,2)</f>
        <v>916</v>
      </c>
      <c r="K131" s="193" t="s">
        <v>34</v>
      </c>
      <c r="L131" s="322"/>
    </row>
    <row r="132" spans="2:12" s="1" customFormat="1" ht="22.5" customHeight="1" outlineLevel="2" collapsed="1">
      <c r="B132" s="302"/>
      <c r="C132" s="191" t="s">
        <v>403</v>
      </c>
      <c r="D132" s="191" t="s">
        <v>342</v>
      </c>
      <c r="E132" s="192" t="s">
        <v>605</v>
      </c>
      <c r="F132" s="193" t="s">
        <v>606</v>
      </c>
      <c r="G132" s="194" t="s">
        <v>491</v>
      </c>
      <c r="H132" s="195">
        <v>1.1</v>
      </c>
      <c r="I132" s="269">
        <v>278.6</v>
      </c>
      <c r="J132" s="197">
        <f>ROUND(I132*H132,2)</f>
        <v>306.46</v>
      </c>
      <c r="K132" s="193" t="s">
        <v>346</v>
      </c>
      <c r="L132" s="322"/>
    </row>
    <row r="133" spans="2:12" s="12" customFormat="1" ht="13.5" hidden="1" outlineLevel="3">
      <c r="B133" s="342"/>
      <c r="C133" s="203"/>
      <c r="D133" s="206" t="s">
        <v>348</v>
      </c>
      <c r="E133" s="343" t="s">
        <v>34</v>
      </c>
      <c r="F133" s="344" t="s">
        <v>2530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3" customFormat="1" ht="13.5" hidden="1" outlineLevel="3">
      <c r="B134" s="331"/>
      <c r="C134" s="204"/>
      <c r="D134" s="206" t="s">
        <v>348</v>
      </c>
      <c r="E134" s="210" t="s">
        <v>34</v>
      </c>
      <c r="F134" s="211" t="s">
        <v>4682</v>
      </c>
      <c r="G134" s="204"/>
      <c r="H134" s="212">
        <v>1.1</v>
      </c>
      <c r="I134" s="332" t="s">
        <v>34</v>
      </c>
      <c r="J134" s="204"/>
      <c r="K134" s="204"/>
      <c r="L134" s="333"/>
    </row>
    <row r="135" spans="2:12" s="13" customFormat="1" ht="13.5" hidden="1" outlineLevel="3">
      <c r="B135" s="331"/>
      <c r="C135" s="204"/>
      <c r="D135" s="206" t="s">
        <v>348</v>
      </c>
      <c r="E135" s="210" t="s">
        <v>34</v>
      </c>
      <c r="F135" s="211" t="s">
        <v>4683</v>
      </c>
      <c r="G135" s="204"/>
      <c r="H135" s="212">
        <v>0</v>
      </c>
      <c r="I135" s="332" t="s">
        <v>34</v>
      </c>
      <c r="J135" s="204"/>
      <c r="K135" s="204"/>
      <c r="L135" s="333"/>
    </row>
    <row r="136" spans="2:12" s="14" customFormat="1" ht="13.5" hidden="1" outlineLevel="3">
      <c r="B136" s="335"/>
      <c r="C136" s="205"/>
      <c r="D136" s="206" t="s">
        <v>348</v>
      </c>
      <c r="E136" s="207" t="s">
        <v>258</v>
      </c>
      <c r="F136" s="208" t="s">
        <v>352</v>
      </c>
      <c r="G136" s="205"/>
      <c r="H136" s="209">
        <v>1.1</v>
      </c>
      <c r="I136" s="336" t="s">
        <v>34</v>
      </c>
      <c r="J136" s="205"/>
      <c r="K136" s="205"/>
      <c r="L136" s="337"/>
    </row>
    <row r="137" spans="2:12" s="1" customFormat="1" ht="22.5" customHeight="1" outlineLevel="2" collapsed="1">
      <c r="B137" s="302"/>
      <c r="C137" s="191" t="s">
        <v>8</v>
      </c>
      <c r="D137" s="191" t="s">
        <v>342</v>
      </c>
      <c r="E137" s="192" t="s">
        <v>609</v>
      </c>
      <c r="F137" s="193" t="s">
        <v>610</v>
      </c>
      <c r="G137" s="194" t="s">
        <v>491</v>
      </c>
      <c r="H137" s="195">
        <v>5.5</v>
      </c>
      <c r="I137" s="269">
        <v>69.7</v>
      </c>
      <c r="J137" s="197">
        <f>ROUND(I137*H137,2)</f>
        <v>383.35</v>
      </c>
      <c r="K137" s="193" t="s">
        <v>346</v>
      </c>
      <c r="L137" s="322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4684</v>
      </c>
      <c r="G138" s="204"/>
      <c r="H138" s="212">
        <v>5.5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235</v>
      </c>
      <c r="F139" s="208" t="s">
        <v>352</v>
      </c>
      <c r="G139" s="205"/>
      <c r="H139" s="209">
        <v>5.5</v>
      </c>
      <c r="I139" s="336" t="s">
        <v>34</v>
      </c>
      <c r="J139" s="205"/>
      <c r="K139" s="205"/>
      <c r="L139" s="337"/>
    </row>
    <row r="140" spans="2:12" s="1" customFormat="1" ht="22.5" customHeight="1" outlineLevel="2" collapsed="1">
      <c r="B140" s="302"/>
      <c r="C140" s="191" t="s">
        <v>410</v>
      </c>
      <c r="D140" s="191" t="s">
        <v>342</v>
      </c>
      <c r="E140" s="192" t="s">
        <v>613</v>
      </c>
      <c r="F140" s="193" t="s">
        <v>614</v>
      </c>
      <c r="G140" s="194" t="s">
        <v>345</v>
      </c>
      <c r="H140" s="195">
        <v>10.656</v>
      </c>
      <c r="I140" s="269">
        <v>111.5</v>
      </c>
      <c r="J140" s="197">
        <f>ROUND(I140*H140,2)</f>
        <v>1188.14</v>
      </c>
      <c r="K140" s="193" t="s">
        <v>346</v>
      </c>
      <c r="L140" s="322"/>
    </row>
    <row r="141" spans="2:12" s="13" customFormat="1" ht="13.5" hidden="1" outlineLevel="3">
      <c r="B141" s="331"/>
      <c r="C141" s="204"/>
      <c r="D141" s="206" t="s">
        <v>348</v>
      </c>
      <c r="E141" s="210" t="s">
        <v>34</v>
      </c>
      <c r="F141" s="211" t="s">
        <v>3979</v>
      </c>
      <c r="G141" s="204"/>
      <c r="H141" s="212">
        <v>2.406</v>
      </c>
      <c r="I141" s="332" t="s">
        <v>34</v>
      </c>
      <c r="J141" s="204"/>
      <c r="K141" s="204"/>
      <c r="L141" s="333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2535</v>
      </c>
      <c r="G142" s="204"/>
      <c r="H142" s="212">
        <v>8.25</v>
      </c>
      <c r="I142" s="332" t="s">
        <v>34</v>
      </c>
      <c r="J142" s="204"/>
      <c r="K142" s="204"/>
      <c r="L142" s="333"/>
    </row>
    <row r="143" spans="2:12" s="14" customFormat="1" ht="13.5" hidden="1" outlineLevel="3">
      <c r="B143" s="335"/>
      <c r="C143" s="205"/>
      <c r="D143" s="206" t="s">
        <v>348</v>
      </c>
      <c r="E143" s="207" t="s">
        <v>34</v>
      </c>
      <c r="F143" s="208" t="s">
        <v>352</v>
      </c>
      <c r="G143" s="205"/>
      <c r="H143" s="209">
        <v>10.656</v>
      </c>
      <c r="I143" s="336" t="s">
        <v>34</v>
      </c>
      <c r="J143" s="205"/>
      <c r="K143" s="205"/>
      <c r="L143" s="337"/>
    </row>
    <row r="144" spans="2:12" s="1" customFormat="1" ht="22.5" customHeight="1" outlineLevel="2" collapsed="1">
      <c r="B144" s="302"/>
      <c r="C144" s="191" t="s">
        <v>414</v>
      </c>
      <c r="D144" s="191" t="s">
        <v>342</v>
      </c>
      <c r="E144" s="192" t="s">
        <v>360</v>
      </c>
      <c r="F144" s="193" t="s">
        <v>361</v>
      </c>
      <c r="G144" s="194" t="s">
        <v>345</v>
      </c>
      <c r="H144" s="195">
        <v>34.537</v>
      </c>
      <c r="I144" s="269">
        <v>250.8</v>
      </c>
      <c r="J144" s="197">
        <f>ROUND(I144*H144,2)</f>
        <v>8661.88</v>
      </c>
      <c r="K144" s="193" t="s">
        <v>346</v>
      </c>
      <c r="L144" s="322"/>
    </row>
    <row r="145" spans="2:12" s="12" customFormat="1" ht="13.5" hidden="1" outlineLevel="3">
      <c r="B145" s="342"/>
      <c r="C145" s="203"/>
      <c r="D145" s="206" t="s">
        <v>348</v>
      </c>
      <c r="E145" s="343" t="s">
        <v>34</v>
      </c>
      <c r="F145" s="344" t="s">
        <v>4685</v>
      </c>
      <c r="G145" s="203"/>
      <c r="H145" s="345" t="s">
        <v>34</v>
      </c>
      <c r="I145" s="346" t="s">
        <v>34</v>
      </c>
      <c r="J145" s="203"/>
      <c r="K145" s="203"/>
      <c r="L145" s="347"/>
    </row>
    <row r="146" spans="2:12" s="13" customFormat="1" ht="13.5" hidden="1" outlineLevel="3">
      <c r="B146" s="331"/>
      <c r="C146" s="204"/>
      <c r="D146" s="206" t="s">
        <v>348</v>
      </c>
      <c r="E146" s="210" t="s">
        <v>34</v>
      </c>
      <c r="F146" s="211" t="s">
        <v>4686</v>
      </c>
      <c r="G146" s="204"/>
      <c r="H146" s="212">
        <v>14.114</v>
      </c>
      <c r="I146" s="332" t="s">
        <v>34</v>
      </c>
      <c r="J146" s="204"/>
      <c r="K146" s="204"/>
      <c r="L146" s="333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4687</v>
      </c>
      <c r="G147" s="204"/>
      <c r="H147" s="212">
        <v>56.037</v>
      </c>
      <c r="I147" s="332" t="s">
        <v>34</v>
      </c>
      <c r="J147" s="204"/>
      <c r="K147" s="204"/>
      <c r="L147" s="333"/>
    </row>
    <row r="148" spans="2:12" s="13" customFormat="1" ht="13.5" hidden="1" outlineLevel="3">
      <c r="B148" s="331"/>
      <c r="C148" s="204"/>
      <c r="D148" s="206" t="s">
        <v>348</v>
      </c>
      <c r="E148" s="210" t="s">
        <v>34</v>
      </c>
      <c r="F148" s="211" t="s">
        <v>4688</v>
      </c>
      <c r="G148" s="204"/>
      <c r="H148" s="212">
        <v>5.697</v>
      </c>
      <c r="I148" s="332" t="s">
        <v>34</v>
      </c>
      <c r="J148" s="204"/>
      <c r="K148" s="204"/>
      <c r="L148" s="333"/>
    </row>
    <row r="149" spans="2:12" s="13" customFormat="1" ht="13.5" hidden="1" outlineLevel="3">
      <c r="B149" s="331"/>
      <c r="C149" s="204"/>
      <c r="D149" s="206" t="s">
        <v>348</v>
      </c>
      <c r="E149" s="210" t="s">
        <v>34</v>
      </c>
      <c r="F149" s="211" t="s">
        <v>4689</v>
      </c>
      <c r="G149" s="204"/>
      <c r="H149" s="212">
        <v>6.518</v>
      </c>
      <c r="I149" s="332" t="s">
        <v>34</v>
      </c>
      <c r="J149" s="204"/>
      <c r="K149" s="204"/>
      <c r="L149" s="333"/>
    </row>
    <row r="150" spans="2:12" s="13" customFormat="1" ht="13.5" hidden="1" outlineLevel="3">
      <c r="B150" s="331"/>
      <c r="C150" s="204"/>
      <c r="D150" s="206" t="s">
        <v>348</v>
      </c>
      <c r="E150" s="210" t="s">
        <v>34</v>
      </c>
      <c r="F150" s="211" t="s">
        <v>4690</v>
      </c>
      <c r="G150" s="204"/>
      <c r="H150" s="212">
        <v>2.813</v>
      </c>
      <c r="I150" s="332" t="s">
        <v>34</v>
      </c>
      <c r="J150" s="204"/>
      <c r="K150" s="204"/>
      <c r="L150" s="333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4691</v>
      </c>
      <c r="G151" s="204"/>
      <c r="H151" s="212">
        <v>5.531</v>
      </c>
      <c r="I151" s="332" t="s">
        <v>34</v>
      </c>
      <c r="J151" s="204"/>
      <c r="K151" s="204"/>
      <c r="L151" s="333"/>
    </row>
    <row r="152" spans="2:12" s="12" customFormat="1" ht="13.5" hidden="1" outlineLevel="3">
      <c r="B152" s="342"/>
      <c r="C152" s="203"/>
      <c r="D152" s="206" t="s">
        <v>348</v>
      </c>
      <c r="E152" s="343" t="s">
        <v>34</v>
      </c>
      <c r="F152" s="344" t="s">
        <v>4692</v>
      </c>
      <c r="G152" s="203"/>
      <c r="H152" s="345" t="s">
        <v>34</v>
      </c>
      <c r="I152" s="346" t="s">
        <v>34</v>
      </c>
      <c r="J152" s="203"/>
      <c r="K152" s="203"/>
      <c r="L152" s="347"/>
    </row>
    <row r="153" spans="2:12" s="13" customFormat="1" ht="13.5" hidden="1" outlineLevel="3">
      <c r="B153" s="331"/>
      <c r="C153" s="204"/>
      <c r="D153" s="206" t="s">
        <v>348</v>
      </c>
      <c r="E153" s="210" t="s">
        <v>34</v>
      </c>
      <c r="F153" s="211" t="s">
        <v>4693</v>
      </c>
      <c r="G153" s="204"/>
      <c r="H153" s="212">
        <v>2.856</v>
      </c>
      <c r="I153" s="332" t="s">
        <v>34</v>
      </c>
      <c r="J153" s="204"/>
      <c r="K153" s="204"/>
      <c r="L153" s="333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4694</v>
      </c>
      <c r="G154" s="204"/>
      <c r="H154" s="212">
        <v>6.469</v>
      </c>
      <c r="I154" s="332" t="s">
        <v>34</v>
      </c>
      <c r="J154" s="204"/>
      <c r="K154" s="204"/>
      <c r="L154" s="333"/>
    </row>
    <row r="155" spans="2:12" s="13" customFormat="1" ht="13.5" hidden="1" outlineLevel="3">
      <c r="B155" s="331"/>
      <c r="C155" s="204"/>
      <c r="D155" s="206" t="s">
        <v>348</v>
      </c>
      <c r="E155" s="210" t="s">
        <v>34</v>
      </c>
      <c r="F155" s="211" t="s">
        <v>4695</v>
      </c>
      <c r="G155" s="204"/>
      <c r="H155" s="212">
        <v>21.54</v>
      </c>
      <c r="I155" s="332" t="s">
        <v>34</v>
      </c>
      <c r="J155" s="204"/>
      <c r="K155" s="204"/>
      <c r="L155" s="333"/>
    </row>
    <row r="156" spans="2:12" s="13" customFormat="1" ht="13.5" hidden="1" outlineLevel="3">
      <c r="B156" s="331"/>
      <c r="C156" s="204"/>
      <c r="D156" s="206" t="s">
        <v>348</v>
      </c>
      <c r="E156" s="210" t="s">
        <v>34</v>
      </c>
      <c r="F156" s="211" t="s">
        <v>4696</v>
      </c>
      <c r="G156" s="204"/>
      <c r="H156" s="212">
        <v>17.609</v>
      </c>
      <c r="I156" s="332" t="s">
        <v>34</v>
      </c>
      <c r="J156" s="204"/>
      <c r="K156" s="204"/>
      <c r="L156" s="333"/>
    </row>
    <row r="157" spans="2:12" s="15" customFormat="1" ht="13.5" hidden="1" outlineLevel="3">
      <c r="B157" s="339"/>
      <c r="C157" s="213"/>
      <c r="D157" s="206" t="s">
        <v>348</v>
      </c>
      <c r="E157" s="214" t="s">
        <v>289</v>
      </c>
      <c r="F157" s="215" t="s">
        <v>363</v>
      </c>
      <c r="G157" s="213"/>
      <c r="H157" s="216">
        <v>139.184</v>
      </c>
      <c r="I157" s="340" t="s">
        <v>34</v>
      </c>
      <c r="J157" s="213"/>
      <c r="K157" s="213"/>
      <c r="L157" s="341"/>
    </row>
    <row r="158" spans="2:12" s="12" customFormat="1" ht="13.5" hidden="1" outlineLevel="3">
      <c r="B158" s="342"/>
      <c r="C158" s="203"/>
      <c r="D158" s="206" t="s">
        <v>348</v>
      </c>
      <c r="E158" s="343" t="s">
        <v>34</v>
      </c>
      <c r="F158" s="344" t="s">
        <v>627</v>
      </c>
      <c r="G158" s="203"/>
      <c r="H158" s="345" t="s">
        <v>34</v>
      </c>
      <c r="I158" s="346" t="s">
        <v>34</v>
      </c>
      <c r="J158" s="203"/>
      <c r="K158" s="203"/>
      <c r="L158" s="347"/>
    </row>
    <row r="159" spans="2:12" s="13" customFormat="1" ht="13.5" hidden="1" outlineLevel="3">
      <c r="B159" s="331"/>
      <c r="C159" s="204"/>
      <c r="D159" s="206" t="s">
        <v>348</v>
      </c>
      <c r="E159" s="210" t="s">
        <v>34</v>
      </c>
      <c r="F159" s="211" t="s">
        <v>2544</v>
      </c>
      <c r="G159" s="204"/>
      <c r="H159" s="212">
        <v>-2.401</v>
      </c>
      <c r="I159" s="332" t="s">
        <v>34</v>
      </c>
      <c r="J159" s="204"/>
      <c r="K159" s="204"/>
      <c r="L159" s="333"/>
    </row>
    <row r="160" spans="2:12" s="13" customFormat="1" ht="13.5" hidden="1" outlineLevel="3">
      <c r="B160" s="331"/>
      <c r="C160" s="204"/>
      <c r="D160" s="206" t="s">
        <v>348</v>
      </c>
      <c r="E160" s="210" t="s">
        <v>34</v>
      </c>
      <c r="F160" s="211" t="s">
        <v>4697</v>
      </c>
      <c r="G160" s="204"/>
      <c r="H160" s="212">
        <v>-21.661</v>
      </c>
      <c r="I160" s="332" t="s">
        <v>34</v>
      </c>
      <c r="J160" s="204"/>
      <c r="K160" s="204"/>
      <c r="L160" s="333"/>
    </row>
    <row r="161" spans="2:12" s="14" customFormat="1" ht="13.5" hidden="1" outlineLevel="3">
      <c r="B161" s="335"/>
      <c r="C161" s="205"/>
      <c r="D161" s="206" t="s">
        <v>348</v>
      </c>
      <c r="E161" s="207" t="s">
        <v>2378</v>
      </c>
      <c r="F161" s="208" t="s">
        <v>352</v>
      </c>
      <c r="G161" s="205"/>
      <c r="H161" s="209">
        <v>115.122</v>
      </c>
      <c r="I161" s="336" t="s">
        <v>34</v>
      </c>
      <c r="J161" s="205"/>
      <c r="K161" s="205"/>
      <c r="L161" s="337"/>
    </row>
    <row r="162" spans="2:12" s="12" customFormat="1" ht="13.5" hidden="1" outlineLevel="3">
      <c r="B162" s="342"/>
      <c r="C162" s="203"/>
      <c r="D162" s="206" t="s">
        <v>348</v>
      </c>
      <c r="E162" s="343" t="s">
        <v>34</v>
      </c>
      <c r="F162" s="344" t="s">
        <v>376</v>
      </c>
      <c r="G162" s="203"/>
      <c r="H162" s="345" t="s">
        <v>34</v>
      </c>
      <c r="I162" s="346" t="s">
        <v>34</v>
      </c>
      <c r="J162" s="203"/>
      <c r="K162" s="203"/>
      <c r="L162" s="347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2383</v>
      </c>
      <c r="G163" s="204"/>
      <c r="H163" s="212">
        <v>34.537</v>
      </c>
      <c r="I163" s="332" t="s">
        <v>34</v>
      </c>
      <c r="J163" s="204"/>
      <c r="K163" s="204"/>
      <c r="L163" s="333"/>
    </row>
    <row r="164" spans="2:12" s="1" customFormat="1" ht="22.5" customHeight="1" outlineLevel="2" collapsed="1">
      <c r="B164" s="302"/>
      <c r="C164" s="191" t="s">
        <v>418</v>
      </c>
      <c r="D164" s="191" t="s">
        <v>342</v>
      </c>
      <c r="E164" s="192" t="s">
        <v>369</v>
      </c>
      <c r="F164" s="193" t="s">
        <v>370</v>
      </c>
      <c r="G164" s="194" t="s">
        <v>345</v>
      </c>
      <c r="H164" s="195">
        <v>6.907</v>
      </c>
      <c r="I164" s="269">
        <v>12.4</v>
      </c>
      <c r="J164" s="197">
        <f>ROUND(I164*H164,2)</f>
        <v>85.65</v>
      </c>
      <c r="K164" s="193" t="s">
        <v>346</v>
      </c>
      <c r="L164" s="322"/>
    </row>
    <row r="165" spans="2:12" s="12" customFormat="1" ht="13.5" hidden="1" outlineLevel="3">
      <c r="B165" s="342"/>
      <c r="C165" s="203"/>
      <c r="D165" s="206" t="s">
        <v>348</v>
      </c>
      <c r="E165" s="343" t="s">
        <v>34</v>
      </c>
      <c r="F165" s="344" t="s">
        <v>3885</v>
      </c>
      <c r="G165" s="203"/>
      <c r="H165" s="345" t="s">
        <v>34</v>
      </c>
      <c r="I165" s="346" t="s">
        <v>34</v>
      </c>
      <c r="J165" s="203"/>
      <c r="K165" s="203"/>
      <c r="L165" s="347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4635</v>
      </c>
      <c r="G166" s="204"/>
      <c r="H166" s="212">
        <v>6.907</v>
      </c>
      <c r="I166" s="332" t="s">
        <v>34</v>
      </c>
      <c r="J166" s="204"/>
      <c r="K166" s="204"/>
      <c r="L166" s="333"/>
    </row>
    <row r="167" spans="2:12" s="1" customFormat="1" ht="22.5" customHeight="1" outlineLevel="2" collapsed="1">
      <c r="B167" s="302"/>
      <c r="C167" s="191" t="s">
        <v>422</v>
      </c>
      <c r="D167" s="191" t="s">
        <v>342</v>
      </c>
      <c r="E167" s="192" t="s">
        <v>3646</v>
      </c>
      <c r="F167" s="193" t="s">
        <v>3647</v>
      </c>
      <c r="G167" s="194" t="s">
        <v>345</v>
      </c>
      <c r="H167" s="195">
        <v>80.585</v>
      </c>
      <c r="I167" s="269">
        <v>250.8</v>
      </c>
      <c r="J167" s="197">
        <f>ROUND(I167*H167,2)</f>
        <v>20210.72</v>
      </c>
      <c r="K167" s="193" t="s">
        <v>346</v>
      </c>
      <c r="L167" s="322"/>
    </row>
    <row r="168" spans="2:12" s="12" customFormat="1" ht="13.5" hidden="1" outlineLevel="3">
      <c r="B168" s="342"/>
      <c r="C168" s="203"/>
      <c r="D168" s="206" t="s">
        <v>348</v>
      </c>
      <c r="E168" s="343" t="s">
        <v>34</v>
      </c>
      <c r="F168" s="344" t="s">
        <v>2385</v>
      </c>
      <c r="G168" s="203"/>
      <c r="H168" s="345" t="s">
        <v>34</v>
      </c>
      <c r="I168" s="346" t="s">
        <v>34</v>
      </c>
      <c r="J168" s="203"/>
      <c r="K168" s="203"/>
      <c r="L168" s="347"/>
    </row>
    <row r="169" spans="2:12" s="13" customFormat="1" ht="13.5" hidden="1" outlineLevel="3">
      <c r="B169" s="331"/>
      <c r="C169" s="204"/>
      <c r="D169" s="206" t="s">
        <v>348</v>
      </c>
      <c r="E169" s="210" t="s">
        <v>34</v>
      </c>
      <c r="F169" s="211" t="s">
        <v>2386</v>
      </c>
      <c r="G169" s="204"/>
      <c r="H169" s="212">
        <v>80.585</v>
      </c>
      <c r="I169" s="332" t="s">
        <v>34</v>
      </c>
      <c r="J169" s="204"/>
      <c r="K169" s="204"/>
      <c r="L169" s="333"/>
    </row>
    <row r="170" spans="2:12" s="1" customFormat="1" ht="22.5" customHeight="1" outlineLevel="2" collapsed="1">
      <c r="B170" s="302"/>
      <c r="C170" s="191" t="s">
        <v>425</v>
      </c>
      <c r="D170" s="191" t="s">
        <v>342</v>
      </c>
      <c r="E170" s="192" t="s">
        <v>379</v>
      </c>
      <c r="F170" s="193" t="s">
        <v>380</v>
      </c>
      <c r="G170" s="194" t="s">
        <v>345</v>
      </c>
      <c r="H170" s="195">
        <v>16.117</v>
      </c>
      <c r="I170" s="269">
        <v>12.4</v>
      </c>
      <c r="J170" s="197">
        <f>ROUND(I170*H170,2)</f>
        <v>199.85</v>
      </c>
      <c r="K170" s="193" t="s">
        <v>346</v>
      </c>
      <c r="L170" s="322"/>
    </row>
    <row r="171" spans="2:12" s="12" customFormat="1" ht="13.5" hidden="1" outlineLevel="3">
      <c r="B171" s="342"/>
      <c r="C171" s="203"/>
      <c r="D171" s="206" t="s">
        <v>348</v>
      </c>
      <c r="E171" s="343" t="s">
        <v>34</v>
      </c>
      <c r="F171" s="344" t="s">
        <v>4636</v>
      </c>
      <c r="G171" s="203"/>
      <c r="H171" s="345" t="s">
        <v>34</v>
      </c>
      <c r="I171" s="346" t="s">
        <v>34</v>
      </c>
      <c r="J171" s="203"/>
      <c r="K171" s="203"/>
      <c r="L171" s="347"/>
    </row>
    <row r="172" spans="2:12" s="13" customFormat="1" ht="13.5" hidden="1" outlineLevel="3">
      <c r="B172" s="331"/>
      <c r="C172" s="204"/>
      <c r="D172" s="206" t="s">
        <v>348</v>
      </c>
      <c r="E172" s="210" t="s">
        <v>34</v>
      </c>
      <c r="F172" s="211" t="s">
        <v>4637</v>
      </c>
      <c r="G172" s="204"/>
      <c r="H172" s="212">
        <v>16.117</v>
      </c>
      <c r="I172" s="332" t="s">
        <v>34</v>
      </c>
      <c r="J172" s="204"/>
      <c r="K172" s="204"/>
      <c r="L172" s="333"/>
    </row>
    <row r="173" spans="2:12" s="1" customFormat="1" ht="31.5" customHeight="1" outlineLevel="2" collapsed="1">
      <c r="B173" s="302"/>
      <c r="C173" s="191" t="s">
        <v>7</v>
      </c>
      <c r="D173" s="191" t="s">
        <v>342</v>
      </c>
      <c r="E173" s="192" t="s">
        <v>4106</v>
      </c>
      <c r="F173" s="193" t="s">
        <v>4698</v>
      </c>
      <c r="G173" s="194" t="s">
        <v>491</v>
      </c>
      <c r="H173" s="195">
        <v>10</v>
      </c>
      <c r="I173" s="269">
        <v>209</v>
      </c>
      <c r="J173" s="197">
        <f>ROUND(I173*H173,2)</f>
        <v>2090</v>
      </c>
      <c r="K173" s="193" t="s">
        <v>34</v>
      </c>
      <c r="L173" s="322"/>
    </row>
    <row r="174" spans="2:12" s="13" customFormat="1" ht="13.5" hidden="1" outlineLevel="3">
      <c r="B174" s="331"/>
      <c r="C174" s="204"/>
      <c r="D174" s="206" t="s">
        <v>348</v>
      </c>
      <c r="E174" s="210" t="s">
        <v>34</v>
      </c>
      <c r="F174" s="211" t="s">
        <v>4699</v>
      </c>
      <c r="G174" s="204"/>
      <c r="H174" s="212">
        <v>4</v>
      </c>
      <c r="I174" s="332" t="s">
        <v>34</v>
      </c>
      <c r="J174" s="204"/>
      <c r="K174" s="204"/>
      <c r="L174" s="333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11" t="s">
        <v>4700</v>
      </c>
      <c r="G175" s="204"/>
      <c r="H175" s="212">
        <v>6</v>
      </c>
      <c r="I175" s="332" t="s">
        <v>34</v>
      </c>
      <c r="J175" s="204"/>
      <c r="K175" s="204"/>
      <c r="L175" s="333"/>
    </row>
    <row r="176" spans="2:12" s="14" customFormat="1" ht="13.5" hidden="1" outlineLevel="3">
      <c r="B176" s="335"/>
      <c r="C176" s="205"/>
      <c r="D176" s="206" t="s">
        <v>348</v>
      </c>
      <c r="E176" s="207" t="s">
        <v>34</v>
      </c>
      <c r="F176" s="208" t="s">
        <v>352</v>
      </c>
      <c r="G176" s="205"/>
      <c r="H176" s="209">
        <v>10</v>
      </c>
      <c r="I176" s="336" t="s">
        <v>34</v>
      </c>
      <c r="J176" s="205"/>
      <c r="K176" s="205"/>
      <c r="L176" s="337"/>
    </row>
    <row r="177" spans="2:12" s="1" customFormat="1" ht="31.5" customHeight="1" outlineLevel="2">
      <c r="B177" s="302"/>
      <c r="C177" s="191" t="s">
        <v>431</v>
      </c>
      <c r="D177" s="191" t="s">
        <v>342</v>
      </c>
      <c r="E177" s="192" t="s">
        <v>732</v>
      </c>
      <c r="F177" s="193" t="s">
        <v>733</v>
      </c>
      <c r="G177" s="194" t="s">
        <v>417</v>
      </c>
      <c r="H177" s="195">
        <v>0.65</v>
      </c>
      <c r="I177" s="269">
        <v>76.7</v>
      </c>
      <c r="J177" s="197">
        <f>ROUND(I177*H177,2)</f>
        <v>49.86</v>
      </c>
      <c r="K177" s="193" t="s">
        <v>346</v>
      </c>
      <c r="L177" s="322"/>
    </row>
    <row r="178" spans="2:12" s="1" customFormat="1" ht="22.5" customHeight="1" outlineLevel="2">
      <c r="B178" s="302"/>
      <c r="C178" s="191" t="s">
        <v>435</v>
      </c>
      <c r="D178" s="191" t="s">
        <v>342</v>
      </c>
      <c r="E178" s="192" t="s">
        <v>735</v>
      </c>
      <c r="F178" s="193" t="s">
        <v>736</v>
      </c>
      <c r="G178" s="194" t="s">
        <v>417</v>
      </c>
      <c r="H178" s="195">
        <v>0.65</v>
      </c>
      <c r="I178" s="269">
        <v>27.9</v>
      </c>
      <c r="J178" s="197">
        <f>ROUND(I178*H178,2)</f>
        <v>18.14</v>
      </c>
      <c r="K178" s="193" t="s">
        <v>346</v>
      </c>
      <c r="L178" s="322"/>
    </row>
    <row r="179" spans="2:12" s="1" customFormat="1" ht="22.5" customHeight="1" outlineLevel="2" collapsed="1">
      <c r="B179" s="302"/>
      <c r="C179" s="191" t="s">
        <v>436</v>
      </c>
      <c r="D179" s="191" t="s">
        <v>342</v>
      </c>
      <c r="E179" s="192" t="s">
        <v>738</v>
      </c>
      <c r="F179" s="193" t="s">
        <v>739</v>
      </c>
      <c r="G179" s="194" t="s">
        <v>417</v>
      </c>
      <c r="H179" s="195">
        <v>14.3</v>
      </c>
      <c r="I179" s="269">
        <v>6.2</v>
      </c>
      <c r="J179" s="197">
        <f>ROUND(I179*H179,2)</f>
        <v>88.66</v>
      </c>
      <c r="K179" s="193" t="s">
        <v>346</v>
      </c>
      <c r="L179" s="322"/>
    </row>
    <row r="180" spans="2:12" s="13" customFormat="1" ht="13.5" hidden="1" outlineLevel="3">
      <c r="B180" s="331"/>
      <c r="C180" s="204"/>
      <c r="D180" s="206" t="s">
        <v>348</v>
      </c>
      <c r="E180" s="204"/>
      <c r="F180" s="211" t="s">
        <v>4701</v>
      </c>
      <c r="G180" s="204"/>
      <c r="H180" s="212">
        <v>14.3</v>
      </c>
      <c r="I180" s="332" t="s">
        <v>34</v>
      </c>
      <c r="J180" s="204"/>
      <c r="K180" s="204"/>
      <c r="L180" s="333"/>
    </row>
    <row r="181" spans="2:12" s="1" customFormat="1" ht="22.5" customHeight="1" outlineLevel="2">
      <c r="B181" s="302"/>
      <c r="C181" s="191" t="s">
        <v>440</v>
      </c>
      <c r="D181" s="191" t="s">
        <v>342</v>
      </c>
      <c r="E181" s="192" t="s">
        <v>423</v>
      </c>
      <c r="F181" s="193" t="s">
        <v>424</v>
      </c>
      <c r="G181" s="194" t="s">
        <v>417</v>
      </c>
      <c r="H181" s="195">
        <v>0.65</v>
      </c>
      <c r="I181" s="269">
        <v>348.3</v>
      </c>
      <c r="J181" s="197">
        <f>ROUND(I181*H181,2)</f>
        <v>226.4</v>
      </c>
      <c r="K181" s="193" t="s">
        <v>34</v>
      </c>
      <c r="L181" s="322"/>
    </row>
    <row r="182" spans="2:12" s="1" customFormat="1" ht="22.5" customHeight="1" outlineLevel="2" collapsed="1">
      <c r="B182" s="302"/>
      <c r="C182" s="191" t="s">
        <v>446</v>
      </c>
      <c r="D182" s="191" t="s">
        <v>342</v>
      </c>
      <c r="E182" s="192" t="s">
        <v>2726</v>
      </c>
      <c r="F182" s="193" t="s">
        <v>2727</v>
      </c>
      <c r="G182" s="194" t="s">
        <v>390</v>
      </c>
      <c r="H182" s="195">
        <v>181.772</v>
      </c>
      <c r="I182" s="269">
        <v>83.6</v>
      </c>
      <c r="J182" s="197">
        <f>ROUND(I182*H182,2)</f>
        <v>15196.14</v>
      </c>
      <c r="K182" s="193" t="s">
        <v>346</v>
      </c>
      <c r="L182" s="322"/>
    </row>
    <row r="183" spans="2:12" s="12" customFormat="1" ht="13.5" hidden="1" outlineLevel="3">
      <c r="B183" s="342"/>
      <c r="C183" s="203"/>
      <c r="D183" s="206" t="s">
        <v>348</v>
      </c>
      <c r="E183" s="343" t="s">
        <v>34</v>
      </c>
      <c r="F183" s="344" t="s">
        <v>4685</v>
      </c>
      <c r="G183" s="203"/>
      <c r="H183" s="345" t="s">
        <v>34</v>
      </c>
      <c r="I183" s="346" t="s">
        <v>34</v>
      </c>
      <c r="J183" s="203"/>
      <c r="K183" s="203"/>
      <c r="L183" s="347"/>
    </row>
    <row r="184" spans="2:12" s="13" customFormat="1" ht="13.5" hidden="1" outlineLevel="3">
      <c r="B184" s="331"/>
      <c r="C184" s="204"/>
      <c r="D184" s="206" t="s">
        <v>348</v>
      </c>
      <c r="E184" s="210" t="s">
        <v>34</v>
      </c>
      <c r="F184" s="211" t="s">
        <v>4702</v>
      </c>
      <c r="G184" s="204"/>
      <c r="H184" s="212">
        <v>25.662</v>
      </c>
      <c r="I184" s="332" t="s">
        <v>34</v>
      </c>
      <c r="J184" s="204"/>
      <c r="K184" s="204"/>
      <c r="L184" s="333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4703</v>
      </c>
      <c r="G185" s="204"/>
      <c r="H185" s="212">
        <v>101.885</v>
      </c>
      <c r="I185" s="332" t="s">
        <v>34</v>
      </c>
      <c r="J185" s="204"/>
      <c r="K185" s="204"/>
      <c r="L185" s="333"/>
    </row>
    <row r="186" spans="2:12" s="13" customFormat="1" ht="13.5" hidden="1" outlineLevel="3">
      <c r="B186" s="331"/>
      <c r="C186" s="204"/>
      <c r="D186" s="206" t="s">
        <v>348</v>
      </c>
      <c r="E186" s="210" t="s">
        <v>34</v>
      </c>
      <c r="F186" s="211" t="s">
        <v>4704</v>
      </c>
      <c r="G186" s="204"/>
      <c r="H186" s="212">
        <v>10.358</v>
      </c>
      <c r="I186" s="332" t="s">
        <v>34</v>
      </c>
      <c r="J186" s="204"/>
      <c r="K186" s="204"/>
      <c r="L186" s="333"/>
    </row>
    <row r="187" spans="2:12" s="13" customFormat="1" ht="13.5" hidden="1" outlineLevel="3">
      <c r="B187" s="331"/>
      <c r="C187" s="204"/>
      <c r="D187" s="206" t="s">
        <v>348</v>
      </c>
      <c r="E187" s="210" t="s">
        <v>34</v>
      </c>
      <c r="F187" s="211" t="s">
        <v>4705</v>
      </c>
      <c r="G187" s="204"/>
      <c r="H187" s="212">
        <v>11.85</v>
      </c>
      <c r="I187" s="332" t="s">
        <v>34</v>
      </c>
      <c r="J187" s="204"/>
      <c r="K187" s="204"/>
      <c r="L187" s="333"/>
    </row>
    <row r="188" spans="2:12" s="13" customFormat="1" ht="13.5" hidden="1" outlineLevel="3">
      <c r="B188" s="331"/>
      <c r="C188" s="204"/>
      <c r="D188" s="206" t="s">
        <v>348</v>
      </c>
      <c r="E188" s="210" t="s">
        <v>34</v>
      </c>
      <c r="F188" s="211" t="s">
        <v>4706</v>
      </c>
      <c r="G188" s="204"/>
      <c r="H188" s="212">
        <v>5.115</v>
      </c>
      <c r="I188" s="332" t="s">
        <v>34</v>
      </c>
      <c r="J188" s="204"/>
      <c r="K188" s="204"/>
      <c r="L188" s="333"/>
    </row>
    <row r="189" spans="2:12" s="13" customFormat="1" ht="13.5" hidden="1" outlineLevel="3">
      <c r="B189" s="331"/>
      <c r="C189" s="204"/>
      <c r="D189" s="206" t="s">
        <v>348</v>
      </c>
      <c r="E189" s="210" t="s">
        <v>34</v>
      </c>
      <c r="F189" s="211" t="s">
        <v>4707</v>
      </c>
      <c r="G189" s="204"/>
      <c r="H189" s="212">
        <v>10.057</v>
      </c>
      <c r="I189" s="332" t="s">
        <v>34</v>
      </c>
      <c r="J189" s="204"/>
      <c r="K189" s="204"/>
      <c r="L189" s="333"/>
    </row>
    <row r="190" spans="2:12" s="12" customFormat="1" ht="13.5" hidden="1" outlineLevel="3">
      <c r="B190" s="342"/>
      <c r="C190" s="203"/>
      <c r="D190" s="206" t="s">
        <v>348</v>
      </c>
      <c r="E190" s="343" t="s">
        <v>34</v>
      </c>
      <c r="F190" s="344" t="s">
        <v>4692</v>
      </c>
      <c r="G190" s="203"/>
      <c r="H190" s="345" t="s">
        <v>34</v>
      </c>
      <c r="I190" s="346" t="s">
        <v>34</v>
      </c>
      <c r="J190" s="203"/>
      <c r="K190" s="203"/>
      <c r="L190" s="347"/>
    </row>
    <row r="191" spans="2:12" s="13" customFormat="1" ht="13.5" hidden="1" outlineLevel="3">
      <c r="B191" s="331"/>
      <c r="C191" s="204"/>
      <c r="D191" s="206" t="s">
        <v>348</v>
      </c>
      <c r="E191" s="210" t="s">
        <v>34</v>
      </c>
      <c r="F191" s="211" t="s">
        <v>4708</v>
      </c>
      <c r="G191" s="204"/>
      <c r="H191" s="212">
        <v>5.192</v>
      </c>
      <c r="I191" s="332" t="s">
        <v>34</v>
      </c>
      <c r="J191" s="204"/>
      <c r="K191" s="204"/>
      <c r="L191" s="333"/>
    </row>
    <row r="192" spans="2:12" s="13" customFormat="1" ht="13.5" hidden="1" outlineLevel="3">
      <c r="B192" s="331"/>
      <c r="C192" s="204"/>
      <c r="D192" s="206" t="s">
        <v>348</v>
      </c>
      <c r="E192" s="210" t="s">
        <v>34</v>
      </c>
      <c r="F192" s="211" t="s">
        <v>4709</v>
      </c>
      <c r="G192" s="204"/>
      <c r="H192" s="212">
        <v>11.761</v>
      </c>
      <c r="I192" s="332" t="s">
        <v>34</v>
      </c>
      <c r="J192" s="204"/>
      <c r="K192" s="204"/>
      <c r="L192" s="333"/>
    </row>
    <row r="193" spans="2:12" s="13" customFormat="1" ht="13.5" hidden="1" outlineLevel="3">
      <c r="B193" s="331"/>
      <c r="C193" s="204"/>
      <c r="D193" s="206" t="s">
        <v>348</v>
      </c>
      <c r="E193" s="210" t="s">
        <v>34</v>
      </c>
      <c r="F193" s="211" t="s">
        <v>4710</v>
      </c>
      <c r="G193" s="204"/>
      <c r="H193" s="212">
        <v>39.164</v>
      </c>
      <c r="I193" s="332" t="s">
        <v>34</v>
      </c>
      <c r="J193" s="204"/>
      <c r="K193" s="204"/>
      <c r="L193" s="333"/>
    </row>
    <row r="194" spans="2:12" s="13" customFormat="1" ht="13.5" hidden="1" outlineLevel="3">
      <c r="B194" s="331"/>
      <c r="C194" s="204"/>
      <c r="D194" s="206" t="s">
        <v>348</v>
      </c>
      <c r="E194" s="210" t="s">
        <v>34</v>
      </c>
      <c r="F194" s="211" t="s">
        <v>4711</v>
      </c>
      <c r="G194" s="204"/>
      <c r="H194" s="212">
        <v>32.017</v>
      </c>
      <c r="I194" s="332" t="s">
        <v>34</v>
      </c>
      <c r="J194" s="204"/>
      <c r="K194" s="204"/>
      <c r="L194" s="333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4712</v>
      </c>
      <c r="G195" s="203"/>
      <c r="H195" s="345" t="s">
        <v>34</v>
      </c>
      <c r="I195" s="346" t="s">
        <v>34</v>
      </c>
      <c r="J195" s="203"/>
      <c r="K195" s="203"/>
      <c r="L195" s="347"/>
    </row>
    <row r="196" spans="2:12" s="13" customFormat="1" ht="13.5" hidden="1" outlineLevel="3">
      <c r="B196" s="331"/>
      <c r="C196" s="204"/>
      <c r="D196" s="206" t="s">
        <v>348</v>
      </c>
      <c r="E196" s="210" t="s">
        <v>34</v>
      </c>
      <c r="F196" s="211" t="s">
        <v>4713</v>
      </c>
      <c r="G196" s="204"/>
      <c r="H196" s="212">
        <v>-71.289</v>
      </c>
      <c r="I196" s="332" t="s">
        <v>34</v>
      </c>
      <c r="J196" s="204"/>
      <c r="K196" s="204"/>
      <c r="L196" s="333"/>
    </row>
    <row r="197" spans="2:12" s="14" customFormat="1" ht="13.5" hidden="1" outlineLevel="3">
      <c r="B197" s="335"/>
      <c r="C197" s="205"/>
      <c r="D197" s="206" t="s">
        <v>348</v>
      </c>
      <c r="E197" s="207" t="s">
        <v>34</v>
      </c>
      <c r="F197" s="208" t="s">
        <v>352</v>
      </c>
      <c r="G197" s="205"/>
      <c r="H197" s="209">
        <v>181.772</v>
      </c>
      <c r="I197" s="336" t="s">
        <v>34</v>
      </c>
      <c r="J197" s="205"/>
      <c r="K197" s="205"/>
      <c r="L197" s="337"/>
    </row>
    <row r="198" spans="2:12" s="1" customFormat="1" ht="22.5" customHeight="1" outlineLevel="2">
      <c r="B198" s="302"/>
      <c r="C198" s="191" t="s">
        <v>449</v>
      </c>
      <c r="D198" s="191" t="s">
        <v>342</v>
      </c>
      <c r="E198" s="192" t="s">
        <v>2732</v>
      </c>
      <c r="F198" s="193" t="s">
        <v>2733</v>
      </c>
      <c r="G198" s="194" t="s">
        <v>390</v>
      </c>
      <c r="H198" s="195">
        <v>181.772</v>
      </c>
      <c r="I198" s="269">
        <v>20.9</v>
      </c>
      <c r="J198" s="197">
        <f>ROUND(I198*H198,2)</f>
        <v>3799.03</v>
      </c>
      <c r="K198" s="193" t="s">
        <v>346</v>
      </c>
      <c r="L198" s="322"/>
    </row>
    <row r="199" spans="2:12" s="1" customFormat="1" ht="22.5" customHeight="1" outlineLevel="2" collapsed="1">
      <c r="B199" s="302"/>
      <c r="C199" s="191" t="s">
        <v>451</v>
      </c>
      <c r="D199" s="191" t="s">
        <v>342</v>
      </c>
      <c r="E199" s="192" t="s">
        <v>2389</v>
      </c>
      <c r="F199" s="193" t="s">
        <v>2390</v>
      </c>
      <c r="G199" s="194" t="s">
        <v>390</v>
      </c>
      <c r="H199" s="195">
        <v>71.289</v>
      </c>
      <c r="I199" s="269">
        <v>97.5</v>
      </c>
      <c r="J199" s="197">
        <f>ROUND(I199*H199,2)</f>
        <v>6950.68</v>
      </c>
      <c r="K199" s="193" t="s">
        <v>346</v>
      </c>
      <c r="L199" s="322"/>
    </row>
    <row r="200" spans="2:12" s="12" customFormat="1" ht="13.5" hidden="1" outlineLevel="3">
      <c r="B200" s="342"/>
      <c r="C200" s="203"/>
      <c r="D200" s="206" t="s">
        <v>348</v>
      </c>
      <c r="E200" s="343" t="s">
        <v>34</v>
      </c>
      <c r="F200" s="344" t="s">
        <v>4685</v>
      </c>
      <c r="G200" s="203"/>
      <c r="H200" s="345" t="s">
        <v>34</v>
      </c>
      <c r="I200" s="346" t="s">
        <v>34</v>
      </c>
      <c r="J200" s="203"/>
      <c r="K200" s="203"/>
      <c r="L200" s="347"/>
    </row>
    <row r="201" spans="2:12" s="13" customFormat="1" ht="13.5" hidden="1" outlineLevel="3">
      <c r="B201" s="331"/>
      <c r="C201" s="204"/>
      <c r="D201" s="206" t="s">
        <v>348</v>
      </c>
      <c r="E201" s="210" t="s">
        <v>34</v>
      </c>
      <c r="F201" s="211" t="s">
        <v>4706</v>
      </c>
      <c r="G201" s="204"/>
      <c r="H201" s="212">
        <v>5.115</v>
      </c>
      <c r="I201" s="332" t="s">
        <v>34</v>
      </c>
      <c r="J201" s="204"/>
      <c r="K201" s="204"/>
      <c r="L201" s="333"/>
    </row>
    <row r="202" spans="2:12" s="13" customFormat="1" ht="13.5" hidden="1" outlineLevel="3">
      <c r="B202" s="331"/>
      <c r="C202" s="204"/>
      <c r="D202" s="206" t="s">
        <v>348</v>
      </c>
      <c r="E202" s="210" t="s">
        <v>34</v>
      </c>
      <c r="F202" s="211" t="s">
        <v>4707</v>
      </c>
      <c r="G202" s="204"/>
      <c r="H202" s="212">
        <v>10.057</v>
      </c>
      <c r="I202" s="332" t="s">
        <v>34</v>
      </c>
      <c r="J202" s="204"/>
      <c r="K202" s="204"/>
      <c r="L202" s="333"/>
    </row>
    <row r="203" spans="2:12" s="12" customFormat="1" ht="13.5" hidden="1" outlineLevel="3">
      <c r="B203" s="342"/>
      <c r="C203" s="203"/>
      <c r="D203" s="206" t="s">
        <v>348</v>
      </c>
      <c r="E203" s="343" t="s">
        <v>34</v>
      </c>
      <c r="F203" s="344" t="s">
        <v>4692</v>
      </c>
      <c r="G203" s="203"/>
      <c r="H203" s="345" t="s">
        <v>34</v>
      </c>
      <c r="I203" s="346" t="s">
        <v>34</v>
      </c>
      <c r="J203" s="203"/>
      <c r="K203" s="203"/>
      <c r="L203" s="347"/>
    </row>
    <row r="204" spans="2:12" s="13" customFormat="1" ht="13.5" hidden="1" outlineLevel="3">
      <c r="B204" s="331"/>
      <c r="C204" s="204"/>
      <c r="D204" s="206" t="s">
        <v>348</v>
      </c>
      <c r="E204" s="210" t="s">
        <v>34</v>
      </c>
      <c r="F204" s="211" t="s">
        <v>4708</v>
      </c>
      <c r="G204" s="204"/>
      <c r="H204" s="212">
        <v>5.192</v>
      </c>
      <c r="I204" s="332" t="s">
        <v>34</v>
      </c>
      <c r="J204" s="204"/>
      <c r="K204" s="204"/>
      <c r="L204" s="333"/>
    </row>
    <row r="205" spans="2:12" s="13" customFormat="1" ht="13.5" hidden="1" outlineLevel="3">
      <c r="B205" s="331"/>
      <c r="C205" s="204"/>
      <c r="D205" s="206" t="s">
        <v>348</v>
      </c>
      <c r="E205" s="210" t="s">
        <v>34</v>
      </c>
      <c r="F205" s="211" t="s">
        <v>4709</v>
      </c>
      <c r="G205" s="204"/>
      <c r="H205" s="212">
        <v>11.761</v>
      </c>
      <c r="I205" s="332" t="s">
        <v>34</v>
      </c>
      <c r="J205" s="204"/>
      <c r="K205" s="204"/>
      <c r="L205" s="333"/>
    </row>
    <row r="206" spans="2:12" s="13" customFormat="1" ht="13.5" hidden="1" outlineLevel="3">
      <c r="B206" s="331"/>
      <c r="C206" s="204"/>
      <c r="D206" s="206" t="s">
        <v>348</v>
      </c>
      <c r="E206" s="210" t="s">
        <v>34</v>
      </c>
      <c r="F206" s="211" t="s">
        <v>4710</v>
      </c>
      <c r="G206" s="204"/>
      <c r="H206" s="212">
        <v>39.164</v>
      </c>
      <c r="I206" s="332" t="s">
        <v>34</v>
      </c>
      <c r="J206" s="204"/>
      <c r="K206" s="204"/>
      <c r="L206" s="333"/>
    </row>
    <row r="207" spans="2:12" s="14" customFormat="1" ht="13.5" hidden="1" outlineLevel="3">
      <c r="B207" s="335"/>
      <c r="C207" s="205"/>
      <c r="D207" s="206" t="s">
        <v>348</v>
      </c>
      <c r="E207" s="207" t="s">
        <v>4668</v>
      </c>
      <c r="F207" s="208" t="s">
        <v>352</v>
      </c>
      <c r="G207" s="205"/>
      <c r="H207" s="209">
        <v>71.289</v>
      </c>
      <c r="I207" s="336" t="s">
        <v>34</v>
      </c>
      <c r="J207" s="205"/>
      <c r="K207" s="205"/>
      <c r="L207" s="337"/>
    </row>
    <row r="208" spans="2:12" s="1" customFormat="1" ht="22.5" customHeight="1" outlineLevel="2">
      <c r="B208" s="302"/>
      <c r="C208" s="191" t="s">
        <v>454</v>
      </c>
      <c r="D208" s="191" t="s">
        <v>342</v>
      </c>
      <c r="E208" s="192" t="s">
        <v>2392</v>
      </c>
      <c r="F208" s="193" t="s">
        <v>2393</v>
      </c>
      <c r="G208" s="194" t="s">
        <v>390</v>
      </c>
      <c r="H208" s="195">
        <v>71.289</v>
      </c>
      <c r="I208" s="269">
        <v>27.9</v>
      </c>
      <c r="J208" s="197">
        <f>ROUND(I208*H208,2)</f>
        <v>1988.96</v>
      </c>
      <c r="K208" s="193" t="s">
        <v>346</v>
      </c>
      <c r="L208" s="322"/>
    </row>
    <row r="209" spans="2:12" s="1" customFormat="1" ht="22.5" customHeight="1" outlineLevel="2" collapsed="1">
      <c r="B209" s="302"/>
      <c r="C209" s="191" t="s">
        <v>260</v>
      </c>
      <c r="D209" s="191" t="s">
        <v>342</v>
      </c>
      <c r="E209" s="192" t="s">
        <v>2734</v>
      </c>
      <c r="F209" s="193" t="s">
        <v>2735</v>
      </c>
      <c r="G209" s="194" t="s">
        <v>345</v>
      </c>
      <c r="H209" s="195">
        <v>115.122</v>
      </c>
      <c r="I209" s="269">
        <v>15.5</v>
      </c>
      <c r="J209" s="197">
        <f>ROUND(I209*H209,2)</f>
        <v>1784.39</v>
      </c>
      <c r="K209" s="193" t="s">
        <v>346</v>
      </c>
      <c r="L209" s="322"/>
    </row>
    <row r="210" spans="2:12" s="13" customFormat="1" ht="13.5" hidden="1" outlineLevel="3">
      <c r="B210" s="331"/>
      <c r="C210" s="204"/>
      <c r="D210" s="206" t="s">
        <v>348</v>
      </c>
      <c r="E210" s="210" t="s">
        <v>34</v>
      </c>
      <c r="F210" s="211" t="s">
        <v>2378</v>
      </c>
      <c r="G210" s="204"/>
      <c r="H210" s="212">
        <v>115.122</v>
      </c>
      <c r="I210" s="332" t="s">
        <v>34</v>
      </c>
      <c r="J210" s="204"/>
      <c r="K210" s="204"/>
      <c r="L210" s="333"/>
    </row>
    <row r="211" spans="2:12" s="1" customFormat="1" ht="22.5" customHeight="1" outlineLevel="2" collapsed="1">
      <c r="B211" s="302"/>
      <c r="C211" s="191" t="s">
        <v>461</v>
      </c>
      <c r="D211" s="191" t="s">
        <v>342</v>
      </c>
      <c r="E211" s="192" t="s">
        <v>4714</v>
      </c>
      <c r="F211" s="193" t="s">
        <v>4715</v>
      </c>
      <c r="G211" s="194" t="s">
        <v>345</v>
      </c>
      <c r="H211" s="195">
        <v>1.372</v>
      </c>
      <c r="I211" s="269">
        <v>250.8</v>
      </c>
      <c r="J211" s="197">
        <f>ROUND(I211*H211,2)</f>
        <v>344.1</v>
      </c>
      <c r="K211" s="193" t="s">
        <v>346</v>
      </c>
      <c r="L211" s="322"/>
    </row>
    <row r="212" spans="2:12" s="12" customFormat="1" ht="13.5" hidden="1" outlineLevel="3">
      <c r="B212" s="342"/>
      <c r="C212" s="203"/>
      <c r="D212" s="206" t="s">
        <v>348</v>
      </c>
      <c r="E212" s="343" t="s">
        <v>34</v>
      </c>
      <c r="F212" s="344" t="s">
        <v>4673</v>
      </c>
      <c r="G212" s="203"/>
      <c r="H212" s="345" t="s">
        <v>34</v>
      </c>
      <c r="I212" s="346" t="s">
        <v>34</v>
      </c>
      <c r="J212" s="203"/>
      <c r="K212" s="203"/>
      <c r="L212" s="347"/>
    </row>
    <row r="213" spans="2:12" s="13" customFormat="1" ht="13.5" hidden="1" outlineLevel="3">
      <c r="B213" s="331"/>
      <c r="C213" s="204"/>
      <c r="D213" s="206" t="s">
        <v>348</v>
      </c>
      <c r="E213" s="210" t="s">
        <v>34</v>
      </c>
      <c r="F213" s="211" t="s">
        <v>4716</v>
      </c>
      <c r="G213" s="204"/>
      <c r="H213" s="212">
        <v>11.433</v>
      </c>
      <c r="I213" s="332" t="s">
        <v>34</v>
      </c>
      <c r="J213" s="204"/>
      <c r="K213" s="204"/>
      <c r="L213" s="333"/>
    </row>
    <row r="214" spans="2:12" s="15" customFormat="1" ht="13.5" hidden="1" outlineLevel="3">
      <c r="B214" s="339"/>
      <c r="C214" s="213"/>
      <c r="D214" s="206" t="s">
        <v>348</v>
      </c>
      <c r="E214" s="214" t="s">
        <v>3627</v>
      </c>
      <c r="F214" s="215" t="s">
        <v>363</v>
      </c>
      <c r="G214" s="213"/>
      <c r="H214" s="216">
        <v>11.433</v>
      </c>
      <c r="I214" s="340" t="s">
        <v>34</v>
      </c>
      <c r="J214" s="213"/>
      <c r="K214" s="213"/>
      <c r="L214" s="341"/>
    </row>
    <row r="215" spans="2:12" s="12" customFormat="1" ht="13.5" hidden="1" outlineLevel="3">
      <c r="B215" s="342"/>
      <c r="C215" s="203"/>
      <c r="D215" s="206" t="s">
        <v>348</v>
      </c>
      <c r="E215" s="343" t="s">
        <v>34</v>
      </c>
      <c r="F215" s="344" t="s">
        <v>627</v>
      </c>
      <c r="G215" s="203"/>
      <c r="H215" s="345" t="s">
        <v>34</v>
      </c>
      <c r="I215" s="346" t="s">
        <v>34</v>
      </c>
      <c r="J215" s="203"/>
      <c r="K215" s="203"/>
      <c r="L215" s="347"/>
    </row>
    <row r="216" spans="2:12" s="13" customFormat="1" ht="13.5" hidden="1" outlineLevel="3">
      <c r="B216" s="331"/>
      <c r="C216" s="204"/>
      <c r="D216" s="206" t="s">
        <v>348</v>
      </c>
      <c r="E216" s="210" t="s">
        <v>34</v>
      </c>
      <c r="F216" s="211" t="s">
        <v>4717</v>
      </c>
      <c r="G216" s="204"/>
      <c r="H216" s="212">
        <v>-6.86</v>
      </c>
      <c r="I216" s="332" t="s">
        <v>34</v>
      </c>
      <c r="J216" s="204"/>
      <c r="K216" s="204"/>
      <c r="L216" s="333"/>
    </row>
    <row r="217" spans="2:12" s="14" customFormat="1" ht="13.5" hidden="1" outlineLevel="3">
      <c r="B217" s="335"/>
      <c r="C217" s="205"/>
      <c r="D217" s="206" t="s">
        <v>348</v>
      </c>
      <c r="E217" s="207" t="s">
        <v>3626</v>
      </c>
      <c r="F217" s="208" t="s">
        <v>352</v>
      </c>
      <c r="G217" s="205"/>
      <c r="H217" s="209">
        <v>4.573</v>
      </c>
      <c r="I217" s="336" t="s">
        <v>34</v>
      </c>
      <c r="J217" s="205"/>
      <c r="K217" s="205"/>
      <c r="L217" s="337"/>
    </row>
    <row r="218" spans="2:12" s="12" customFormat="1" ht="13.5" hidden="1" outlineLevel="3">
      <c r="B218" s="342"/>
      <c r="C218" s="203"/>
      <c r="D218" s="206" t="s">
        <v>348</v>
      </c>
      <c r="E218" s="343" t="s">
        <v>34</v>
      </c>
      <c r="F218" s="344" t="s">
        <v>376</v>
      </c>
      <c r="G218" s="203"/>
      <c r="H218" s="345" t="s">
        <v>34</v>
      </c>
      <c r="I218" s="346" t="s">
        <v>34</v>
      </c>
      <c r="J218" s="203"/>
      <c r="K218" s="203"/>
      <c r="L218" s="347"/>
    </row>
    <row r="219" spans="2:12" s="13" customFormat="1" ht="13.5" hidden="1" outlineLevel="3">
      <c r="B219" s="331"/>
      <c r="C219" s="204"/>
      <c r="D219" s="206" t="s">
        <v>348</v>
      </c>
      <c r="E219" s="210" t="s">
        <v>34</v>
      </c>
      <c r="F219" s="211" t="s">
        <v>4718</v>
      </c>
      <c r="G219" s="204"/>
      <c r="H219" s="212">
        <v>1.372</v>
      </c>
      <c r="I219" s="332" t="s">
        <v>34</v>
      </c>
      <c r="J219" s="204"/>
      <c r="K219" s="204"/>
      <c r="L219" s="333"/>
    </row>
    <row r="220" spans="2:12" s="1" customFormat="1" ht="22.5" customHeight="1" outlineLevel="2" collapsed="1">
      <c r="B220" s="302"/>
      <c r="C220" s="191" t="s">
        <v>465</v>
      </c>
      <c r="D220" s="191" t="s">
        <v>342</v>
      </c>
      <c r="E220" s="192" t="s">
        <v>4719</v>
      </c>
      <c r="F220" s="193" t="s">
        <v>4720</v>
      </c>
      <c r="G220" s="194" t="s">
        <v>345</v>
      </c>
      <c r="H220" s="195">
        <v>0.274</v>
      </c>
      <c r="I220" s="269">
        <v>12.4</v>
      </c>
      <c r="J220" s="197">
        <f>ROUND(I220*H220,2)</f>
        <v>3.4</v>
      </c>
      <c r="K220" s="193" t="s">
        <v>346</v>
      </c>
      <c r="L220" s="322"/>
    </row>
    <row r="221" spans="2:12" s="13" customFormat="1" ht="13.5" hidden="1" outlineLevel="3">
      <c r="B221" s="331"/>
      <c r="C221" s="204"/>
      <c r="D221" s="206" t="s">
        <v>348</v>
      </c>
      <c r="E221" s="210" t="s">
        <v>34</v>
      </c>
      <c r="F221" s="211" t="s">
        <v>4721</v>
      </c>
      <c r="G221" s="204"/>
      <c r="H221" s="212">
        <v>0.274</v>
      </c>
      <c r="I221" s="332" t="s">
        <v>34</v>
      </c>
      <c r="J221" s="204"/>
      <c r="K221" s="204"/>
      <c r="L221" s="333"/>
    </row>
    <row r="222" spans="2:12" s="1" customFormat="1" ht="22.5" customHeight="1" outlineLevel="2" collapsed="1">
      <c r="B222" s="302"/>
      <c r="C222" s="191" t="s">
        <v>472</v>
      </c>
      <c r="D222" s="191" t="s">
        <v>342</v>
      </c>
      <c r="E222" s="192" t="s">
        <v>4722</v>
      </c>
      <c r="F222" s="193" t="s">
        <v>4723</v>
      </c>
      <c r="G222" s="194" t="s">
        <v>345</v>
      </c>
      <c r="H222" s="195">
        <v>3.201</v>
      </c>
      <c r="I222" s="269">
        <v>250.8</v>
      </c>
      <c r="J222" s="197">
        <f>ROUND(I222*H222,2)</f>
        <v>802.81</v>
      </c>
      <c r="K222" s="193" t="s">
        <v>346</v>
      </c>
      <c r="L222" s="322"/>
    </row>
    <row r="223" spans="2:12" s="13" customFormat="1" ht="13.5" hidden="1" outlineLevel="3">
      <c r="B223" s="331"/>
      <c r="C223" s="204"/>
      <c r="D223" s="206" t="s">
        <v>348</v>
      </c>
      <c r="E223" s="210" t="s">
        <v>34</v>
      </c>
      <c r="F223" s="211" t="s">
        <v>4724</v>
      </c>
      <c r="G223" s="204"/>
      <c r="H223" s="212">
        <v>3.201</v>
      </c>
      <c r="I223" s="332" t="s">
        <v>34</v>
      </c>
      <c r="J223" s="204"/>
      <c r="K223" s="204"/>
      <c r="L223" s="333"/>
    </row>
    <row r="224" spans="2:12" s="1" customFormat="1" ht="22.5" customHeight="1" outlineLevel="2" collapsed="1">
      <c r="B224" s="302"/>
      <c r="C224" s="191" t="s">
        <v>475</v>
      </c>
      <c r="D224" s="191" t="s">
        <v>342</v>
      </c>
      <c r="E224" s="192" t="s">
        <v>4725</v>
      </c>
      <c r="F224" s="193" t="s">
        <v>4726</v>
      </c>
      <c r="G224" s="194" t="s">
        <v>345</v>
      </c>
      <c r="H224" s="195">
        <v>0.64</v>
      </c>
      <c r="I224" s="269">
        <v>12.4</v>
      </c>
      <c r="J224" s="197">
        <f>ROUND(I224*H224,2)</f>
        <v>7.94</v>
      </c>
      <c r="K224" s="193" t="s">
        <v>346</v>
      </c>
      <c r="L224" s="322"/>
    </row>
    <row r="225" spans="2:12" s="13" customFormat="1" ht="13.5" hidden="1" outlineLevel="3">
      <c r="B225" s="331"/>
      <c r="C225" s="204"/>
      <c r="D225" s="206" t="s">
        <v>348</v>
      </c>
      <c r="E225" s="210" t="s">
        <v>34</v>
      </c>
      <c r="F225" s="211" t="s">
        <v>4727</v>
      </c>
      <c r="G225" s="204"/>
      <c r="H225" s="212">
        <v>0.64</v>
      </c>
      <c r="I225" s="332" t="s">
        <v>34</v>
      </c>
      <c r="J225" s="204"/>
      <c r="K225" s="204"/>
      <c r="L225" s="333"/>
    </row>
    <row r="226" spans="2:12" s="1" customFormat="1" ht="22.5" customHeight="1" outlineLevel="2" collapsed="1">
      <c r="B226" s="302"/>
      <c r="C226" s="191" t="s">
        <v>478</v>
      </c>
      <c r="D226" s="191" t="s">
        <v>342</v>
      </c>
      <c r="E226" s="192" t="s">
        <v>3974</v>
      </c>
      <c r="F226" s="193" t="s">
        <v>3975</v>
      </c>
      <c r="G226" s="194" t="s">
        <v>345</v>
      </c>
      <c r="H226" s="195">
        <v>58.699</v>
      </c>
      <c r="I226" s="269">
        <v>56.8</v>
      </c>
      <c r="J226" s="197">
        <f>ROUND(I226*H226,2)</f>
        <v>3334.1</v>
      </c>
      <c r="K226" s="193" t="s">
        <v>346</v>
      </c>
      <c r="L226" s="322"/>
    </row>
    <row r="227" spans="2:12" s="12" customFormat="1" ht="13.5" hidden="1" outlineLevel="3">
      <c r="B227" s="342"/>
      <c r="C227" s="203"/>
      <c r="D227" s="206" t="s">
        <v>348</v>
      </c>
      <c r="E227" s="343" t="s">
        <v>34</v>
      </c>
      <c r="F227" s="344" t="s">
        <v>599</v>
      </c>
      <c r="G227" s="203"/>
      <c r="H227" s="345" t="s">
        <v>34</v>
      </c>
      <c r="I227" s="346" t="s">
        <v>34</v>
      </c>
      <c r="J227" s="203"/>
      <c r="K227" s="203"/>
      <c r="L227" s="347"/>
    </row>
    <row r="228" spans="2:12" s="13" customFormat="1" ht="13.5" hidden="1" outlineLevel="3">
      <c r="B228" s="331"/>
      <c r="C228" s="204"/>
      <c r="D228" s="206" t="s">
        <v>348</v>
      </c>
      <c r="E228" s="210" t="s">
        <v>34</v>
      </c>
      <c r="F228" s="211" t="s">
        <v>2583</v>
      </c>
      <c r="G228" s="204"/>
      <c r="H228" s="212">
        <v>58.699</v>
      </c>
      <c r="I228" s="332" t="s">
        <v>34</v>
      </c>
      <c r="J228" s="204"/>
      <c r="K228" s="204"/>
      <c r="L228" s="333"/>
    </row>
    <row r="229" spans="2:12" s="1" customFormat="1" ht="22.5" customHeight="1" outlineLevel="2" collapsed="1">
      <c r="B229" s="302"/>
      <c r="C229" s="191" t="s">
        <v>482</v>
      </c>
      <c r="D229" s="191" t="s">
        <v>342</v>
      </c>
      <c r="E229" s="192" t="s">
        <v>452</v>
      </c>
      <c r="F229" s="193" t="s">
        <v>453</v>
      </c>
      <c r="G229" s="194" t="s">
        <v>345</v>
      </c>
      <c r="H229" s="195">
        <v>65.93</v>
      </c>
      <c r="I229" s="269">
        <v>181.1</v>
      </c>
      <c r="J229" s="197">
        <f>ROUND(I229*H229,2)</f>
        <v>11939.92</v>
      </c>
      <c r="K229" s="193" t="s">
        <v>346</v>
      </c>
      <c r="L229" s="322"/>
    </row>
    <row r="230" spans="2:12" s="13" customFormat="1" ht="13.5" hidden="1" outlineLevel="3">
      <c r="B230" s="331"/>
      <c r="C230" s="204"/>
      <c r="D230" s="206" t="s">
        <v>348</v>
      </c>
      <c r="E230" s="210" t="s">
        <v>34</v>
      </c>
      <c r="F230" s="211" t="s">
        <v>2584</v>
      </c>
      <c r="G230" s="204"/>
      <c r="H230" s="212">
        <v>124.629</v>
      </c>
      <c r="I230" s="332" t="s">
        <v>34</v>
      </c>
      <c r="J230" s="204"/>
      <c r="K230" s="204"/>
      <c r="L230" s="333"/>
    </row>
    <row r="231" spans="2:12" s="13" customFormat="1" ht="13.5" hidden="1" outlineLevel="3">
      <c r="B231" s="331"/>
      <c r="C231" s="204"/>
      <c r="D231" s="206" t="s">
        <v>348</v>
      </c>
      <c r="E231" s="210" t="s">
        <v>34</v>
      </c>
      <c r="F231" s="211" t="s">
        <v>2585</v>
      </c>
      <c r="G231" s="204"/>
      <c r="H231" s="212">
        <v>-58.699</v>
      </c>
      <c r="I231" s="332" t="s">
        <v>34</v>
      </c>
      <c r="J231" s="204"/>
      <c r="K231" s="204"/>
      <c r="L231" s="333"/>
    </row>
    <row r="232" spans="2:12" s="14" customFormat="1" ht="13.5" hidden="1" outlineLevel="3">
      <c r="B232" s="335"/>
      <c r="C232" s="205"/>
      <c r="D232" s="206" t="s">
        <v>348</v>
      </c>
      <c r="E232" s="207" t="s">
        <v>2377</v>
      </c>
      <c r="F232" s="208" t="s">
        <v>352</v>
      </c>
      <c r="G232" s="205"/>
      <c r="H232" s="209">
        <v>65.93</v>
      </c>
      <c r="I232" s="336" t="s">
        <v>34</v>
      </c>
      <c r="J232" s="205"/>
      <c r="K232" s="205"/>
      <c r="L232" s="337"/>
    </row>
    <row r="233" spans="2:12" s="1" customFormat="1" ht="31.5" customHeight="1" outlineLevel="2" collapsed="1">
      <c r="B233" s="302"/>
      <c r="C233" s="191" t="s">
        <v>483</v>
      </c>
      <c r="D233" s="191" t="s">
        <v>342</v>
      </c>
      <c r="E233" s="192" t="s">
        <v>455</v>
      </c>
      <c r="F233" s="193" t="s">
        <v>456</v>
      </c>
      <c r="G233" s="194" t="s">
        <v>345</v>
      </c>
      <c r="H233" s="195">
        <v>857.09</v>
      </c>
      <c r="I233" s="269">
        <v>6.2</v>
      </c>
      <c r="J233" s="197">
        <f>ROUND(I233*H233,2)</f>
        <v>5313.96</v>
      </c>
      <c r="K233" s="193" t="s">
        <v>346</v>
      </c>
      <c r="L233" s="322"/>
    </row>
    <row r="234" spans="2:12" s="13" customFormat="1" ht="13.5" hidden="1" outlineLevel="3">
      <c r="B234" s="331"/>
      <c r="C234" s="204"/>
      <c r="D234" s="206" t="s">
        <v>348</v>
      </c>
      <c r="E234" s="204"/>
      <c r="F234" s="211" t="s">
        <v>4728</v>
      </c>
      <c r="G234" s="204"/>
      <c r="H234" s="212">
        <v>857.09</v>
      </c>
      <c r="I234" s="332" t="s">
        <v>34</v>
      </c>
      <c r="J234" s="204"/>
      <c r="K234" s="204"/>
      <c r="L234" s="333"/>
    </row>
    <row r="235" spans="2:12" s="1" customFormat="1" ht="22.5" customHeight="1" outlineLevel="2" collapsed="1">
      <c r="B235" s="302"/>
      <c r="C235" s="191" t="s">
        <v>488</v>
      </c>
      <c r="D235" s="191" t="s">
        <v>342</v>
      </c>
      <c r="E235" s="192" t="s">
        <v>458</v>
      </c>
      <c r="F235" s="193" t="s">
        <v>459</v>
      </c>
      <c r="G235" s="194" t="s">
        <v>345</v>
      </c>
      <c r="H235" s="195">
        <v>65.93</v>
      </c>
      <c r="I235" s="269">
        <v>167.2</v>
      </c>
      <c r="J235" s="197">
        <f>ROUND(I235*H235,2)</f>
        <v>11023.5</v>
      </c>
      <c r="K235" s="193" t="s">
        <v>34</v>
      </c>
      <c r="L235" s="322"/>
    </row>
    <row r="236" spans="2:12" s="13" customFormat="1" ht="13.5" hidden="1" outlineLevel="3">
      <c r="B236" s="331"/>
      <c r="C236" s="204"/>
      <c r="D236" s="206" t="s">
        <v>348</v>
      </c>
      <c r="E236" s="210" t="s">
        <v>34</v>
      </c>
      <c r="F236" s="211" t="s">
        <v>2377</v>
      </c>
      <c r="G236" s="204"/>
      <c r="H236" s="212">
        <v>65.93</v>
      </c>
      <c r="I236" s="332" t="s">
        <v>34</v>
      </c>
      <c r="J236" s="204"/>
      <c r="K236" s="204"/>
      <c r="L236" s="333"/>
    </row>
    <row r="237" spans="2:12" s="1" customFormat="1" ht="22.5" customHeight="1" outlineLevel="2" collapsed="1">
      <c r="B237" s="302"/>
      <c r="C237" s="191" t="s">
        <v>494</v>
      </c>
      <c r="D237" s="191" t="s">
        <v>342</v>
      </c>
      <c r="E237" s="192" t="s">
        <v>400</v>
      </c>
      <c r="F237" s="193" t="s">
        <v>401</v>
      </c>
      <c r="G237" s="194" t="s">
        <v>345</v>
      </c>
      <c r="H237" s="195">
        <v>62.893</v>
      </c>
      <c r="I237" s="269">
        <v>75.2</v>
      </c>
      <c r="J237" s="197">
        <f>ROUND(I237*H237,2)</f>
        <v>4729.55</v>
      </c>
      <c r="K237" s="193" t="s">
        <v>346</v>
      </c>
      <c r="L237" s="322"/>
    </row>
    <row r="238" spans="2:12" s="12" customFormat="1" ht="13.5" hidden="1" outlineLevel="3">
      <c r="B238" s="342"/>
      <c r="C238" s="203"/>
      <c r="D238" s="206" t="s">
        <v>348</v>
      </c>
      <c r="E238" s="343" t="s">
        <v>34</v>
      </c>
      <c r="F238" s="344" t="s">
        <v>872</v>
      </c>
      <c r="G238" s="203"/>
      <c r="H238" s="345" t="s">
        <v>34</v>
      </c>
      <c r="I238" s="346" t="s">
        <v>34</v>
      </c>
      <c r="J238" s="203"/>
      <c r="K238" s="203"/>
      <c r="L238" s="347"/>
    </row>
    <row r="239" spans="2:12" s="13" customFormat="1" ht="13.5" hidden="1" outlineLevel="3">
      <c r="B239" s="331"/>
      <c r="C239" s="204"/>
      <c r="D239" s="206" t="s">
        <v>348</v>
      </c>
      <c r="E239" s="210" t="s">
        <v>34</v>
      </c>
      <c r="F239" s="211" t="s">
        <v>3656</v>
      </c>
      <c r="G239" s="204"/>
      <c r="H239" s="212">
        <v>150.617</v>
      </c>
      <c r="I239" s="332" t="s">
        <v>34</v>
      </c>
      <c r="J239" s="204"/>
      <c r="K239" s="204"/>
      <c r="L239" s="333"/>
    </row>
    <row r="240" spans="2:12" s="12" customFormat="1" ht="13.5" hidden="1" outlineLevel="3">
      <c r="B240" s="342"/>
      <c r="C240" s="203"/>
      <c r="D240" s="206" t="s">
        <v>348</v>
      </c>
      <c r="E240" s="343" t="s">
        <v>34</v>
      </c>
      <c r="F240" s="344" t="s">
        <v>627</v>
      </c>
      <c r="G240" s="203"/>
      <c r="H240" s="345" t="s">
        <v>34</v>
      </c>
      <c r="I240" s="346" t="s">
        <v>34</v>
      </c>
      <c r="J240" s="203"/>
      <c r="K240" s="203"/>
      <c r="L240" s="347"/>
    </row>
    <row r="241" spans="2:12" s="13" customFormat="1" ht="13.5" hidden="1" outlineLevel="3">
      <c r="B241" s="331"/>
      <c r="C241" s="204"/>
      <c r="D241" s="206" t="s">
        <v>348</v>
      </c>
      <c r="E241" s="210" t="s">
        <v>34</v>
      </c>
      <c r="F241" s="211" t="s">
        <v>2544</v>
      </c>
      <c r="G241" s="204"/>
      <c r="H241" s="212">
        <v>-2.401</v>
      </c>
      <c r="I241" s="332" t="s">
        <v>34</v>
      </c>
      <c r="J241" s="204"/>
      <c r="K241" s="204"/>
      <c r="L241" s="333"/>
    </row>
    <row r="242" spans="2:12" s="13" customFormat="1" ht="13.5" hidden="1" outlineLevel="3">
      <c r="B242" s="331"/>
      <c r="C242" s="204"/>
      <c r="D242" s="206" t="s">
        <v>348</v>
      </c>
      <c r="E242" s="210" t="s">
        <v>34</v>
      </c>
      <c r="F242" s="211" t="s">
        <v>2545</v>
      </c>
      <c r="G242" s="204"/>
      <c r="H242" s="212">
        <v>-28.521</v>
      </c>
      <c r="I242" s="332" t="s">
        <v>34</v>
      </c>
      <c r="J242" s="204"/>
      <c r="K242" s="204"/>
      <c r="L242" s="333"/>
    </row>
    <row r="243" spans="2:12" s="12" customFormat="1" ht="13.5" hidden="1" outlineLevel="3">
      <c r="B243" s="342"/>
      <c r="C243" s="203"/>
      <c r="D243" s="206" t="s">
        <v>348</v>
      </c>
      <c r="E243" s="343" t="s">
        <v>34</v>
      </c>
      <c r="F243" s="344" t="s">
        <v>2398</v>
      </c>
      <c r="G243" s="203"/>
      <c r="H243" s="345" t="s">
        <v>34</v>
      </c>
      <c r="I243" s="346" t="s">
        <v>34</v>
      </c>
      <c r="J243" s="203"/>
      <c r="K243" s="203"/>
      <c r="L243" s="347"/>
    </row>
    <row r="244" spans="2:12" s="13" customFormat="1" ht="13.5" hidden="1" outlineLevel="3">
      <c r="B244" s="331"/>
      <c r="C244" s="204"/>
      <c r="D244" s="206" t="s">
        <v>348</v>
      </c>
      <c r="E244" s="210" t="s">
        <v>34</v>
      </c>
      <c r="F244" s="211" t="s">
        <v>4729</v>
      </c>
      <c r="G244" s="204"/>
      <c r="H244" s="212">
        <v>-35.03</v>
      </c>
      <c r="I244" s="332" t="s">
        <v>34</v>
      </c>
      <c r="J244" s="204"/>
      <c r="K244" s="204"/>
      <c r="L244" s="333"/>
    </row>
    <row r="245" spans="2:12" s="13" customFormat="1" ht="13.5" hidden="1" outlineLevel="3">
      <c r="B245" s="331"/>
      <c r="C245" s="204"/>
      <c r="D245" s="206" t="s">
        <v>348</v>
      </c>
      <c r="E245" s="210" t="s">
        <v>34</v>
      </c>
      <c r="F245" s="211" t="s">
        <v>4730</v>
      </c>
      <c r="G245" s="204"/>
      <c r="H245" s="212">
        <v>-17.737</v>
      </c>
      <c r="I245" s="332" t="s">
        <v>34</v>
      </c>
      <c r="J245" s="204"/>
      <c r="K245" s="204"/>
      <c r="L245" s="333"/>
    </row>
    <row r="246" spans="2:12" s="13" customFormat="1" ht="13.5" hidden="1" outlineLevel="3">
      <c r="B246" s="331"/>
      <c r="C246" s="204"/>
      <c r="D246" s="206" t="s">
        <v>348</v>
      </c>
      <c r="E246" s="210" t="s">
        <v>34</v>
      </c>
      <c r="F246" s="211" t="s">
        <v>4731</v>
      </c>
      <c r="G246" s="204"/>
      <c r="H246" s="212">
        <v>-4.035</v>
      </c>
      <c r="I246" s="332" t="s">
        <v>34</v>
      </c>
      <c r="J246" s="204"/>
      <c r="K246" s="204"/>
      <c r="L246" s="333"/>
    </row>
    <row r="247" spans="2:12" s="14" customFormat="1" ht="13.5" hidden="1" outlineLevel="3">
      <c r="B247" s="335"/>
      <c r="C247" s="205"/>
      <c r="D247" s="206" t="s">
        <v>348</v>
      </c>
      <c r="E247" s="207" t="s">
        <v>2506</v>
      </c>
      <c r="F247" s="208" t="s">
        <v>352</v>
      </c>
      <c r="G247" s="205"/>
      <c r="H247" s="209">
        <v>62.893</v>
      </c>
      <c r="I247" s="336" t="s">
        <v>34</v>
      </c>
      <c r="J247" s="205"/>
      <c r="K247" s="205"/>
      <c r="L247" s="337"/>
    </row>
    <row r="248" spans="2:12" s="1" customFormat="1" ht="22.5" customHeight="1" outlineLevel="2" collapsed="1">
      <c r="B248" s="302"/>
      <c r="C248" s="217" t="s">
        <v>500</v>
      </c>
      <c r="D248" s="217" t="s">
        <v>441</v>
      </c>
      <c r="E248" s="218" t="s">
        <v>903</v>
      </c>
      <c r="F248" s="219" t="s">
        <v>904</v>
      </c>
      <c r="G248" s="220" t="s">
        <v>345</v>
      </c>
      <c r="H248" s="221">
        <v>4.194</v>
      </c>
      <c r="I248" s="270">
        <v>473.7</v>
      </c>
      <c r="J248" s="222">
        <f>ROUND(I248*H248,2)</f>
        <v>1986.7</v>
      </c>
      <c r="K248" s="219" t="s">
        <v>34</v>
      </c>
      <c r="L248" s="334"/>
    </row>
    <row r="249" spans="2:12" s="12" customFormat="1" ht="13.5" hidden="1" outlineLevel="3">
      <c r="B249" s="342"/>
      <c r="C249" s="203"/>
      <c r="D249" s="206" t="s">
        <v>348</v>
      </c>
      <c r="E249" s="343" t="s">
        <v>34</v>
      </c>
      <c r="F249" s="344" t="s">
        <v>4732</v>
      </c>
      <c r="G249" s="203"/>
      <c r="H249" s="345" t="s">
        <v>34</v>
      </c>
      <c r="I249" s="346" t="s">
        <v>34</v>
      </c>
      <c r="J249" s="203"/>
      <c r="K249" s="203"/>
      <c r="L249" s="347"/>
    </row>
    <row r="250" spans="2:12" s="13" customFormat="1" ht="13.5" hidden="1" outlineLevel="3">
      <c r="B250" s="331"/>
      <c r="C250" s="204"/>
      <c r="D250" s="206" t="s">
        <v>348</v>
      </c>
      <c r="E250" s="210" t="s">
        <v>34</v>
      </c>
      <c r="F250" s="211" t="s">
        <v>4733</v>
      </c>
      <c r="G250" s="204"/>
      <c r="H250" s="212">
        <v>10.137</v>
      </c>
      <c r="I250" s="332" t="s">
        <v>34</v>
      </c>
      <c r="J250" s="204"/>
      <c r="K250" s="204"/>
      <c r="L250" s="333"/>
    </row>
    <row r="251" spans="2:12" s="13" customFormat="1" ht="13.5" hidden="1" outlineLevel="3">
      <c r="B251" s="331"/>
      <c r="C251" s="204"/>
      <c r="D251" s="206" t="s">
        <v>348</v>
      </c>
      <c r="E251" s="210" t="s">
        <v>34</v>
      </c>
      <c r="F251" s="211" t="s">
        <v>2544</v>
      </c>
      <c r="G251" s="204"/>
      <c r="H251" s="212">
        <v>-2.401</v>
      </c>
      <c r="I251" s="332" t="s">
        <v>34</v>
      </c>
      <c r="J251" s="204"/>
      <c r="K251" s="204"/>
      <c r="L251" s="333"/>
    </row>
    <row r="252" spans="2:12" s="13" customFormat="1" ht="13.5" hidden="1" outlineLevel="3">
      <c r="B252" s="331"/>
      <c r="C252" s="204"/>
      <c r="D252" s="206" t="s">
        <v>348</v>
      </c>
      <c r="E252" s="210" t="s">
        <v>34</v>
      </c>
      <c r="F252" s="211" t="s">
        <v>4734</v>
      </c>
      <c r="G252" s="204"/>
      <c r="H252" s="212">
        <v>-3.542</v>
      </c>
      <c r="I252" s="332" t="s">
        <v>34</v>
      </c>
      <c r="J252" s="204"/>
      <c r="K252" s="204"/>
      <c r="L252" s="333"/>
    </row>
    <row r="253" spans="2:12" s="14" customFormat="1" ht="13.5" hidden="1" outlineLevel="3">
      <c r="B253" s="335"/>
      <c r="C253" s="205"/>
      <c r="D253" s="206" t="s">
        <v>348</v>
      </c>
      <c r="E253" s="207" t="s">
        <v>313</v>
      </c>
      <c r="F253" s="208" t="s">
        <v>352</v>
      </c>
      <c r="G253" s="205"/>
      <c r="H253" s="209">
        <v>4.194</v>
      </c>
      <c r="I253" s="336" t="s">
        <v>34</v>
      </c>
      <c r="J253" s="205"/>
      <c r="K253" s="205"/>
      <c r="L253" s="337"/>
    </row>
    <row r="254" spans="2:12" s="1" customFormat="1" ht="22.5" customHeight="1" outlineLevel="2" collapsed="1">
      <c r="B254" s="302"/>
      <c r="C254" s="191" t="s">
        <v>507</v>
      </c>
      <c r="D254" s="191" t="s">
        <v>342</v>
      </c>
      <c r="E254" s="192" t="s">
        <v>941</v>
      </c>
      <c r="F254" s="193" t="s">
        <v>942</v>
      </c>
      <c r="G254" s="194" t="s">
        <v>345</v>
      </c>
      <c r="H254" s="195">
        <v>4.194</v>
      </c>
      <c r="I254" s="269">
        <v>36.1</v>
      </c>
      <c r="J254" s="197">
        <f>ROUND(I254*H254,2)</f>
        <v>151.4</v>
      </c>
      <c r="K254" s="193" t="s">
        <v>346</v>
      </c>
      <c r="L254" s="322"/>
    </row>
    <row r="255" spans="2:12" s="13" customFormat="1" ht="13.5" hidden="1" outlineLevel="3">
      <c r="B255" s="331"/>
      <c r="C255" s="204"/>
      <c r="D255" s="206" t="s">
        <v>348</v>
      </c>
      <c r="E255" s="210" t="s">
        <v>34</v>
      </c>
      <c r="F255" s="211" t="s">
        <v>2605</v>
      </c>
      <c r="G255" s="204"/>
      <c r="H255" s="212">
        <v>4.194</v>
      </c>
      <c r="I255" s="332" t="s">
        <v>34</v>
      </c>
      <c r="J255" s="204"/>
      <c r="K255" s="204"/>
      <c r="L255" s="333"/>
    </row>
    <row r="256" spans="2:12" s="1" customFormat="1" ht="22.5" customHeight="1" outlineLevel="2">
      <c r="B256" s="302"/>
      <c r="C256" s="191" t="s">
        <v>510</v>
      </c>
      <c r="D256" s="191" t="s">
        <v>342</v>
      </c>
      <c r="E256" s="192" t="s">
        <v>3974</v>
      </c>
      <c r="F256" s="193" t="s">
        <v>3975</v>
      </c>
      <c r="G256" s="194" t="s">
        <v>345</v>
      </c>
      <c r="H256" s="195">
        <v>4.194</v>
      </c>
      <c r="I256" s="269">
        <v>56.8</v>
      </c>
      <c r="J256" s="197">
        <f>ROUND(I256*H256,2)</f>
        <v>238.22</v>
      </c>
      <c r="K256" s="193" t="s">
        <v>346</v>
      </c>
      <c r="L256" s="322"/>
    </row>
    <row r="257" spans="2:12" s="1" customFormat="1" ht="22.5" customHeight="1" outlineLevel="2" collapsed="1">
      <c r="B257" s="302"/>
      <c r="C257" s="191" t="s">
        <v>514</v>
      </c>
      <c r="D257" s="191" t="s">
        <v>342</v>
      </c>
      <c r="E257" s="192" t="s">
        <v>2401</v>
      </c>
      <c r="F257" s="193" t="s">
        <v>1123</v>
      </c>
      <c r="G257" s="194" t="s">
        <v>345</v>
      </c>
      <c r="H257" s="195">
        <v>58.699</v>
      </c>
      <c r="I257" s="269">
        <v>76.7</v>
      </c>
      <c r="J257" s="197">
        <f>ROUND(I257*H257,2)</f>
        <v>4502.21</v>
      </c>
      <c r="K257" s="193" t="s">
        <v>34</v>
      </c>
      <c r="L257" s="322"/>
    </row>
    <row r="258" spans="2:12" s="13" customFormat="1" ht="13.5" hidden="1" outlineLevel="3">
      <c r="B258" s="331"/>
      <c r="C258" s="204"/>
      <c r="D258" s="206" t="s">
        <v>348</v>
      </c>
      <c r="E258" s="210" t="s">
        <v>34</v>
      </c>
      <c r="F258" s="211" t="s">
        <v>2583</v>
      </c>
      <c r="G258" s="204"/>
      <c r="H258" s="212">
        <v>58.699</v>
      </c>
      <c r="I258" s="332" t="s">
        <v>34</v>
      </c>
      <c r="J258" s="204"/>
      <c r="K258" s="204"/>
      <c r="L258" s="333"/>
    </row>
    <row r="259" spans="2:12" s="1" customFormat="1" ht="22.5" customHeight="1" outlineLevel="2" collapsed="1">
      <c r="B259" s="302"/>
      <c r="C259" s="191" t="s">
        <v>515</v>
      </c>
      <c r="D259" s="191" t="s">
        <v>342</v>
      </c>
      <c r="E259" s="192" t="s">
        <v>941</v>
      </c>
      <c r="F259" s="193" t="s">
        <v>942</v>
      </c>
      <c r="G259" s="194" t="s">
        <v>345</v>
      </c>
      <c r="H259" s="195">
        <v>58.699</v>
      </c>
      <c r="I259" s="269">
        <v>36.1</v>
      </c>
      <c r="J259" s="197">
        <f>ROUND(I259*H259,2)</f>
        <v>2119.03</v>
      </c>
      <c r="K259" s="193" t="s">
        <v>346</v>
      </c>
      <c r="L259" s="322"/>
    </row>
    <row r="260" spans="2:12" s="12" customFormat="1" ht="13.5" hidden="1" outlineLevel="3">
      <c r="B260" s="342"/>
      <c r="C260" s="203"/>
      <c r="D260" s="206" t="s">
        <v>348</v>
      </c>
      <c r="E260" s="343" t="s">
        <v>34</v>
      </c>
      <c r="F260" s="344" t="s">
        <v>3219</v>
      </c>
      <c r="G260" s="203"/>
      <c r="H260" s="345" t="s">
        <v>34</v>
      </c>
      <c r="I260" s="346" t="s">
        <v>34</v>
      </c>
      <c r="J260" s="203"/>
      <c r="K260" s="203"/>
      <c r="L260" s="347"/>
    </row>
    <row r="261" spans="2:12" s="13" customFormat="1" ht="13.5" hidden="1" outlineLevel="3">
      <c r="B261" s="331"/>
      <c r="C261" s="204"/>
      <c r="D261" s="206" t="s">
        <v>348</v>
      </c>
      <c r="E261" s="210" t="s">
        <v>34</v>
      </c>
      <c r="F261" s="211" t="s">
        <v>2583</v>
      </c>
      <c r="G261" s="204"/>
      <c r="H261" s="212">
        <v>58.699</v>
      </c>
      <c r="I261" s="332" t="s">
        <v>34</v>
      </c>
      <c r="J261" s="204"/>
      <c r="K261" s="204"/>
      <c r="L261" s="333"/>
    </row>
    <row r="262" spans="2:12" s="1" customFormat="1" ht="22.5" customHeight="1" outlineLevel="2">
      <c r="B262" s="302"/>
      <c r="C262" s="191" t="s">
        <v>520</v>
      </c>
      <c r="D262" s="191" t="s">
        <v>342</v>
      </c>
      <c r="E262" s="192" t="s">
        <v>3974</v>
      </c>
      <c r="F262" s="193" t="s">
        <v>3975</v>
      </c>
      <c r="G262" s="194" t="s">
        <v>345</v>
      </c>
      <c r="H262" s="195">
        <v>58.699</v>
      </c>
      <c r="I262" s="269">
        <v>56.8</v>
      </c>
      <c r="J262" s="197">
        <f>ROUND(I262*H262,2)</f>
        <v>3334.1</v>
      </c>
      <c r="K262" s="193" t="s">
        <v>346</v>
      </c>
      <c r="L262" s="322"/>
    </row>
    <row r="263" spans="2:12" s="1" customFormat="1" ht="22.5" customHeight="1" outlineLevel="2" collapsed="1">
      <c r="B263" s="302"/>
      <c r="C263" s="191" t="s">
        <v>524</v>
      </c>
      <c r="D263" s="191" t="s">
        <v>342</v>
      </c>
      <c r="E263" s="192" t="s">
        <v>919</v>
      </c>
      <c r="F263" s="193" t="s">
        <v>920</v>
      </c>
      <c r="G263" s="194" t="s">
        <v>345</v>
      </c>
      <c r="H263" s="195">
        <v>43.124</v>
      </c>
      <c r="I263" s="269">
        <v>250.8</v>
      </c>
      <c r="J263" s="197">
        <f>ROUND(I263*H263,2)</f>
        <v>10815.5</v>
      </c>
      <c r="K263" s="193" t="s">
        <v>346</v>
      </c>
      <c r="L263" s="322"/>
    </row>
    <row r="264" spans="2:12" s="12" customFormat="1" ht="13.5" hidden="1" outlineLevel="3">
      <c r="B264" s="342"/>
      <c r="C264" s="203"/>
      <c r="D264" s="206" t="s">
        <v>348</v>
      </c>
      <c r="E264" s="343" t="s">
        <v>34</v>
      </c>
      <c r="F264" s="344" t="s">
        <v>4735</v>
      </c>
      <c r="G264" s="203"/>
      <c r="H264" s="345" t="s">
        <v>34</v>
      </c>
      <c r="I264" s="346" t="s">
        <v>34</v>
      </c>
      <c r="J264" s="203"/>
      <c r="K264" s="203"/>
      <c r="L264" s="347"/>
    </row>
    <row r="265" spans="2:12" s="13" customFormat="1" ht="13.5" hidden="1" outlineLevel="3">
      <c r="B265" s="331"/>
      <c r="C265" s="204"/>
      <c r="D265" s="206" t="s">
        <v>348</v>
      </c>
      <c r="E265" s="210" t="s">
        <v>34</v>
      </c>
      <c r="F265" s="211" t="s">
        <v>4736</v>
      </c>
      <c r="G265" s="204"/>
      <c r="H265" s="212">
        <v>30.282</v>
      </c>
      <c r="I265" s="332" t="s">
        <v>34</v>
      </c>
      <c r="J265" s="204"/>
      <c r="K265" s="204"/>
      <c r="L265" s="333"/>
    </row>
    <row r="266" spans="2:12" s="13" customFormat="1" ht="13.5" hidden="1" outlineLevel="3">
      <c r="B266" s="331"/>
      <c r="C266" s="204"/>
      <c r="D266" s="206" t="s">
        <v>348</v>
      </c>
      <c r="E266" s="210" t="s">
        <v>34</v>
      </c>
      <c r="F266" s="211" t="s">
        <v>4737</v>
      </c>
      <c r="G266" s="204"/>
      <c r="H266" s="212">
        <v>15.507</v>
      </c>
      <c r="I266" s="332" t="s">
        <v>34</v>
      </c>
      <c r="J266" s="204"/>
      <c r="K266" s="204"/>
      <c r="L266" s="333"/>
    </row>
    <row r="267" spans="2:12" s="12" customFormat="1" ht="13.5" hidden="1" outlineLevel="3">
      <c r="B267" s="342"/>
      <c r="C267" s="203"/>
      <c r="D267" s="206" t="s">
        <v>348</v>
      </c>
      <c r="E267" s="343" t="s">
        <v>34</v>
      </c>
      <c r="F267" s="344" t="s">
        <v>4738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3" customFormat="1" ht="13.5" hidden="1" outlineLevel="3">
      <c r="B268" s="331"/>
      <c r="C268" s="204"/>
      <c r="D268" s="206" t="s">
        <v>348</v>
      </c>
      <c r="E268" s="210" t="s">
        <v>34</v>
      </c>
      <c r="F268" s="211" t="s">
        <v>4739</v>
      </c>
      <c r="G268" s="204"/>
      <c r="H268" s="212">
        <v>3.363</v>
      </c>
      <c r="I268" s="332" t="s">
        <v>34</v>
      </c>
      <c r="J268" s="204"/>
      <c r="K268" s="204"/>
      <c r="L268" s="333"/>
    </row>
    <row r="269" spans="2:12" s="15" customFormat="1" ht="13.5" hidden="1" outlineLevel="3">
      <c r="B269" s="339"/>
      <c r="C269" s="213"/>
      <c r="D269" s="206" t="s">
        <v>348</v>
      </c>
      <c r="E269" s="214" t="s">
        <v>2376</v>
      </c>
      <c r="F269" s="215" t="s">
        <v>363</v>
      </c>
      <c r="G269" s="213"/>
      <c r="H269" s="216">
        <v>49.152</v>
      </c>
      <c r="I269" s="340" t="s">
        <v>34</v>
      </c>
      <c r="J269" s="213"/>
      <c r="K269" s="213"/>
      <c r="L269" s="341"/>
    </row>
    <row r="270" spans="2:12" s="12" customFormat="1" ht="13.5" hidden="1" outlineLevel="3">
      <c r="B270" s="342"/>
      <c r="C270" s="203"/>
      <c r="D270" s="206" t="s">
        <v>348</v>
      </c>
      <c r="E270" s="343" t="s">
        <v>34</v>
      </c>
      <c r="F270" s="344" t="s">
        <v>2404</v>
      </c>
      <c r="G270" s="203"/>
      <c r="H270" s="345" t="s">
        <v>34</v>
      </c>
      <c r="I270" s="346" t="s">
        <v>34</v>
      </c>
      <c r="J270" s="203"/>
      <c r="K270" s="203"/>
      <c r="L270" s="347"/>
    </row>
    <row r="271" spans="2:12" s="13" customFormat="1" ht="13.5" hidden="1" outlineLevel="3">
      <c r="B271" s="331"/>
      <c r="C271" s="204"/>
      <c r="D271" s="206" t="s">
        <v>348</v>
      </c>
      <c r="E271" s="210" t="s">
        <v>34</v>
      </c>
      <c r="F271" s="211" t="s">
        <v>4740</v>
      </c>
      <c r="G271" s="204"/>
      <c r="H271" s="212">
        <v>-2.828</v>
      </c>
      <c r="I271" s="332" t="s">
        <v>34</v>
      </c>
      <c r="J271" s="204"/>
      <c r="K271" s="204"/>
      <c r="L271" s="333"/>
    </row>
    <row r="272" spans="2:12" s="13" customFormat="1" ht="13.5" hidden="1" outlineLevel="3">
      <c r="B272" s="331"/>
      <c r="C272" s="204"/>
      <c r="D272" s="206" t="s">
        <v>348</v>
      </c>
      <c r="E272" s="210" t="s">
        <v>34</v>
      </c>
      <c r="F272" s="211" t="s">
        <v>4741</v>
      </c>
      <c r="G272" s="204"/>
      <c r="H272" s="212">
        <v>-1.88</v>
      </c>
      <c r="I272" s="332" t="s">
        <v>34</v>
      </c>
      <c r="J272" s="204"/>
      <c r="K272" s="204"/>
      <c r="L272" s="333"/>
    </row>
    <row r="273" spans="2:12" s="13" customFormat="1" ht="13.5" hidden="1" outlineLevel="3">
      <c r="B273" s="331"/>
      <c r="C273" s="204"/>
      <c r="D273" s="206" t="s">
        <v>348</v>
      </c>
      <c r="E273" s="210" t="s">
        <v>34</v>
      </c>
      <c r="F273" s="211" t="s">
        <v>4742</v>
      </c>
      <c r="G273" s="204"/>
      <c r="H273" s="212">
        <v>-1.32</v>
      </c>
      <c r="I273" s="332" t="s">
        <v>34</v>
      </c>
      <c r="J273" s="204"/>
      <c r="K273" s="204"/>
      <c r="L273" s="333"/>
    </row>
    <row r="274" spans="2:12" s="14" customFormat="1" ht="13.5" hidden="1" outlineLevel="3">
      <c r="B274" s="335"/>
      <c r="C274" s="205"/>
      <c r="D274" s="206" t="s">
        <v>348</v>
      </c>
      <c r="E274" s="207" t="s">
        <v>239</v>
      </c>
      <c r="F274" s="208" t="s">
        <v>352</v>
      </c>
      <c r="G274" s="205"/>
      <c r="H274" s="209">
        <v>43.124</v>
      </c>
      <c r="I274" s="336" t="s">
        <v>34</v>
      </c>
      <c r="J274" s="205"/>
      <c r="K274" s="205"/>
      <c r="L274" s="337"/>
    </row>
    <row r="275" spans="2:12" s="1" customFormat="1" ht="22.5" customHeight="1" outlineLevel="2" collapsed="1">
      <c r="B275" s="302"/>
      <c r="C275" s="217" t="s">
        <v>527</v>
      </c>
      <c r="D275" s="217" t="s">
        <v>441</v>
      </c>
      <c r="E275" s="218" t="s">
        <v>2406</v>
      </c>
      <c r="F275" s="219" t="s">
        <v>2407</v>
      </c>
      <c r="G275" s="220" t="s">
        <v>417</v>
      </c>
      <c r="H275" s="221">
        <v>81.516</v>
      </c>
      <c r="I275" s="270">
        <v>222.9</v>
      </c>
      <c r="J275" s="222">
        <f>ROUND(I275*H275,2)</f>
        <v>18169.92</v>
      </c>
      <c r="K275" s="219" t="s">
        <v>34</v>
      </c>
      <c r="L275" s="334"/>
    </row>
    <row r="276" spans="2:12" s="13" customFormat="1" ht="13.5" hidden="1" outlineLevel="3">
      <c r="B276" s="331"/>
      <c r="C276" s="204"/>
      <c r="D276" s="206" t="s">
        <v>348</v>
      </c>
      <c r="E276" s="210" t="s">
        <v>34</v>
      </c>
      <c r="F276" s="211" t="s">
        <v>2408</v>
      </c>
      <c r="G276" s="204"/>
      <c r="H276" s="212">
        <v>81.516</v>
      </c>
      <c r="I276" s="332" t="s">
        <v>34</v>
      </c>
      <c r="J276" s="204"/>
      <c r="K276" s="204"/>
      <c r="L276" s="333"/>
    </row>
    <row r="277" spans="2:12" s="1" customFormat="1" ht="22.5" customHeight="1" outlineLevel="2" collapsed="1">
      <c r="B277" s="302"/>
      <c r="C277" s="191" t="s">
        <v>531</v>
      </c>
      <c r="D277" s="191" t="s">
        <v>342</v>
      </c>
      <c r="E277" s="192" t="s">
        <v>941</v>
      </c>
      <c r="F277" s="193" t="s">
        <v>942</v>
      </c>
      <c r="G277" s="194" t="s">
        <v>345</v>
      </c>
      <c r="H277" s="195">
        <v>43.124</v>
      </c>
      <c r="I277" s="269">
        <v>36.1</v>
      </c>
      <c r="J277" s="197">
        <f>ROUND(I277*H277,2)</f>
        <v>1556.78</v>
      </c>
      <c r="K277" s="193" t="s">
        <v>346</v>
      </c>
      <c r="L277" s="322"/>
    </row>
    <row r="278" spans="2:12" s="13" customFormat="1" ht="13.5" hidden="1" outlineLevel="3">
      <c r="B278" s="331"/>
      <c r="C278" s="204"/>
      <c r="D278" s="206" t="s">
        <v>348</v>
      </c>
      <c r="E278" s="210" t="s">
        <v>34</v>
      </c>
      <c r="F278" s="211" t="s">
        <v>1242</v>
      </c>
      <c r="G278" s="204"/>
      <c r="H278" s="212">
        <v>43.124</v>
      </c>
      <c r="I278" s="332" t="s">
        <v>34</v>
      </c>
      <c r="J278" s="204"/>
      <c r="K278" s="204"/>
      <c r="L278" s="333"/>
    </row>
    <row r="279" spans="2:12" s="1" customFormat="1" ht="22.5" customHeight="1" outlineLevel="2">
      <c r="B279" s="302"/>
      <c r="C279" s="191" t="s">
        <v>536</v>
      </c>
      <c r="D279" s="191" t="s">
        <v>342</v>
      </c>
      <c r="E279" s="192" t="s">
        <v>933</v>
      </c>
      <c r="F279" s="193" t="s">
        <v>934</v>
      </c>
      <c r="G279" s="194" t="s">
        <v>345</v>
      </c>
      <c r="H279" s="195">
        <v>43.124</v>
      </c>
      <c r="I279" s="269">
        <v>10.3</v>
      </c>
      <c r="J279" s="197">
        <f>ROUND(I279*H279,2)</f>
        <v>444.18</v>
      </c>
      <c r="K279" s="193" t="s">
        <v>346</v>
      </c>
      <c r="L279" s="322"/>
    </row>
    <row r="280" spans="2:12" s="1" customFormat="1" ht="22.5" customHeight="1" outlineLevel="2" collapsed="1">
      <c r="B280" s="302"/>
      <c r="C280" s="191" t="s">
        <v>540</v>
      </c>
      <c r="D280" s="191" t="s">
        <v>342</v>
      </c>
      <c r="E280" s="192" t="s">
        <v>936</v>
      </c>
      <c r="F280" s="193" t="s">
        <v>937</v>
      </c>
      <c r="G280" s="194" t="s">
        <v>390</v>
      </c>
      <c r="H280" s="195">
        <v>95.069</v>
      </c>
      <c r="I280" s="269">
        <v>34.9</v>
      </c>
      <c r="J280" s="197">
        <f>ROUND(I280*H280,2)</f>
        <v>3317.91</v>
      </c>
      <c r="K280" s="193" t="s">
        <v>346</v>
      </c>
      <c r="L280" s="322"/>
    </row>
    <row r="281" spans="2:12" s="13" customFormat="1" ht="13.5" hidden="1" outlineLevel="3">
      <c r="B281" s="331"/>
      <c r="C281" s="204"/>
      <c r="D281" s="206" t="s">
        <v>348</v>
      </c>
      <c r="E281" s="210" t="s">
        <v>34</v>
      </c>
      <c r="F281" s="211" t="s">
        <v>2504</v>
      </c>
      <c r="G281" s="204"/>
      <c r="H281" s="212">
        <v>95.069</v>
      </c>
      <c r="I281" s="332" t="s">
        <v>34</v>
      </c>
      <c r="J281" s="204"/>
      <c r="K281" s="204"/>
      <c r="L281" s="333"/>
    </row>
    <row r="282" spans="2:12" s="1" customFormat="1" ht="22.5" customHeight="1" outlineLevel="2" collapsed="1">
      <c r="B282" s="302"/>
      <c r="C282" s="191" t="s">
        <v>541</v>
      </c>
      <c r="D282" s="191" t="s">
        <v>342</v>
      </c>
      <c r="E282" s="192" t="s">
        <v>941</v>
      </c>
      <c r="F282" s="193" t="s">
        <v>942</v>
      </c>
      <c r="G282" s="194" t="s">
        <v>345</v>
      </c>
      <c r="H282" s="195">
        <v>19.014</v>
      </c>
      <c r="I282" s="269">
        <v>36.1</v>
      </c>
      <c r="J282" s="197">
        <f>ROUND(I282*H282,2)</f>
        <v>686.41</v>
      </c>
      <c r="K282" s="193" t="s">
        <v>346</v>
      </c>
      <c r="L282" s="322"/>
    </row>
    <row r="283" spans="2:12" s="12" customFormat="1" ht="13.5" hidden="1" outlineLevel="3">
      <c r="B283" s="342"/>
      <c r="C283" s="203"/>
      <c r="D283" s="206" t="s">
        <v>348</v>
      </c>
      <c r="E283" s="343" t="s">
        <v>34</v>
      </c>
      <c r="F283" s="344" t="s">
        <v>3219</v>
      </c>
      <c r="G283" s="203"/>
      <c r="H283" s="345" t="s">
        <v>34</v>
      </c>
      <c r="I283" s="346" t="s">
        <v>34</v>
      </c>
      <c r="J283" s="203"/>
      <c r="K283" s="203"/>
      <c r="L283" s="347"/>
    </row>
    <row r="284" spans="2:12" s="13" customFormat="1" ht="13.5" hidden="1" outlineLevel="3">
      <c r="B284" s="331"/>
      <c r="C284" s="204"/>
      <c r="D284" s="206" t="s">
        <v>348</v>
      </c>
      <c r="E284" s="210" t="s">
        <v>34</v>
      </c>
      <c r="F284" s="211" t="s">
        <v>2611</v>
      </c>
      <c r="G284" s="204"/>
      <c r="H284" s="212">
        <v>19.014</v>
      </c>
      <c r="I284" s="332" t="s">
        <v>34</v>
      </c>
      <c r="J284" s="204"/>
      <c r="K284" s="204"/>
      <c r="L284" s="333"/>
    </row>
    <row r="285" spans="2:12" s="1" customFormat="1" ht="22.5" customHeight="1" outlineLevel="2">
      <c r="B285" s="302"/>
      <c r="C285" s="191" t="s">
        <v>543</v>
      </c>
      <c r="D285" s="191" t="s">
        <v>342</v>
      </c>
      <c r="E285" s="192" t="s">
        <v>3974</v>
      </c>
      <c r="F285" s="193" t="s">
        <v>3975</v>
      </c>
      <c r="G285" s="194" t="s">
        <v>345</v>
      </c>
      <c r="H285" s="195">
        <v>19.014</v>
      </c>
      <c r="I285" s="269">
        <v>56.8</v>
      </c>
      <c r="J285" s="197">
        <f>ROUND(I285*H285,2)</f>
        <v>1080</v>
      </c>
      <c r="K285" s="193" t="s">
        <v>346</v>
      </c>
      <c r="L285" s="322"/>
    </row>
    <row r="286" spans="2:12" s="1" customFormat="1" ht="22.5" customHeight="1" outlineLevel="2" collapsed="1">
      <c r="B286" s="302"/>
      <c r="C286" s="191" t="s">
        <v>544</v>
      </c>
      <c r="D286" s="191" t="s">
        <v>342</v>
      </c>
      <c r="E286" s="192" t="s">
        <v>946</v>
      </c>
      <c r="F286" s="193" t="s">
        <v>947</v>
      </c>
      <c r="G286" s="194" t="s">
        <v>390</v>
      </c>
      <c r="H286" s="195">
        <v>95.069</v>
      </c>
      <c r="I286" s="269">
        <v>27.9</v>
      </c>
      <c r="J286" s="197">
        <f>ROUND(I286*H286,2)</f>
        <v>2652.43</v>
      </c>
      <c r="K286" s="193" t="s">
        <v>346</v>
      </c>
      <c r="L286" s="322"/>
    </row>
    <row r="287" spans="2:12" s="13" customFormat="1" ht="13.5" hidden="1" outlineLevel="3">
      <c r="B287" s="331"/>
      <c r="C287" s="204"/>
      <c r="D287" s="206" t="s">
        <v>348</v>
      </c>
      <c r="E287" s="210" t="s">
        <v>34</v>
      </c>
      <c r="F287" s="211" t="s">
        <v>2504</v>
      </c>
      <c r="G287" s="204"/>
      <c r="H287" s="212">
        <v>95.069</v>
      </c>
      <c r="I287" s="332" t="s">
        <v>34</v>
      </c>
      <c r="J287" s="204"/>
      <c r="K287" s="204"/>
      <c r="L287" s="333"/>
    </row>
    <row r="288" spans="2:12" s="1" customFormat="1" ht="22.5" customHeight="1" outlineLevel="2" collapsed="1">
      <c r="B288" s="302"/>
      <c r="C288" s="217" t="s">
        <v>234</v>
      </c>
      <c r="D288" s="217" t="s">
        <v>441</v>
      </c>
      <c r="E288" s="218" t="s">
        <v>950</v>
      </c>
      <c r="F288" s="219" t="s">
        <v>951</v>
      </c>
      <c r="G288" s="220" t="s">
        <v>345</v>
      </c>
      <c r="H288" s="221">
        <v>9.982</v>
      </c>
      <c r="I288" s="270">
        <v>668.7</v>
      </c>
      <c r="J288" s="222">
        <f>ROUND(I288*H288,2)</f>
        <v>6674.96</v>
      </c>
      <c r="K288" s="219" t="s">
        <v>34</v>
      </c>
      <c r="L288" s="334"/>
    </row>
    <row r="289" spans="2:12" s="13" customFormat="1" ht="13.5" hidden="1" outlineLevel="3">
      <c r="B289" s="331"/>
      <c r="C289" s="204"/>
      <c r="D289" s="206" t="s">
        <v>348</v>
      </c>
      <c r="E289" s="210" t="s">
        <v>34</v>
      </c>
      <c r="F289" s="211" t="s">
        <v>2612</v>
      </c>
      <c r="G289" s="204"/>
      <c r="H289" s="212">
        <v>9.982</v>
      </c>
      <c r="I289" s="332" t="s">
        <v>34</v>
      </c>
      <c r="J289" s="204"/>
      <c r="K289" s="204"/>
      <c r="L289" s="333"/>
    </row>
    <row r="290" spans="2:12" s="1" customFormat="1" ht="22.5" customHeight="1" outlineLevel="2" collapsed="1">
      <c r="B290" s="302"/>
      <c r="C290" s="191" t="s">
        <v>561</v>
      </c>
      <c r="D290" s="191" t="s">
        <v>342</v>
      </c>
      <c r="E290" s="192" t="s">
        <v>941</v>
      </c>
      <c r="F290" s="193" t="s">
        <v>942</v>
      </c>
      <c r="G290" s="194" t="s">
        <v>345</v>
      </c>
      <c r="H290" s="195">
        <v>9.982</v>
      </c>
      <c r="I290" s="269">
        <v>36.1</v>
      </c>
      <c r="J290" s="197">
        <f>ROUND(I290*H290,2)</f>
        <v>360.35</v>
      </c>
      <c r="K290" s="193" t="s">
        <v>346</v>
      </c>
      <c r="L290" s="322"/>
    </row>
    <row r="291" spans="2:12" s="13" customFormat="1" ht="13.5" hidden="1" outlineLevel="3">
      <c r="B291" s="331"/>
      <c r="C291" s="204"/>
      <c r="D291" s="206" t="s">
        <v>348</v>
      </c>
      <c r="E291" s="210" t="s">
        <v>34</v>
      </c>
      <c r="F291" s="211" t="s">
        <v>3662</v>
      </c>
      <c r="G291" s="204"/>
      <c r="H291" s="212">
        <v>9.982</v>
      </c>
      <c r="I291" s="332" t="s">
        <v>34</v>
      </c>
      <c r="J291" s="204"/>
      <c r="K291" s="204"/>
      <c r="L291" s="333"/>
    </row>
    <row r="292" spans="2:12" s="1" customFormat="1" ht="22.5" customHeight="1" outlineLevel="2">
      <c r="B292" s="302"/>
      <c r="C292" s="191" t="s">
        <v>565</v>
      </c>
      <c r="D292" s="191" t="s">
        <v>342</v>
      </c>
      <c r="E292" s="192" t="s">
        <v>933</v>
      </c>
      <c r="F292" s="193" t="s">
        <v>934</v>
      </c>
      <c r="G292" s="194" t="s">
        <v>345</v>
      </c>
      <c r="H292" s="195">
        <v>9.982</v>
      </c>
      <c r="I292" s="269">
        <v>10.3</v>
      </c>
      <c r="J292" s="197">
        <f>ROUND(I292*H292,2)</f>
        <v>102.81</v>
      </c>
      <c r="K292" s="193" t="s">
        <v>346</v>
      </c>
      <c r="L292" s="322"/>
    </row>
    <row r="293" spans="2:12" s="1" customFormat="1" ht="22.5" customHeight="1" outlineLevel="2" collapsed="1">
      <c r="B293" s="302"/>
      <c r="C293" s="191" t="s">
        <v>570</v>
      </c>
      <c r="D293" s="191" t="s">
        <v>342</v>
      </c>
      <c r="E293" s="192" t="s">
        <v>957</v>
      </c>
      <c r="F293" s="193" t="s">
        <v>958</v>
      </c>
      <c r="G293" s="194" t="s">
        <v>390</v>
      </c>
      <c r="H293" s="195">
        <v>95.069</v>
      </c>
      <c r="I293" s="269">
        <v>13.9</v>
      </c>
      <c r="J293" s="197">
        <f>ROUND(I293*H293,2)</f>
        <v>1321.46</v>
      </c>
      <c r="K293" s="193" t="s">
        <v>346</v>
      </c>
      <c r="L293" s="322"/>
    </row>
    <row r="294" spans="2:12" s="13" customFormat="1" ht="13.5" hidden="1" outlineLevel="3">
      <c r="B294" s="331"/>
      <c r="C294" s="204"/>
      <c r="D294" s="206" t="s">
        <v>348</v>
      </c>
      <c r="E294" s="210" t="s">
        <v>34</v>
      </c>
      <c r="F294" s="211" t="s">
        <v>2504</v>
      </c>
      <c r="G294" s="204"/>
      <c r="H294" s="212">
        <v>95.069</v>
      </c>
      <c r="I294" s="332" t="s">
        <v>34</v>
      </c>
      <c r="J294" s="204"/>
      <c r="K294" s="204"/>
      <c r="L294" s="333"/>
    </row>
    <row r="295" spans="2:12" s="1" customFormat="1" ht="22.5" customHeight="1" outlineLevel="2" collapsed="1">
      <c r="B295" s="302"/>
      <c r="C295" s="217" t="s">
        <v>571</v>
      </c>
      <c r="D295" s="217" t="s">
        <v>441</v>
      </c>
      <c r="E295" s="218" t="s">
        <v>442</v>
      </c>
      <c r="F295" s="219" t="s">
        <v>443</v>
      </c>
      <c r="G295" s="220" t="s">
        <v>444</v>
      </c>
      <c r="H295" s="221">
        <v>1.996</v>
      </c>
      <c r="I295" s="270">
        <v>111.5</v>
      </c>
      <c r="J295" s="222">
        <f>ROUND(I295*H295,2)</f>
        <v>222.55</v>
      </c>
      <c r="K295" s="219" t="s">
        <v>34</v>
      </c>
      <c r="L295" s="334"/>
    </row>
    <row r="296" spans="2:12" s="13" customFormat="1" ht="13.5" hidden="1" outlineLevel="3">
      <c r="B296" s="331"/>
      <c r="C296" s="204"/>
      <c r="D296" s="206" t="s">
        <v>348</v>
      </c>
      <c r="E296" s="210" t="s">
        <v>34</v>
      </c>
      <c r="F296" s="211" t="s">
        <v>2613</v>
      </c>
      <c r="G296" s="204"/>
      <c r="H296" s="212">
        <v>1.996</v>
      </c>
      <c r="I296" s="332" t="s">
        <v>34</v>
      </c>
      <c r="J296" s="204"/>
      <c r="K296" s="204"/>
      <c r="L296" s="333"/>
    </row>
    <row r="297" spans="2:12" s="1" customFormat="1" ht="22.5" customHeight="1" outlineLevel="2" collapsed="1">
      <c r="B297" s="302"/>
      <c r="C297" s="191" t="s">
        <v>573</v>
      </c>
      <c r="D297" s="191" t="s">
        <v>342</v>
      </c>
      <c r="E297" s="192" t="s">
        <v>965</v>
      </c>
      <c r="F297" s="193" t="s">
        <v>966</v>
      </c>
      <c r="G297" s="194" t="s">
        <v>390</v>
      </c>
      <c r="H297" s="195">
        <v>95.069</v>
      </c>
      <c r="I297" s="269">
        <v>16.7</v>
      </c>
      <c r="J297" s="197">
        <f>ROUND(I297*H297,2)</f>
        <v>1587.65</v>
      </c>
      <c r="K297" s="193" t="s">
        <v>34</v>
      </c>
      <c r="L297" s="322"/>
    </row>
    <row r="298" spans="2:12" s="13" customFormat="1" ht="13.5" hidden="1" outlineLevel="3">
      <c r="B298" s="331"/>
      <c r="C298" s="204"/>
      <c r="D298" s="206" t="s">
        <v>348</v>
      </c>
      <c r="E298" s="210" t="s">
        <v>34</v>
      </c>
      <c r="F298" s="211" t="s">
        <v>2504</v>
      </c>
      <c r="G298" s="204"/>
      <c r="H298" s="212">
        <v>95.069</v>
      </c>
      <c r="I298" s="332" t="s">
        <v>34</v>
      </c>
      <c r="J298" s="204"/>
      <c r="K298" s="204"/>
      <c r="L298" s="333"/>
    </row>
    <row r="299" spans="2:12" s="11" customFormat="1" ht="29.85" customHeight="1" outlineLevel="1">
      <c r="B299" s="318"/>
      <c r="C299" s="182"/>
      <c r="D299" s="188" t="s">
        <v>74</v>
      </c>
      <c r="E299" s="189" t="s">
        <v>90</v>
      </c>
      <c r="F299" s="189" t="s">
        <v>1361</v>
      </c>
      <c r="G299" s="182"/>
      <c r="H299" s="182"/>
      <c r="I299" s="321" t="s">
        <v>34</v>
      </c>
      <c r="J299" s="190">
        <f>SUM(J300:J301)</f>
        <v>11558.42</v>
      </c>
      <c r="K299" s="182"/>
      <c r="L299" s="320"/>
    </row>
    <row r="300" spans="2:12" s="1" customFormat="1" ht="31.5" customHeight="1" outlineLevel="2">
      <c r="B300" s="302"/>
      <c r="C300" s="191" t="s">
        <v>576</v>
      </c>
      <c r="D300" s="191" t="s">
        <v>342</v>
      </c>
      <c r="E300" s="192" t="s">
        <v>4743</v>
      </c>
      <c r="F300" s="193" t="s">
        <v>4744</v>
      </c>
      <c r="G300" s="194" t="s">
        <v>1130</v>
      </c>
      <c r="H300" s="195">
        <v>2</v>
      </c>
      <c r="I300" s="269">
        <v>3901</v>
      </c>
      <c r="J300" s="197">
        <f>ROUND(I300*H300,2)</f>
        <v>7802</v>
      </c>
      <c r="K300" s="193" t="s">
        <v>34</v>
      </c>
      <c r="L300" s="322"/>
    </row>
    <row r="301" spans="2:12" s="1" customFormat="1" ht="31.5" customHeight="1" outlineLevel="2" collapsed="1">
      <c r="B301" s="302"/>
      <c r="C301" s="191" t="s">
        <v>581</v>
      </c>
      <c r="D301" s="191" t="s">
        <v>342</v>
      </c>
      <c r="E301" s="192" t="s">
        <v>2619</v>
      </c>
      <c r="F301" s="193" t="s">
        <v>2620</v>
      </c>
      <c r="G301" s="194" t="s">
        <v>345</v>
      </c>
      <c r="H301" s="195">
        <v>2.157</v>
      </c>
      <c r="I301" s="269">
        <v>1741.5</v>
      </c>
      <c r="J301" s="197">
        <f>ROUND(I301*H301,2)</f>
        <v>3756.42</v>
      </c>
      <c r="K301" s="193" t="s">
        <v>34</v>
      </c>
      <c r="L301" s="322"/>
    </row>
    <row r="302" spans="2:12" s="12" customFormat="1" ht="13.5" hidden="1" outlineLevel="3">
      <c r="B302" s="342"/>
      <c r="C302" s="203"/>
      <c r="D302" s="206" t="s">
        <v>348</v>
      </c>
      <c r="E302" s="343" t="s">
        <v>34</v>
      </c>
      <c r="F302" s="344" t="s">
        <v>2621</v>
      </c>
      <c r="G302" s="203"/>
      <c r="H302" s="345" t="s">
        <v>34</v>
      </c>
      <c r="I302" s="346" t="s">
        <v>34</v>
      </c>
      <c r="J302" s="203"/>
      <c r="K302" s="203"/>
      <c r="L302" s="347"/>
    </row>
    <row r="303" spans="2:12" s="13" customFormat="1" ht="13.5" hidden="1" outlineLevel="3">
      <c r="B303" s="331"/>
      <c r="C303" s="204"/>
      <c r="D303" s="206" t="s">
        <v>348</v>
      </c>
      <c r="E303" s="210" t="s">
        <v>34</v>
      </c>
      <c r="F303" s="211" t="s">
        <v>4745</v>
      </c>
      <c r="G303" s="204"/>
      <c r="H303" s="212">
        <v>0.393</v>
      </c>
      <c r="I303" s="332" t="s">
        <v>34</v>
      </c>
      <c r="J303" s="204"/>
      <c r="K303" s="204"/>
      <c r="L303" s="333"/>
    </row>
    <row r="304" spans="2:12" s="13" customFormat="1" ht="13.5" hidden="1" outlineLevel="3">
      <c r="B304" s="331"/>
      <c r="C304" s="204"/>
      <c r="D304" s="206" t="s">
        <v>348</v>
      </c>
      <c r="E304" s="210" t="s">
        <v>34</v>
      </c>
      <c r="F304" s="211" t="s">
        <v>4746</v>
      </c>
      <c r="G304" s="204"/>
      <c r="H304" s="212">
        <v>0.919</v>
      </c>
      <c r="I304" s="332" t="s">
        <v>34</v>
      </c>
      <c r="J304" s="204"/>
      <c r="K304" s="204"/>
      <c r="L304" s="333"/>
    </row>
    <row r="305" spans="2:12" s="12" customFormat="1" ht="13.5" hidden="1" outlineLevel="3">
      <c r="B305" s="342"/>
      <c r="C305" s="203"/>
      <c r="D305" s="206" t="s">
        <v>348</v>
      </c>
      <c r="E305" s="343" t="s">
        <v>34</v>
      </c>
      <c r="F305" s="344" t="s">
        <v>4738</v>
      </c>
      <c r="G305" s="203"/>
      <c r="H305" s="345" t="s">
        <v>34</v>
      </c>
      <c r="I305" s="346" t="s">
        <v>34</v>
      </c>
      <c r="J305" s="203"/>
      <c r="K305" s="203"/>
      <c r="L305" s="347"/>
    </row>
    <row r="306" spans="2:12" s="13" customFormat="1" ht="13.5" hidden="1" outlineLevel="3">
      <c r="B306" s="331"/>
      <c r="C306" s="204"/>
      <c r="D306" s="206" t="s">
        <v>348</v>
      </c>
      <c r="E306" s="210" t="s">
        <v>34</v>
      </c>
      <c r="F306" s="211" t="s">
        <v>4747</v>
      </c>
      <c r="G306" s="204"/>
      <c r="H306" s="212">
        <v>0.845</v>
      </c>
      <c r="I306" s="332" t="s">
        <v>34</v>
      </c>
      <c r="J306" s="204"/>
      <c r="K306" s="204"/>
      <c r="L306" s="333"/>
    </row>
    <row r="307" spans="2:12" s="14" customFormat="1" ht="13.5" hidden="1" outlineLevel="3">
      <c r="B307" s="335"/>
      <c r="C307" s="205"/>
      <c r="D307" s="206" t="s">
        <v>348</v>
      </c>
      <c r="E307" s="207" t="s">
        <v>34</v>
      </c>
      <c r="F307" s="208" t="s">
        <v>352</v>
      </c>
      <c r="G307" s="205"/>
      <c r="H307" s="209">
        <v>2.157</v>
      </c>
      <c r="I307" s="336" t="s">
        <v>34</v>
      </c>
      <c r="J307" s="205"/>
      <c r="K307" s="205"/>
      <c r="L307" s="337"/>
    </row>
    <row r="308" spans="2:12" s="11" customFormat="1" ht="29.85" customHeight="1" outlineLevel="1">
      <c r="B308" s="318"/>
      <c r="C308" s="182"/>
      <c r="D308" s="188" t="s">
        <v>74</v>
      </c>
      <c r="E308" s="189" t="s">
        <v>347</v>
      </c>
      <c r="F308" s="189" t="s">
        <v>1579</v>
      </c>
      <c r="G308" s="182"/>
      <c r="H308" s="182"/>
      <c r="I308" s="321" t="s">
        <v>34</v>
      </c>
      <c r="J308" s="190">
        <f>SUM(J309:J317)</f>
        <v>5673.2300000000005</v>
      </c>
      <c r="K308" s="182"/>
      <c r="L308" s="320"/>
    </row>
    <row r="309" spans="2:12" s="1" customFormat="1" ht="22.5" customHeight="1" outlineLevel="2" collapsed="1">
      <c r="B309" s="302"/>
      <c r="C309" s="191" t="s">
        <v>585</v>
      </c>
      <c r="D309" s="191" t="s">
        <v>342</v>
      </c>
      <c r="E309" s="192" t="s">
        <v>2409</v>
      </c>
      <c r="F309" s="193" t="s">
        <v>2410</v>
      </c>
      <c r="G309" s="194" t="s">
        <v>345</v>
      </c>
      <c r="H309" s="195">
        <v>8.426</v>
      </c>
      <c r="I309" s="269">
        <v>626.9</v>
      </c>
      <c r="J309" s="197">
        <f>ROUND(I309*H309,2)</f>
        <v>5282.26</v>
      </c>
      <c r="K309" s="193" t="s">
        <v>346</v>
      </c>
      <c r="L309" s="322"/>
    </row>
    <row r="310" spans="2:12" s="12" customFormat="1" ht="13.5" hidden="1" outlineLevel="3">
      <c r="B310" s="342"/>
      <c r="C310" s="203"/>
      <c r="D310" s="206" t="s">
        <v>348</v>
      </c>
      <c r="E310" s="343" t="s">
        <v>34</v>
      </c>
      <c r="F310" s="344" t="s">
        <v>2411</v>
      </c>
      <c r="G310" s="203"/>
      <c r="H310" s="345" t="s">
        <v>34</v>
      </c>
      <c r="I310" s="346" t="s">
        <v>34</v>
      </c>
      <c r="J310" s="203"/>
      <c r="K310" s="203"/>
      <c r="L310" s="347"/>
    </row>
    <row r="311" spans="2:12" s="13" customFormat="1" ht="13.5" hidden="1" outlineLevel="3">
      <c r="B311" s="331"/>
      <c r="C311" s="204"/>
      <c r="D311" s="206" t="s">
        <v>348</v>
      </c>
      <c r="E311" s="210" t="s">
        <v>34</v>
      </c>
      <c r="F311" s="211" t="s">
        <v>4748</v>
      </c>
      <c r="G311" s="204"/>
      <c r="H311" s="212">
        <v>5.276</v>
      </c>
      <c r="I311" s="332" t="s">
        <v>34</v>
      </c>
      <c r="J311" s="204"/>
      <c r="K311" s="204"/>
      <c r="L311" s="333"/>
    </row>
    <row r="312" spans="2:12" s="13" customFormat="1" ht="13.5" hidden="1" outlineLevel="3">
      <c r="B312" s="331"/>
      <c r="C312" s="204"/>
      <c r="D312" s="206" t="s">
        <v>348</v>
      </c>
      <c r="E312" s="210" t="s">
        <v>34</v>
      </c>
      <c r="F312" s="211" t="s">
        <v>4749</v>
      </c>
      <c r="G312" s="204"/>
      <c r="H312" s="212">
        <v>2.477</v>
      </c>
      <c r="I312" s="332" t="s">
        <v>34</v>
      </c>
      <c r="J312" s="204"/>
      <c r="K312" s="204"/>
      <c r="L312" s="333"/>
    </row>
    <row r="313" spans="2:12" s="13" customFormat="1" ht="13.5" hidden="1" outlineLevel="3">
      <c r="B313" s="331"/>
      <c r="C313" s="204"/>
      <c r="D313" s="206" t="s">
        <v>348</v>
      </c>
      <c r="E313" s="210" t="s">
        <v>34</v>
      </c>
      <c r="F313" s="211" t="s">
        <v>4750</v>
      </c>
      <c r="G313" s="204"/>
      <c r="H313" s="212">
        <v>0.673</v>
      </c>
      <c r="I313" s="332" t="s">
        <v>34</v>
      </c>
      <c r="J313" s="204"/>
      <c r="K313" s="204"/>
      <c r="L313" s="333"/>
    </row>
    <row r="314" spans="2:12" s="14" customFormat="1" ht="13.5" hidden="1" outlineLevel="3">
      <c r="B314" s="335"/>
      <c r="C314" s="205"/>
      <c r="D314" s="206" t="s">
        <v>348</v>
      </c>
      <c r="E314" s="207" t="s">
        <v>2375</v>
      </c>
      <c r="F314" s="208" t="s">
        <v>352</v>
      </c>
      <c r="G314" s="205"/>
      <c r="H314" s="209">
        <v>8.426</v>
      </c>
      <c r="I314" s="336" t="s">
        <v>34</v>
      </c>
      <c r="J314" s="205"/>
      <c r="K314" s="205"/>
      <c r="L314" s="337"/>
    </row>
    <row r="315" spans="2:12" s="1" customFormat="1" ht="22.5" customHeight="1" outlineLevel="2" collapsed="1">
      <c r="B315" s="302"/>
      <c r="C315" s="191" t="s">
        <v>589</v>
      </c>
      <c r="D315" s="191" t="s">
        <v>342</v>
      </c>
      <c r="E315" s="192" t="s">
        <v>941</v>
      </c>
      <c r="F315" s="193" t="s">
        <v>942</v>
      </c>
      <c r="G315" s="194" t="s">
        <v>345</v>
      </c>
      <c r="H315" s="195">
        <v>8.426</v>
      </c>
      <c r="I315" s="269">
        <v>36.1</v>
      </c>
      <c r="J315" s="197">
        <f>ROUND(I315*H315,2)</f>
        <v>304.18</v>
      </c>
      <c r="K315" s="193" t="s">
        <v>346</v>
      </c>
      <c r="L315" s="322"/>
    </row>
    <row r="316" spans="2:12" s="13" customFormat="1" ht="13.5" hidden="1" outlineLevel="3">
      <c r="B316" s="331"/>
      <c r="C316" s="204"/>
      <c r="D316" s="206" t="s">
        <v>348</v>
      </c>
      <c r="E316" s="210" t="s">
        <v>34</v>
      </c>
      <c r="F316" s="211" t="s">
        <v>2413</v>
      </c>
      <c r="G316" s="204"/>
      <c r="H316" s="212">
        <v>8.426</v>
      </c>
      <c r="I316" s="332" t="s">
        <v>34</v>
      </c>
      <c r="J316" s="204"/>
      <c r="K316" s="204"/>
      <c r="L316" s="333"/>
    </row>
    <row r="317" spans="2:12" s="1" customFormat="1" ht="22.5" customHeight="1" outlineLevel="2">
      <c r="B317" s="302"/>
      <c r="C317" s="191" t="s">
        <v>592</v>
      </c>
      <c r="D317" s="191" t="s">
        <v>342</v>
      </c>
      <c r="E317" s="192" t="s">
        <v>933</v>
      </c>
      <c r="F317" s="193" t="s">
        <v>934</v>
      </c>
      <c r="G317" s="194" t="s">
        <v>345</v>
      </c>
      <c r="H317" s="195">
        <v>8.426</v>
      </c>
      <c r="I317" s="269">
        <v>10.3</v>
      </c>
      <c r="J317" s="197">
        <f>ROUND(I317*H317,2)</f>
        <v>86.79</v>
      </c>
      <c r="K317" s="193" t="s">
        <v>346</v>
      </c>
      <c r="L317" s="322"/>
    </row>
    <row r="318" spans="2:12" s="11" customFormat="1" ht="29.85" customHeight="1" outlineLevel="1">
      <c r="B318" s="318"/>
      <c r="C318" s="182"/>
      <c r="D318" s="188" t="s">
        <v>74</v>
      </c>
      <c r="E318" s="189" t="s">
        <v>368</v>
      </c>
      <c r="F318" s="189" t="s">
        <v>1774</v>
      </c>
      <c r="G318" s="182"/>
      <c r="H318" s="182"/>
      <c r="I318" s="321" t="s">
        <v>34</v>
      </c>
      <c r="J318" s="190">
        <f>SUM(J319:J343)</f>
        <v>7537.030000000001</v>
      </c>
      <c r="K318" s="182"/>
      <c r="L318" s="320"/>
    </row>
    <row r="319" spans="2:12" s="1" customFormat="1" ht="22.5" customHeight="1" outlineLevel="2" collapsed="1">
      <c r="B319" s="302"/>
      <c r="C319" s="191" t="s">
        <v>598</v>
      </c>
      <c r="D319" s="191" t="s">
        <v>342</v>
      </c>
      <c r="E319" s="192" t="s">
        <v>2648</v>
      </c>
      <c r="F319" s="193" t="s">
        <v>2649</v>
      </c>
      <c r="G319" s="194" t="s">
        <v>390</v>
      </c>
      <c r="H319" s="195">
        <v>5.335</v>
      </c>
      <c r="I319" s="269">
        <v>139.3</v>
      </c>
      <c r="J319" s="197">
        <f>ROUND(I319*H319,2)</f>
        <v>743.17</v>
      </c>
      <c r="K319" s="193" t="s">
        <v>346</v>
      </c>
      <c r="L319" s="322"/>
    </row>
    <row r="320" spans="2:12" s="13" customFormat="1" ht="13.5" hidden="1" outlineLevel="3">
      <c r="B320" s="331"/>
      <c r="C320" s="204"/>
      <c r="D320" s="206" t="s">
        <v>348</v>
      </c>
      <c r="E320" s="210" t="s">
        <v>34</v>
      </c>
      <c r="F320" s="211" t="s">
        <v>2650</v>
      </c>
      <c r="G320" s="204"/>
      <c r="H320" s="212">
        <v>5.335</v>
      </c>
      <c r="I320" s="332" t="s">
        <v>34</v>
      </c>
      <c r="J320" s="204"/>
      <c r="K320" s="204"/>
      <c r="L320" s="333"/>
    </row>
    <row r="321" spans="2:12" s="14" customFormat="1" ht="13.5" hidden="1" outlineLevel="3">
      <c r="B321" s="335"/>
      <c r="C321" s="205"/>
      <c r="D321" s="206" t="s">
        <v>348</v>
      </c>
      <c r="E321" s="207" t="s">
        <v>2502</v>
      </c>
      <c r="F321" s="208" t="s">
        <v>352</v>
      </c>
      <c r="G321" s="205"/>
      <c r="H321" s="209">
        <v>5.335</v>
      </c>
      <c r="I321" s="336" t="s">
        <v>34</v>
      </c>
      <c r="J321" s="205"/>
      <c r="K321" s="205"/>
      <c r="L321" s="337"/>
    </row>
    <row r="322" spans="2:12" s="1" customFormat="1" ht="22.5" customHeight="1" outlineLevel="2" collapsed="1">
      <c r="B322" s="302"/>
      <c r="C322" s="191" t="s">
        <v>600</v>
      </c>
      <c r="D322" s="191" t="s">
        <v>342</v>
      </c>
      <c r="E322" s="192" t="s">
        <v>1797</v>
      </c>
      <c r="F322" s="193" t="s">
        <v>1798</v>
      </c>
      <c r="G322" s="194" t="s">
        <v>390</v>
      </c>
      <c r="H322" s="195">
        <v>5.335</v>
      </c>
      <c r="I322" s="269">
        <v>181.1</v>
      </c>
      <c r="J322" s="197">
        <f>ROUND(I322*H322,2)</f>
        <v>966.17</v>
      </c>
      <c r="K322" s="193" t="s">
        <v>346</v>
      </c>
      <c r="L322" s="322"/>
    </row>
    <row r="323" spans="2:12" s="13" customFormat="1" ht="13.5" hidden="1" outlineLevel="3">
      <c r="B323" s="331"/>
      <c r="C323" s="204"/>
      <c r="D323" s="206" t="s">
        <v>348</v>
      </c>
      <c r="E323" s="210" t="s">
        <v>34</v>
      </c>
      <c r="F323" s="211" t="s">
        <v>2650</v>
      </c>
      <c r="G323" s="204"/>
      <c r="H323" s="212">
        <v>5.335</v>
      </c>
      <c r="I323" s="332" t="s">
        <v>34</v>
      </c>
      <c r="J323" s="204"/>
      <c r="K323" s="204"/>
      <c r="L323" s="333"/>
    </row>
    <row r="324" spans="2:12" s="14" customFormat="1" ht="13.5" hidden="1" outlineLevel="3">
      <c r="B324" s="335"/>
      <c r="C324" s="205"/>
      <c r="D324" s="206" t="s">
        <v>348</v>
      </c>
      <c r="E324" s="207" t="s">
        <v>2503</v>
      </c>
      <c r="F324" s="208" t="s">
        <v>352</v>
      </c>
      <c r="G324" s="205"/>
      <c r="H324" s="209">
        <v>5.335</v>
      </c>
      <c r="I324" s="336" t="s">
        <v>34</v>
      </c>
      <c r="J324" s="205"/>
      <c r="K324" s="205"/>
      <c r="L324" s="337"/>
    </row>
    <row r="325" spans="2:12" s="1" customFormat="1" ht="22.5" customHeight="1" outlineLevel="2" collapsed="1">
      <c r="B325" s="302"/>
      <c r="C325" s="191" t="s">
        <v>604</v>
      </c>
      <c r="D325" s="191" t="s">
        <v>342</v>
      </c>
      <c r="E325" s="192" t="s">
        <v>941</v>
      </c>
      <c r="F325" s="193" t="s">
        <v>942</v>
      </c>
      <c r="G325" s="194" t="s">
        <v>345</v>
      </c>
      <c r="H325" s="195">
        <v>1.6</v>
      </c>
      <c r="I325" s="269">
        <v>36.1</v>
      </c>
      <c r="J325" s="197">
        <f>ROUND(I325*H325,2)</f>
        <v>57.76</v>
      </c>
      <c r="K325" s="193" t="s">
        <v>346</v>
      </c>
      <c r="L325" s="322"/>
    </row>
    <row r="326" spans="2:12" s="12" customFormat="1" ht="13.5" hidden="1" outlineLevel="3">
      <c r="B326" s="342"/>
      <c r="C326" s="203"/>
      <c r="D326" s="206" t="s">
        <v>348</v>
      </c>
      <c r="E326" s="343" t="s">
        <v>34</v>
      </c>
      <c r="F326" s="344" t="s">
        <v>2651</v>
      </c>
      <c r="G326" s="203"/>
      <c r="H326" s="345" t="s">
        <v>34</v>
      </c>
      <c r="I326" s="346" t="s">
        <v>34</v>
      </c>
      <c r="J326" s="203"/>
      <c r="K326" s="203"/>
      <c r="L326" s="347"/>
    </row>
    <row r="327" spans="2:12" s="13" customFormat="1" ht="13.5" hidden="1" outlineLevel="3">
      <c r="B327" s="331"/>
      <c r="C327" s="204"/>
      <c r="D327" s="206" t="s">
        <v>348</v>
      </c>
      <c r="E327" s="210" t="s">
        <v>34</v>
      </c>
      <c r="F327" s="211" t="s">
        <v>2652</v>
      </c>
      <c r="G327" s="204"/>
      <c r="H327" s="212">
        <v>0.8</v>
      </c>
      <c r="I327" s="332" t="s">
        <v>34</v>
      </c>
      <c r="J327" s="204"/>
      <c r="K327" s="204"/>
      <c r="L327" s="333"/>
    </row>
    <row r="328" spans="2:12" s="13" customFormat="1" ht="13.5" hidden="1" outlineLevel="3">
      <c r="B328" s="331"/>
      <c r="C328" s="204"/>
      <c r="D328" s="206" t="s">
        <v>348</v>
      </c>
      <c r="E328" s="210" t="s">
        <v>34</v>
      </c>
      <c r="F328" s="211" t="s">
        <v>2653</v>
      </c>
      <c r="G328" s="204"/>
      <c r="H328" s="212">
        <v>0.8</v>
      </c>
      <c r="I328" s="332" t="s">
        <v>34</v>
      </c>
      <c r="J328" s="204"/>
      <c r="K328" s="204"/>
      <c r="L328" s="333"/>
    </row>
    <row r="329" spans="2:12" s="14" customFormat="1" ht="13.5" hidden="1" outlineLevel="3">
      <c r="B329" s="335"/>
      <c r="C329" s="205"/>
      <c r="D329" s="206" t="s">
        <v>348</v>
      </c>
      <c r="E329" s="207" t="s">
        <v>34</v>
      </c>
      <c r="F329" s="208" t="s">
        <v>352</v>
      </c>
      <c r="G329" s="205"/>
      <c r="H329" s="209">
        <v>1.6</v>
      </c>
      <c r="I329" s="336" t="s">
        <v>34</v>
      </c>
      <c r="J329" s="205"/>
      <c r="K329" s="205"/>
      <c r="L329" s="337"/>
    </row>
    <row r="330" spans="2:12" s="1" customFormat="1" ht="22.5" customHeight="1" outlineLevel="2">
      <c r="B330" s="302"/>
      <c r="C330" s="191" t="s">
        <v>608</v>
      </c>
      <c r="D330" s="191" t="s">
        <v>342</v>
      </c>
      <c r="E330" s="192" t="s">
        <v>933</v>
      </c>
      <c r="F330" s="193" t="s">
        <v>934</v>
      </c>
      <c r="G330" s="194" t="s">
        <v>345</v>
      </c>
      <c r="H330" s="195">
        <v>1.6</v>
      </c>
      <c r="I330" s="269">
        <v>10.3</v>
      </c>
      <c r="J330" s="197">
        <f>ROUND(I330*H330,2)</f>
        <v>16.48</v>
      </c>
      <c r="K330" s="193" t="s">
        <v>346</v>
      </c>
      <c r="L330" s="322"/>
    </row>
    <row r="331" spans="2:12" s="1" customFormat="1" ht="22.5" customHeight="1" outlineLevel="2" collapsed="1">
      <c r="B331" s="302"/>
      <c r="C331" s="191" t="s">
        <v>612</v>
      </c>
      <c r="D331" s="191" t="s">
        <v>342</v>
      </c>
      <c r="E331" s="192" t="s">
        <v>2654</v>
      </c>
      <c r="F331" s="193" t="s">
        <v>2655</v>
      </c>
      <c r="G331" s="194" t="s">
        <v>390</v>
      </c>
      <c r="H331" s="195">
        <v>5.335</v>
      </c>
      <c r="I331" s="269">
        <v>257.8</v>
      </c>
      <c r="J331" s="197">
        <f>ROUND(I331*H331,2)</f>
        <v>1375.36</v>
      </c>
      <c r="K331" s="193" t="s">
        <v>34</v>
      </c>
      <c r="L331" s="322"/>
    </row>
    <row r="332" spans="2:12" s="13" customFormat="1" ht="13.5" hidden="1" outlineLevel="3">
      <c r="B332" s="331"/>
      <c r="C332" s="204"/>
      <c r="D332" s="206" t="s">
        <v>348</v>
      </c>
      <c r="E332" s="210" t="s">
        <v>34</v>
      </c>
      <c r="F332" s="211" t="s">
        <v>2650</v>
      </c>
      <c r="G332" s="204"/>
      <c r="H332" s="212">
        <v>5.335</v>
      </c>
      <c r="I332" s="332" t="s">
        <v>34</v>
      </c>
      <c r="J332" s="204"/>
      <c r="K332" s="204"/>
      <c r="L332" s="333"/>
    </row>
    <row r="333" spans="2:12" s="1" customFormat="1" ht="22.5" customHeight="1" outlineLevel="2" collapsed="1">
      <c r="B333" s="302"/>
      <c r="C333" s="191" t="s">
        <v>618</v>
      </c>
      <c r="D333" s="191" t="s">
        <v>342</v>
      </c>
      <c r="E333" s="192" t="s">
        <v>1824</v>
      </c>
      <c r="F333" s="193" t="s">
        <v>1825</v>
      </c>
      <c r="G333" s="194" t="s">
        <v>390</v>
      </c>
      <c r="H333" s="195">
        <v>5.335</v>
      </c>
      <c r="I333" s="269">
        <v>22.3</v>
      </c>
      <c r="J333" s="197">
        <f>ROUND(I333*H333,2)</f>
        <v>118.97</v>
      </c>
      <c r="K333" s="193" t="s">
        <v>34</v>
      </c>
      <c r="L333" s="322"/>
    </row>
    <row r="334" spans="2:12" s="13" customFormat="1" ht="13.5" hidden="1" outlineLevel="3">
      <c r="B334" s="331"/>
      <c r="C334" s="204"/>
      <c r="D334" s="206" t="s">
        <v>348</v>
      </c>
      <c r="E334" s="210" t="s">
        <v>34</v>
      </c>
      <c r="F334" s="211" t="s">
        <v>2495</v>
      </c>
      <c r="G334" s="204"/>
      <c r="H334" s="212">
        <v>5.335</v>
      </c>
      <c r="I334" s="332" t="s">
        <v>34</v>
      </c>
      <c r="J334" s="204"/>
      <c r="K334" s="204"/>
      <c r="L334" s="333"/>
    </row>
    <row r="335" spans="2:12" s="1" customFormat="1" ht="22.5" customHeight="1" outlineLevel="2" collapsed="1">
      <c r="B335" s="302"/>
      <c r="C335" s="191" t="s">
        <v>637</v>
      </c>
      <c r="D335" s="191" t="s">
        <v>342</v>
      </c>
      <c r="E335" s="192" t="s">
        <v>2656</v>
      </c>
      <c r="F335" s="193" t="s">
        <v>2657</v>
      </c>
      <c r="G335" s="194" t="s">
        <v>390</v>
      </c>
      <c r="H335" s="195">
        <v>5.335</v>
      </c>
      <c r="I335" s="269">
        <v>278.6</v>
      </c>
      <c r="J335" s="197">
        <f>ROUND(I335*H335,2)</f>
        <v>1486.33</v>
      </c>
      <c r="K335" s="193" t="s">
        <v>34</v>
      </c>
      <c r="L335" s="322"/>
    </row>
    <row r="336" spans="2:12" s="13" customFormat="1" ht="13.5" hidden="1" outlineLevel="3">
      <c r="B336" s="331"/>
      <c r="C336" s="204"/>
      <c r="D336" s="206" t="s">
        <v>348</v>
      </c>
      <c r="E336" s="210" t="s">
        <v>34</v>
      </c>
      <c r="F336" s="211" t="s">
        <v>2650</v>
      </c>
      <c r="G336" s="204"/>
      <c r="H336" s="212">
        <v>5.335</v>
      </c>
      <c r="I336" s="332" t="s">
        <v>34</v>
      </c>
      <c r="J336" s="204"/>
      <c r="K336" s="204"/>
      <c r="L336" s="333"/>
    </row>
    <row r="337" spans="2:12" s="1" customFormat="1" ht="22.5" customHeight="1" outlineLevel="2" collapsed="1">
      <c r="B337" s="302"/>
      <c r="C337" s="191" t="s">
        <v>639</v>
      </c>
      <c r="D337" s="191" t="s">
        <v>342</v>
      </c>
      <c r="E337" s="192" t="s">
        <v>1820</v>
      </c>
      <c r="F337" s="193" t="s">
        <v>1821</v>
      </c>
      <c r="G337" s="194" t="s">
        <v>390</v>
      </c>
      <c r="H337" s="195">
        <v>5.335</v>
      </c>
      <c r="I337" s="269">
        <v>16.7</v>
      </c>
      <c r="J337" s="197">
        <f>ROUND(I337*H337,2)</f>
        <v>89.09</v>
      </c>
      <c r="K337" s="193" t="s">
        <v>34</v>
      </c>
      <c r="L337" s="322"/>
    </row>
    <row r="338" spans="2:12" s="13" customFormat="1" ht="13.5" hidden="1" outlineLevel="3">
      <c r="B338" s="331"/>
      <c r="C338" s="204"/>
      <c r="D338" s="206" t="s">
        <v>348</v>
      </c>
      <c r="E338" s="210" t="s">
        <v>34</v>
      </c>
      <c r="F338" s="211" t="s">
        <v>2495</v>
      </c>
      <c r="G338" s="204"/>
      <c r="H338" s="212">
        <v>5.335</v>
      </c>
      <c r="I338" s="332" t="s">
        <v>34</v>
      </c>
      <c r="J338" s="204"/>
      <c r="K338" s="204"/>
      <c r="L338" s="333"/>
    </row>
    <row r="339" spans="2:12" s="1" customFormat="1" ht="31.5" customHeight="1" outlineLevel="2" collapsed="1">
      <c r="B339" s="302"/>
      <c r="C339" s="191" t="s">
        <v>641</v>
      </c>
      <c r="D339" s="191" t="s">
        <v>342</v>
      </c>
      <c r="E339" s="192" t="s">
        <v>1810</v>
      </c>
      <c r="F339" s="193" t="s">
        <v>1811</v>
      </c>
      <c r="G339" s="194" t="s">
        <v>390</v>
      </c>
      <c r="H339" s="195">
        <v>5.335</v>
      </c>
      <c r="I339" s="269">
        <v>285.7</v>
      </c>
      <c r="J339" s="197">
        <f>ROUND(I339*H339,2)</f>
        <v>1524.21</v>
      </c>
      <c r="K339" s="193" t="s">
        <v>346</v>
      </c>
      <c r="L339" s="322"/>
    </row>
    <row r="340" spans="2:12" s="13" customFormat="1" ht="13.5" hidden="1" outlineLevel="3">
      <c r="B340" s="331"/>
      <c r="C340" s="204"/>
      <c r="D340" s="206" t="s">
        <v>348</v>
      </c>
      <c r="E340" s="210" t="s">
        <v>34</v>
      </c>
      <c r="F340" s="211" t="s">
        <v>2650</v>
      </c>
      <c r="G340" s="204"/>
      <c r="H340" s="212">
        <v>5.335</v>
      </c>
      <c r="I340" s="332" t="s">
        <v>34</v>
      </c>
      <c r="J340" s="204"/>
      <c r="K340" s="204"/>
      <c r="L340" s="333"/>
    </row>
    <row r="341" spans="2:12" s="1" customFormat="1" ht="22.5" customHeight="1" outlineLevel="2" collapsed="1">
      <c r="B341" s="302"/>
      <c r="C341" s="191" t="s">
        <v>643</v>
      </c>
      <c r="D341" s="191" t="s">
        <v>342</v>
      </c>
      <c r="E341" s="192" t="s">
        <v>1820</v>
      </c>
      <c r="F341" s="193" t="s">
        <v>1821</v>
      </c>
      <c r="G341" s="194" t="s">
        <v>390</v>
      </c>
      <c r="H341" s="195">
        <v>5.335</v>
      </c>
      <c r="I341" s="269">
        <v>16.7</v>
      </c>
      <c r="J341" s="197">
        <f>ROUND(I341*H341,2)</f>
        <v>89.09</v>
      </c>
      <c r="K341" s="193" t="s">
        <v>34</v>
      </c>
      <c r="L341" s="322"/>
    </row>
    <row r="342" spans="2:12" s="13" customFormat="1" ht="13.5" hidden="1" outlineLevel="3">
      <c r="B342" s="331"/>
      <c r="C342" s="204"/>
      <c r="D342" s="206" t="s">
        <v>348</v>
      </c>
      <c r="E342" s="210" t="s">
        <v>34</v>
      </c>
      <c r="F342" s="211" t="s">
        <v>2495</v>
      </c>
      <c r="G342" s="204"/>
      <c r="H342" s="212">
        <v>5.335</v>
      </c>
      <c r="I342" s="332" t="s">
        <v>34</v>
      </c>
      <c r="J342" s="204"/>
      <c r="K342" s="204"/>
      <c r="L342" s="333"/>
    </row>
    <row r="343" spans="2:12" s="1" customFormat="1" ht="31.5" customHeight="1" outlineLevel="2" collapsed="1">
      <c r="B343" s="302"/>
      <c r="C343" s="191" t="s">
        <v>645</v>
      </c>
      <c r="D343" s="191" t="s">
        <v>342</v>
      </c>
      <c r="E343" s="192" t="s">
        <v>4751</v>
      </c>
      <c r="F343" s="193" t="s">
        <v>4752</v>
      </c>
      <c r="G343" s="194" t="s">
        <v>491</v>
      </c>
      <c r="H343" s="195">
        <v>9.6</v>
      </c>
      <c r="I343" s="269">
        <v>111.5</v>
      </c>
      <c r="J343" s="197">
        <f>ROUND(I343*H343,2)</f>
        <v>1070.4</v>
      </c>
      <c r="K343" s="193" t="s">
        <v>34</v>
      </c>
      <c r="L343" s="322"/>
    </row>
    <row r="344" spans="2:12" s="13" customFormat="1" ht="13.5" hidden="1" outlineLevel="3">
      <c r="B344" s="331"/>
      <c r="C344" s="204"/>
      <c r="D344" s="206" t="s">
        <v>348</v>
      </c>
      <c r="E344" s="210" t="s">
        <v>34</v>
      </c>
      <c r="F344" s="211" t="s">
        <v>4753</v>
      </c>
      <c r="G344" s="204"/>
      <c r="H344" s="212">
        <v>9.6</v>
      </c>
      <c r="I344" s="332" t="s">
        <v>34</v>
      </c>
      <c r="J344" s="204"/>
      <c r="K344" s="204"/>
      <c r="L344" s="333"/>
    </row>
    <row r="345" spans="2:12" s="11" customFormat="1" ht="29.85" customHeight="1" outlineLevel="1">
      <c r="B345" s="318"/>
      <c r="C345" s="182"/>
      <c r="D345" s="188" t="s">
        <v>74</v>
      </c>
      <c r="E345" s="189" t="s">
        <v>382</v>
      </c>
      <c r="F345" s="189" t="s">
        <v>1861</v>
      </c>
      <c r="G345" s="182"/>
      <c r="H345" s="182"/>
      <c r="I345" s="321" t="s">
        <v>34</v>
      </c>
      <c r="J345" s="190">
        <f>SUM(J346:J470)</f>
        <v>676263.51</v>
      </c>
      <c r="K345" s="182"/>
      <c r="L345" s="320"/>
    </row>
    <row r="346" spans="2:12" s="1" customFormat="1" ht="22.5" customHeight="1" outlineLevel="2">
      <c r="B346" s="302"/>
      <c r="C346" s="191" t="s">
        <v>652</v>
      </c>
      <c r="D346" s="191" t="s">
        <v>342</v>
      </c>
      <c r="E346" s="192" t="s">
        <v>1863</v>
      </c>
      <c r="F346" s="193" t="s">
        <v>1864</v>
      </c>
      <c r="G346" s="194" t="s">
        <v>34</v>
      </c>
      <c r="H346" s="195">
        <v>0</v>
      </c>
      <c r="I346" s="269"/>
      <c r="J346" s="197">
        <f>ROUND(I346*H346,2)</f>
        <v>0</v>
      </c>
      <c r="K346" s="193" t="s">
        <v>34</v>
      </c>
      <c r="L346" s="322"/>
    </row>
    <row r="347" spans="2:12" s="1" customFormat="1" ht="22.5" customHeight="1" outlineLevel="2">
      <c r="B347" s="302"/>
      <c r="C347" s="191" t="s">
        <v>655</v>
      </c>
      <c r="D347" s="191" t="s">
        <v>342</v>
      </c>
      <c r="E347" s="192" t="s">
        <v>1866</v>
      </c>
      <c r="F347" s="193" t="s">
        <v>4754</v>
      </c>
      <c r="G347" s="194" t="s">
        <v>34</v>
      </c>
      <c r="H347" s="195">
        <v>0</v>
      </c>
      <c r="I347" s="269"/>
      <c r="J347" s="197">
        <f>ROUND(I347*H347,2)</f>
        <v>0</v>
      </c>
      <c r="K347" s="193" t="s">
        <v>34</v>
      </c>
      <c r="L347" s="322"/>
    </row>
    <row r="348" spans="2:12" s="1" customFormat="1" ht="22.5" customHeight="1" outlineLevel="2">
      <c r="B348" s="302"/>
      <c r="C348" s="191" t="s">
        <v>659</v>
      </c>
      <c r="D348" s="191" t="s">
        <v>342</v>
      </c>
      <c r="E348" s="192" t="s">
        <v>2414</v>
      </c>
      <c r="F348" s="193" t="s">
        <v>4755</v>
      </c>
      <c r="G348" s="194" t="s">
        <v>34</v>
      </c>
      <c r="H348" s="195">
        <v>0</v>
      </c>
      <c r="I348" s="269"/>
      <c r="J348" s="197">
        <f>ROUND(I348*H348,2)</f>
        <v>0</v>
      </c>
      <c r="K348" s="193" t="s">
        <v>34</v>
      </c>
      <c r="L348" s="322"/>
    </row>
    <row r="349" spans="2:12" s="1" customFormat="1" ht="31.5" customHeight="1" outlineLevel="2">
      <c r="B349" s="302"/>
      <c r="C349" s="191" t="s">
        <v>663</v>
      </c>
      <c r="D349" s="191" t="s">
        <v>342</v>
      </c>
      <c r="E349" s="192" t="s">
        <v>4756</v>
      </c>
      <c r="F349" s="193" t="s">
        <v>2415</v>
      </c>
      <c r="G349" s="194" t="s">
        <v>34</v>
      </c>
      <c r="H349" s="195">
        <v>0</v>
      </c>
      <c r="I349" s="269"/>
      <c r="J349" s="197">
        <f>ROUND(I349*H349,2)</f>
        <v>0</v>
      </c>
      <c r="K349" s="193" t="s">
        <v>34</v>
      </c>
      <c r="L349" s="322"/>
    </row>
    <row r="350" spans="2:12" s="1" customFormat="1" ht="31.5" customHeight="1" outlineLevel="2" collapsed="1">
      <c r="B350" s="302"/>
      <c r="C350" s="191" t="s">
        <v>710</v>
      </c>
      <c r="D350" s="191" t="s">
        <v>342</v>
      </c>
      <c r="E350" s="192" t="s">
        <v>4757</v>
      </c>
      <c r="F350" s="193" t="s">
        <v>4758</v>
      </c>
      <c r="G350" s="194" t="s">
        <v>491</v>
      </c>
      <c r="H350" s="195">
        <v>51.56</v>
      </c>
      <c r="I350" s="269">
        <v>209</v>
      </c>
      <c r="J350" s="197">
        <f>ROUND(I350*H350,2)</f>
        <v>10776.04</v>
      </c>
      <c r="K350" s="193" t="s">
        <v>346</v>
      </c>
      <c r="L350" s="322"/>
    </row>
    <row r="351" spans="2:12" s="13" customFormat="1" ht="13.5" hidden="1" outlineLevel="3">
      <c r="B351" s="331"/>
      <c r="C351" s="204"/>
      <c r="D351" s="206" t="s">
        <v>348</v>
      </c>
      <c r="E351" s="210" t="s">
        <v>34</v>
      </c>
      <c r="F351" s="211" t="s">
        <v>4759</v>
      </c>
      <c r="G351" s="204"/>
      <c r="H351" s="212">
        <v>47.96</v>
      </c>
      <c r="I351" s="332" t="s">
        <v>34</v>
      </c>
      <c r="J351" s="204"/>
      <c r="K351" s="204"/>
      <c r="L351" s="333"/>
    </row>
    <row r="352" spans="2:12" s="15" customFormat="1" ht="13.5" hidden="1" outlineLevel="3">
      <c r="B352" s="339"/>
      <c r="C352" s="213"/>
      <c r="D352" s="206" t="s">
        <v>348</v>
      </c>
      <c r="E352" s="214" t="s">
        <v>4664</v>
      </c>
      <c r="F352" s="215" t="s">
        <v>363</v>
      </c>
      <c r="G352" s="213"/>
      <c r="H352" s="216">
        <v>47.96</v>
      </c>
      <c r="I352" s="340" t="s">
        <v>34</v>
      </c>
      <c r="J352" s="213"/>
      <c r="K352" s="213"/>
      <c r="L352" s="341"/>
    </row>
    <row r="353" spans="2:12" s="12" customFormat="1" ht="13.5" hidden="1" outlineLevel="3">
      <c r="B353" s="342"/>
      <c r="C353" s="203"/>
      <c r="D353" s="206" t="s">
        <v>348</v>
      </c>
      <c r="E353" s="343" t="s">
        <v>34</v>
      </c>
      <c r="F353" s="344" t="s">
        <v>2419</v>
      </c>
      <c r="G353" s="203"/>
      <c r="H353" s="345" t="s">
        <v>34</v>
      </c>
      <c r="I353" s="346" t="s">
        <v>34</v>
      </c>
      <c r="J353" s="203"/>
      <c r="K353" s="203"/>
      <c r="L353" s="347"/>
    </row>
    <row r="354" spans="2:12" s="13" customFormat="1" ht="13.5" hidden="1" outlineLevel="3">
      <c r="B354" s="331"/>
      <c r="C354" s="204"/>
      <c r="D354" s="206" t="s">
        <v>348</v>
      </c>
      <c r="E354" s="210" t="s">
        <v>34</v>
      </c>
      <c r="F354" s="211" t="s">
        <v>4760</v>
      </c>
      <c r="G354" s="204"/>
      <c r="H354" s="212">
        <v>47.96</v>
      </c>
      <c r="I354" s="332" t="s">
        <v>34</v>
      </c>
      <c r="J354" s="204"/>
      <c r="K354" s="204"/>
      <c r="L354" s="333"/>
    </row>
    <row r="355" spans="2:12" s="13" customFormat="1" ht="13.5" hidden="1" outlineLevel="3">
      <c r="B355" s="331"/>
      <c r="C355" s="204"/>
      <c r="D355" s="206" t="s">
        <v>348</v>
      </c>
      <c r="E355" s="210" t="s">
        <v>34</v>
      </c>
      <c r="F355" s="211" t="s">
        <v>4761</v>
      </c>
      <c r="G355" s="204"/>
      <c r="H355" s="212">
        <v>3.6</v>
      </c>
      <c r="I355" s="332" t="s">
        <v>34</v>
      </c>
      <c r="J355" s="204"/>
      <c r="K355" s="204"/>
      <c r="L355" s="333"/>
    </row>
    <row r="356" spans="2:12" s="15" customFormat="1" ht="13.5" hidden="1" outlineLevel="3">
      <c r="B356" s="339"/>
      <c r="C356" s="213"/>
      <c r="D356" s="206" t="s">
        <v>348</v>
      </c>
      <c r="E356" s="214" t="s">
        <v>4665</v>
      </c>
      <c r="F356" s="215" t="s">
        <v>363</v>
      </c>
      <c r="G356" s="213"/>
      <c r="H356" s="216">
        <v>51.56</v>
      </c>
      <c r="I356" s="340" t="s">
        <v>34</v>
      </c>
      <c r="J356" s="213"/>
      <c r="K356" s="213"/>
      <c r="L356" s="341"/>
    </row>
    <row r="357" spans="2:12" s="1" customFormat="1" ht="22.5" customHeight="1" outlineLevel="2" collapsed="1">
      <c r="B357" s="302"/>
      <c r="C357" s="217" t="s">
        <v>714</v>
      </c>
      <c r="D357" s="217" t="s">
        <v>441</v>
      </c>
      <c r="E357" s="218" t="s">
        <v>4762</v>
      </c>
      <c r="F357" s="219" t="s">
        <v>4763</v>
      </c>
      <c r="G357" s="220" t="s">
        <v>491</v>
      </c>
      <c r="H357" s="221">
        <v>52.076</v>
      </c>
      <c r="I357" s="270">
        <v>2518.9</v>
      </c>
      <c r="J357" s="222">
        <f>ROUND(I357*H357,2)</f>
        <v>131174.24</v>
      </c>
      <c r="K357" s="219" t="s">
        <v>34</v>
      </c>
      <c r="L357" s="334"/>
    </row>
    <row r="358" spans="2:12" s="13" customFormat="1" ht="13.5" hidden="1" outlineLevel="3">
      <c r="B358" s="331"/>
      <c r="C358" s="204"/>
      <c r="D358" s="206" t="s">
        <v>348</v>
      </c>
      <c r="E358" s="210" t="s">
        <v>34</v>
      </c>
      <c r="F358" s="211" t="s">
        <v>4764</v>
      </c>
      <c r="G358" s="204"/>
      <c r="H358" s="212">
        <v>52.076</v>
      </c>
      <c r="I358" s="332" t="s">
        <v>34</v>
      </c>
      <c r="J358" s="204"/>
      <c r="K358" s="204"/>
      <c r="L358" s="333"/>
    </row>
    <row r="359" spans="2:12" s="1" customFormat="1" ht="22.5" customHeight="1" outlineLevel="2" collapsed="1">
      <c r="B359" s="302"/>
      <c r="C359" s="217" t="s">
        <v>718</v>
      </c>
      <c r="D359" s="217" t="s">
        <v>441</v>
      </c>
      <c r="E359" s="218" t="s">
        <v>4765</v>
      </c>
      <c r="F359" s="219" t="s">
        <v>4766</v>
      </c>
      <c r="G359" s="220" t="s">
        <v>1130</v>
      </c>
      <c r="H359" s="221">
        <v>10.2</v>
      </c>
      <c r="I359" s="270">
        <v>2035.5</v>
      </c>
      <c r="J359" s="222">
        <f>ROUND(I359*H359,2)</f>
        <v>20762.1</v>
      </c>
      <c r="K359" s="219" t="s">
        <v>34</v>
      </c>
      <c r="L359" s="334"/>
    </row>
    <row r="360" spans="2:12" s="13" customFormat="1" ht="13.5" hidden="1" outlineLevel="3">
      <c r="B360" s="331"/>
      <c r="C360" s="204"/>
      <c r="D360" s="206" t="s">
        <v>348</v>
      </c>
      <c r="E360" s="204"/>
      <c r="F360" s="211" t="s">
        <v>4767</v>
      </c>
      <c r="G360" s="204"/>
      <c r="H360" s="212">
        <v>10.2</v>
      </c>
      <c r="I360" s="332" t="s">
        <v>34</v>
      </c>
      <c r="J360" s="204"/>
      <c r="K360" s="204"/>
      <c r="L360" s="333"/>
    </row>
    <row r="361" spans="2:12" s="1" customFormat="1" ht="22.5" customHeight="1" outlineLevel="2" collapsed="1">
      <c r="B361" s="302"/>
      <c r="C361" s="191" t="s">
        <v>722</v>
      </c>
      <c r="D361" s="191" t="s">
        <v>342</v>
      </c>
      <c r="E361" s="192" t="s">
        <v>4768</v>
      </c>
      <c r="F361" s="193" t="s">
        <v>4769</v>
      </c>
      <c r="G361" s="194" t="s">
        <v>1130</v>
      </c>
      <c r="H361" s="195">
        <v>12</v>
      </c>
      <c r="I361" s="269">
        <v>209</v>
      </c>
      <c r="J361" s="197">
        <f>ROUND(I361*H361,2)</f>
        <v>2508</v>
      </c>
      <c r="K361" s="193" t="s">
        <v>34</v>
      </c>
      <c r="L361" s="322"/>
    </row>
    <row r="362" spans="2:12" s="13" customFormat="1" ht="13.5" hidden="1" outlineLevel="3">
      <c r="B362" s="331"/>
      <c r="C362" s="204"/>
      <c r="D362" s="206" t="s">
        <v>348</v>
      </c>
      <c r="E362" s="210" t="s">
        <v>34</v>
      </c>
      <c r="F362" s="211" t="s">
        <v>4770</v>
      </c>
      <c r="G362" s="204"/>
      <c r="H362" s="212">
        <v>12</v>
      </c>
      <c r="I362" s="332" t="s">
        <v>34</v>
      </c>
      <c r="J362" s="204"/>
      <c r="K362" s="204"/>
      <c r="L362" s="333"/>
    </row>
    <row r="363" spans="2:12" s="1" customFormat="1" ht="31.5" customHeight="1" outlineLevel="2" collapsed="1">
      <c r="B363" s="302"/>
      <c r="C363" s="191" t="s">
        <v>726</v>
      </c>
      <c r="D363" s="191" t="s">
        <v>342</v>
      </c>
      <c r="E363" s="192" t="s">
        <v>4771</v>
      </c>
      <c r="F363" s="193" t="s">
        <v>4772</v>
      </c>
      <c r="G363" s="194" t="s">
        <v>491</v>
      </c>
      <c r="H363" s="195">
        <v>24.32</v>
      </c>
      <c r="I363" s="269">
        <v>278.6</v>
      </c>
      <c r="J363" s="197">
        <f>ROUND(I363*H363,2)</f>
        <v>6775.55</v>
      </c>
      <c r="K363" s="193" t="s">
        <v>346</v>
      </c>
      <c r="L363" s="322"/>
    </row>
    <row r="364" spans="2:12" s="13" customFormat="1" ht="13.5" hidden="1" outlineLevel="3">
      <c r="B364" s="331"/>
      <c r="C364" s="204"/>
      <c r="D364" s="206" t="s">
        <v>348</v>
      </c>
      <c r="E364" s="210" t="s">
        <v>34</v>
      </c>
      <c r="F364" s="211" t="s">
        <v>4773</v>
      </c>
      <c r="G364" s="204"/>
      <c r="H364" s="212">
        <v>22.52</v>
      </c>
      <c r="I364" s="332" t="s">
        <v>34</v>
      </c>
      <c r="J364" s="204"/>
      <c r="K364" s="204"/>
      <c r="L364" s="333"/>
    </row>
    <row r="365" spans="2:12" s="15" customFormat="1" ht="13.5" hidden="1" outlineLevel="3">
      <c r="B365" s="339"/>
      <c r="C365" s="213"/>
      <c r="D365" s="206" t="s">
        <v>348</v>
      </c>
      <c r="E365" s="214" t="s">
        <v>4666</v>
      </c>
      <c r="F365" s="215" t="s">
        <v>363</v>
      </c>
      <c r="G365" s="213"/>
      <c r="H365" s="216">
        <v>22.52</v>
      </c>
      <c r="I365" s="340" t="s">
        <v>34</v>
      </c>
      <c r="J365" s="213"/>
      <c r="K365" s="213"/>
      <c r="L365" s="341"/>
    </row>
    <row r="366" spans="2:12" s="12" customFormat="1" ht="13.5" hidden="1" outlineLevel="3">
      <c r="B366" s="342"/>
      <c r="C366" s="203"/>
      <c r="D366" s="206" t="s">
        <v>348</v>
      </c>
      <c r="E366" s="343" t="s">
        <v>34</v>
      </c>
      <c r="F366" s="344" t="s">
        <v>2419</v>
      </c>
      <c r="G366" s="203"/>
      <c r="H366" s="345" t="s">
        <v>34</v>
      </c>
      <c r="I366" s="346" t="s">
        <v>34</v>
      </c>
      <c r="J366" s="203"/>
      <c r="K366" s="203"/>
      <c r="L366" s="347"/>
    </row>
    <row r="367" spans="2:12" s="13" customFormat="1" ht="13.5" hidden="1" outlineLevel="3">
      <c r="B367" s="331"/>
      <c r="C367" s="204"/>
      <c r="D367" s="206" t="s">
        <v>348</v>
      </c>
      <c r="E367" s="210" t="s">
        <v>34</v>
      </c>
      <c r="F367" s="211" t="s">
        <v>4774</v>
      </c>
      <c r="G367" s="204"/>
      <c r="H367" s="212">
        <v>22.52</v>
      </c>
      <c r="I367" s="332" t="s">
        <v>34</v>
      </c>
      <c r="J367" s="204"/>
      <c r="K367" s="204"/>
      <c r="L367" s="333"/>
    </row>
    <row r="368" spans="2:12" s="13" customFormat="1" ht="13.5" hidden="1" outlineLevel="3">
      <c r="B368" s="331"/>
      <c r="C368" s="204"/>
      <c r="D368" s="206" t="s">
        <v>348</v>
      </c>
      <c r="E368" s="210" t="s">
        <v>34</v>
      </c>
      <c r="F368" s="211" t="s">
        <v>4775</v>
      </c>
      <c r="G368" s="204"/>
      <c r="H368" s="212">
        <v>1.8</v>
      </c>
      <c r="I368" s="332" t="s">
        <v>34</v>
      </c>
      <c r="J368" s="204"/>
      <c r="K368" s="204"/>
      <c r="L368" s="333"/>
    </row>
    <row r="369" spans="2:12" s="15" customFormat="1" ht="13.5" hidden="1" outlineLevel="3">
      <c r="B369" s="339"/>
      <c r="C369" s="213"/>
      <c r="D369" s="206" t="s">
        <v>348</v>
      </c>
      <c r="E369" s="214" t="s">
        <v>4667</v>
      </c>
      <c r="F369" s="215" t="s">
        <v>363</v>
      </c>
      <c r="G369" s="213"/>
      <c r="H369" s="216">
        <v>24.32</v>
      </c>
      <c r="I369" s="340" t="s">
        <v>34</v>
      </c>
      <c r="J369" s="213"/>
      <c r="K369" s="213"/>
      <c r="L369" s="341"/>
    </row>
    <row r="370" spans="2:12" s="1" customFormat="1" ht="22.5" customHeight="1" outlineLevel="2" collapsed="1">
      <c r="B370" s="302"/>
      <c r="C370" s="217" t="s">
        <v>731</v>
      </c>
      <c r="D370" s="217" t="s">
        <v>441</v>
      </c>
      <c r="E370" s="218" t="s">
        <v>4776</v>
      </c>
      <c r="F370" s="219" t="s">
        <v>4777</v>
      </c>
      <c r="G370" s="220" t="s">
        <v>491</v>
      </c>
      <c r="H370" s="221">
        <v>24.563</v>
      </c>
      <c r="I370" s="270">
        <v>3002.4</v>
      </c>
      <c r="J370" s="222">
        <f>ROUND(I370*H370,2)</f>
        <v>73747.95</v>
      </c>
      <c r="K370" s="219" t="s">
        <v>34</v>
      </c>
      <c r="L370" s="334"/>
    </row>
    <row r="371" spans="2:12" s="13" customFormat="1" ht="13.5" hidden="1" outlineLevel="3">
      <c r="B371" s="331"/>
      <c r="C371" s="204"/>
      <c r="D371" s="206" t="s">
        <v>348</v>
      </c>
      <c r="E371" s="210" t="s">
        <v>34</v>
      </c>
      <c r="F371" s="211" t="s">
        <v>4778</v>
      </c>
      <c r="G371" s="204"/>
      <c r="H371" s="212">
        <v>24.563</v>
      </c>
      <c r="I371" s="332" t="s">
        <v>34</v>
      </c>
      <c r="J371" s="204"/>
      <c r="K371" s="204"/>
      <c r="L371" s="333"/>
    </row>
    <row r="372" spans="2:12" s="1" customFormat="1" ht="22.5" customHeight="1" outlineLevel="2" collapsed="1">
      <c r="B372" s="302"/>
      <c r="C372" s="217" t="s">
        <v>734</v>
      </c>
      <c r="D372" s="217" t="s">
        <v>441</v>
      </c>
      <c r="E372" s="218" t="s">
        <v>4779</v>
      </c>
      <c r="F372" s="219" t="s">
        <v>4780</v>
      </c>
      <c r="G372" s="220" t="s">
        <v>1130</v>
      </c>
      <c r="H372" s="221">
        <v>4.08</v>
      </c>
      <c r="I372" s="270">
        <v>2882.6</v>
      </c>
      <c r="J372" s="222">
        <f>ROUND(I372*H372,2)</f>
        <v>11761.01</v>
      </c>
      <c r="K372" s="219" t="s">
        <v>34</v>
      </c>
      <c r="L372" s="334"/>
    </row>
    <row r="373" spans="2:12" s="13" customFormat="1" ht="13.5" hidden="1" outlineLevel="3">
      <c r="B373" s="331"/>
      <c r="C373" s="204"/>
      <c r="D373" s="206" t="s">
        <v>348</v>
      </c>
      <c r="E373" s="204"/>
      <c r="F373" s="211" t="s">
        <v>2060</v>
      </c>
      <c r="G373" s="204"/>
      <c r="H373" s="212">
        <v>4.08</v>
      </c>
      <c r="I373" s="332" t="s">
        <v>34</v>
      </c>
      <c r="J373" s="204"/>
      <c r="K373" s="204"/>
      <c r="L373" s="333"/>
    </row>
    <row r="374" spans="2:12" s="1" customFormat="1" ht="22.5" customHeight="1" outlineLevel="2" collapsed="1">
      <c r="B374" s="302"/>
      <c r="C374" s="191" t="s">
        <v>737</v>
      </c>
      <c r="D374" s="191" t="s">
        <v>342</v>
      </c>
      <c r="E374" s="192" t="s">
        <v>4781</v>
      </c>
      <c r="F374" s="193" t="s">
        <v>4782</v>
      </c>
      <c r="G374" s="194" t="s">
        <v>1130</v>
      </c>
      <c r="H374" s="195">
        <v>6</v>
      </c>
      <c r="I374" s="269">
        <v>278.6</v>
      </c>
      <c r="J374" s="197">
        <f>ROUND(I374*H374,2)</f>
        <v>1671.6</v>
      </c>
      <c r="K374" s="193" t="s">
        <v>34</v>
      </c>
      <c r="L374" s="322"/>
    </row>
    <row r="375" spans="2:12" s="13" customFormat="1" ht="13.5" hidden="1" outlineLevel="3">
      <c r="B375" s="331"/>
      <c r="C375" s="204"/>
      <c r="D375" s="206" t="s">
        <v>348</v>
      </c>
      <c r="E375" s="210" t="s">
        <v>34</v>
      </c>
      <c r="F375" s="211" t="s">
        <v>4783</v>
      </c>
      <c r="G375" s="204"/>
      <c r="H375" s="212">
        <v>6</v>
      </c>
      <c r="I375" s="332" t="s">
        <v>34</v>
      </c>
      <c r="J375" s="204"/>
      <c r="K375" s="204"/>
      <c r="L375" s="333"/>
    </row>
    <row r="376" spans="2:12" s="1" customFormat="1" ht="31.5" customHeight="1" outlineLevel="2">
      <c r="B376" s="302"/>
      <c r="C376" s="191" t="s">
        <v>741</v>
      </c>
      <c r="D376" s="191" t="s">
        <v>342</v>
      </c>
      <c r="E376" s="192" t="s">
        <v>4784</v>
      </c>
      <c r="F376" s="193" t="s">
        <v>4785</v>
      </c>
      <c r="G376" s="194" t="s">
        <v>1130</v>
      </c>
      <c r="H376" s="195">
        <v>3</v>
      </c>
      <c r="I376" s="269">
        <v>696.6</v>
      </c>
      <c r="J376" s="197">
        <f>ROUND(I376*H376,2)</f>
        <v>2089.8</v>
      </c>
      <c r="K376" s="193" t="s">
        <v>34</v>
      </c>
      <c r="L376" s="322"/>
    </row>
    <row r="377" spans="2:12" s="1" customFormat="1" ht="22.5" customHeight="1" outlineLevel="2" collapsed="1">
      <c r="B377" s="302"/>
      <c r="C377" s="217" t="s">
        <v>743</v>
      </c>
      <c r="D377" s="217" t="s">
        <v>441</v>
      </c>
      <c r="E377" s="218" t="s">
        <v>4786</v>
      </c>
      <c r="F377" s="219" t="s">
        <v>4787</v>
      </c>
      <c r="G377" s="220" t="s">
        <v>1130</v>
      </c>
      <c r="H377" s="221">
        <v>2.02</v>
      </c>
      <c r="I377" s="270">
        <v>1585.5</v>
      </c>
      <c r="J377" s="222">
        <f>ROUND(I377*H377,2)</f>
        <v>3202.71</v>
      </c>
      <c r="K377" s="219" t="s">
        <v>34</v>
      </c>
      <c r="L377" s="334"/>
    </row>
    <row r="378" spans="2:12" s="13" customFormat="1" ht="13.5" hidden="1" outlineLevel="3">
      <c r="B378" s="331"/>
      <c r="C378" s="204"/>
      <c r="D378" s="206" t="s">
        <v>348</v>
      </c>
      <c r="E378" s="204"/>
      <c r="F378" s="211" t="s">
        <v>2224</v>
      </c>
      <c r="G378" s="204"/>
      <c r="H378" s="212">
        <v>2.02</v>
      </c>
      <c r="I378" s="332" t="s">
        <v>34</v>
      </c>
      <c r="J378" s="204"/>
      <c r="K378" s="204"/>
      <c r="L378" s="333"/>
    </row>
    <row r="379" spans="2:12" s="1" customFormat="1" ht="22.5" customHeight="1" outlineLevel="2" collapsed="1">
      <c r="B379" s="302"/>
      <c r="C379" s="217" t="s">
        <v>763</v>
      </c>
      <c r="D379" s="217" t="s">
        <v>441</v>
      </c>
      <c r="E379" s="218" t="s">
        <v>4788</v>
      </c>
      <c r="F379" s="219" t="s">
        <v>4789</v>
      </c>
      <c r="G379" s="220" t="s">
        <v>1130</v>
      </c>
      <c r="H379" s="221">
        <v>1.01</v>
      </c>
      <c r="I379" s="270">
        <v>3502.5</v>
      </c>
      <c r="J379" s="222">
        <f>ROUND(I379*H379,2)</f>
        <v>3537.53</v>
      </c>
      <c r="K379" s="219" t="s">
        <v>34</v>
      </c>
      <c r="L379" s="334"/>
    </row>
    <row r="380" spans="2:12" s="13" customFormat="1" ht="13.5" hidden="1" outlineLevel="3">
      <c r="B380" s="331"/>
      <c r="C380" s="204"/>
      <c r="D380" s="206" t="s">
        <v>348</v>
      </c>
      <c r="E380" s="204"/>
      <c r="F380" s="211" t="s">
        <v>1640</v>
      </c>
      <c r="G380" s="204"/>
      <c r="H380" s="212">
        <v>1.01</v>
      </c>
      <c r="I380" s="332" t="s">
        <v>34</v>
      </c>
      <c r="J380" s="204"/>
      <c r="K380" s="204"/>
      <c r="L380" s="333"/>
    </row>
    <row r="381" spans="2:12" s="1" customFormat="1" ht="31.5" customHeight="1" outlineLevel="2">
      <c r="B381" s="302"/>
      <c r="C381" s="191" t="s">
        <v>766</v>
      </c>
      <c r="D381" s="191" t="s">
        <v>342</v>
      </c>
      <c r="E381" s="192" t="s">
        <v>4790</v>
      </c>
      <c r="F381" s="193" t="s">
        <v>4791</v>
      </c>
      <c r="G381" s="194" t="s">
        <v>1130</v>
      </c>
      <c r="H381" s="195">
        <v>1</v>
      </c>
      <c r="I381" s="269">
        <v>905.6</v>
      </c>
      <c r="J381" s="197">
        <f>ROUND(I381*H381,2)</f>
        <v>905.6</v>
      </c>
      <c r="K381" s="193" t="s">
        <v>34</v>
      </c>
      <c r="L381" s="322"/>
    </row>
    <row r="382" spans="2:12" s="1" customFormat="1" ht="22.5" customHeight="1" outlineLevel="2" collapsed="1">
      <c r="B382" s="302"/>
      <c r="C382" s="217" t="s">
        <v>769</v>
      </c>
      <c r="D382" s="217" t="s">
        <v>441</v>
      </c>
      <c r="E382" s="218" t="s">
        <v>4792</v>
      </c>
      <c r="F382" s="219" t="s">
        <v>4793</v>
      </c>
      <c r="G382" s="220" t="s">
        <v>1130</v>
      </c>
      <c r="H382" s="221">
        <v>1.01</v>
      </c>
      <c r="I382" s="270">
        <v>13654.8</v>
      </c>
      <c r="J382" s="222">
        <f>ROUND(I382*H382,2)</f>
        <v>13791.35</v>
      </c>
      <c r="K382" s="219" t="s">
        <v>34</v>
      </c>
      <c r="L382" s="334"/>
    </row>
    <row r="383" spans="2:12" s="13" customFormat="1" ht="13.5" hidden="1" outlineLevel="3">
      <c r="B383" s="331"/>
      <c r="C383" s="204"/>
      <c r="D383" s="206" t="s">
        <v>348</v>
      </c>
      <c r="E383" s="204"/>
      <c r="F383" s="211" t="s">
        <v>1640</v>
      </c>
      <c r="G383" s="204"/>
      <c r="H383" s="212">
        <v>1.01</v>
      </c>
      <c r="I383" s="332" t="s">
        <v>34</v>
      </c>
      <c r="J383" s="204"/>
      <c r="K383" s="204"/>
      <c r="L383" s="333"/>
    </row>
    <row r="384" spans="2:12" s="1" customFormat="1" ht="31.5" customHeight="1" outlineLevel="2">
      <c r="B384" s="302"/>
      <c r="C384" s="191" t="s">
        <v>772</v>
      </c>
      <c r="D384" s="191" t="s">
        <v>342</v>
      </c>
      <c r="E384" s="192" t="s">
        <v>4794</v>
      </c>
      <c r="F384" s="193" t="s">
        <v>4795</v>
      </c>
      <c r="G384" s="194" t="s">
        <v>1130</v>
      </c>
      <c r="H384" s="195">
        <v>1</v>
      </c>
      <c r="I384" s="269">
        <v>1114.6</v>
      </c>
      <c r="J384" s="197">
        <f>ROUND(I384*H384,2)</f>
        <v>1114.6</v>
      </c>
      <c r="K384" s="193" t="s">
        <v>34</v>
      </c>
      <c r="L384" s="322"/>
    </row>
    <row r="385" spans="2:12" s="1" customFormat="1" ht="22.5" customHeight="1" outlineLevel="2" collapsed="1">
      <c r="B385" s="302"/>
      <c r="C385" s="217" t="s">
        <v>779</v>
      </c>
      <c r="D385" s="217" t="s">
        <v>441</v>
      </c>
      <c r="E385" s="218" t="s">
        <v>4796</v>
      </c>
      <c r="F385" s="219" t="s">
        <v>4797</v>
      </c>
      <c r="G385" s="220" t="s">
        <v>1130</v>
      </c>
      <c r="H385" s="221">
        <v>1.01</v>
      </c>
      <c r="I385" s="270">
        <v>16285.2</v>
      </c>
      <c r="J385" s="222">
        <f>ROUND(I385*H385,2)</f>
        <v>16448.05</v>
      </c>
      <c r="K385" s="219" t="s">
        <v>34</v>
      </c>
      <c r="L385" s="334"/>
    </row>
    <row r="386" spans="2:12" s="13" customFormat="1" ht="13.5" hidden="1" outlineLevel="3">
      <c r="B386" s="331"/>
      <c r="C386" s="204"/>
      <c r="D386" s="206" t="s">
        <v>348</v>
      </c>
      <c r="E386" s="204"/>
      <c r="F386" s="211" t="s">
        <v>1640</v>
      </c>
      <c r="G386" s="204"/>
      <c r="H386" s="212">
        <v>1.01</v>
      </c>
      <c r="I386" s="332" t="s">
        <v>34</v>
      </c>
      <c r="J386" s="204"/>
      <c r="K386" s="204"/>
      <c r="L386" s="333"/>
    </row>
    <row r="387" spans="2:12" s="1" customFormat="1" ht="31.5" customHeight="1" outlineLevel="2">
      <c r="B387" s="302"/>
      <c r="C387" s="191" t="s">
        <v>782</v>
      </c>
      <c r="D387" s="191" t="s">
        <v>342</v>
      </c>
      <c r="E387" s="192" t="s">
        <v>2437</v>
      </c>
      <c r="F387" s="193" t="s">
        <v>2438</v>
      </c>
      <c r="G387" s="194" t="s">
        <v>1130</v>
      </c>
      <c r="H387" s="195">
        <v>1</v>
      </c>
      <c r="I387" s="269">
        <v>626.9</v>
      </c>
      <c r="J387" s="197">
        <f>ROUND(I387*H387,2)</f>
        <v>626.9</v>
      </c>
      <c r="K387" s="193" t="s">
        <v>34</v>
      </c>
      <c r="L387" s="322"/>
    </row>
    <row r="388" spans="2:12" s="1" customFormat="1" ht="22.5" customHeight="1" outlineLevel="2" collapsed="1">
      <c r="B388" s="302"/>
      <c r="C388" s="217" t="s">
        <v>789</v>
      </c>
      <c r="D388" s="217" t="s">
        <v>441</v>
      </c>
      <c r="E388" s="218" t="s">
        <v>4798</v>
      </c>
      <c r="F388" s="219" t="s">
        <v>4799</v>
      </c>
      <c r="G388" s="220" t="s">
        <v>1130</v>
      </c>
      <c r="H388" s="221">
        <v>1.01</v>
      </c>
      <c r="I388" s="270">
        <v>1273.4</v>
      </c>
      <c r="J388" s="222">
        <f>ROUND(I388*H388,2)</f>
        <v>1286.13</v>
      </c>
      <c r="K388" s="219" t="s">
        <v>34</v>
      </c>
      <c r="L388" s="334"/>
    </row>
    <row r="389" spans="2:12" s="13" customFormat="1" ht="13.5" hidden="1" outlineLevel="3">
      <c r="B389" s="331"/>
      <c r="C389" s="204"/>
      <c r="D389" s="206" t="s">
        <v>348</v>
      </c>
      <c r="E389" s="204"/>
      <c r="F389" s="211" t="s">
        <v>1640</v>
      </c>
      <c r="G389" s="204"/>
      <c r="H389" s="212">
        <v>1.01</v>
      </c>
      <c r="I389" s="332" t="s">
        <v>34</v>
      </c>
      <c r="J389" s="204"/>
      <c r="K389" s="204"/>
      <c r="L389" s="333"/>
    </row>
    <row r="390" spans="2:12" s="1" customFormat="1" ht="31.5" customHeight="1" outlineLevel="2">
      <c r="B390" s="302"/>
      <c r="C390" s="191" t="s">
        <v>799</v>
      </c>
      <c r="D390" s="191" t="s">
        <v>342</v>
      </c>
      <c r="E390" s="192" t="s">
        <v>4800</v>
      </c>
      <c r="F390" s="193" t="s">
        <v>4801</v>
      </c>
      <c r="G390" s="194" t="s">
        <v>1130</v>
      </c>
      <c r="H390" s="195">
        <v>1</v>
      </c>
      <c r="I390" s="269">
        <v>696.6</v>
      </c>
      <c r="J390" s="197">
        <f>ROUND(I390*H390,2)</f>
        <v>696.6</v>
      </c>
      <c r="K390" s="193" t="s">
        <v>34</v>
      </c>
      <c r="L390" s="322"/>
    </row>
    <row r="391" spans="2:12" s="1" customFormat="1" ht="22.5" customHeight="1" outlineLevel="2">
      <c r="B391" s="302"/>
      <c r="C391" s="217" t="s">
        <v>804</v>
      </c>
      <c r="D391" s="217" t="s">
        <v>441</v>
      </c>
      <c r="E391" s="218" t="s">
        <v>4802</v>
      </c>
      <c r="F391" s="219" t="s">
        <v>4803</v>
      </c>
      <c r="G391" s="220" t="s">
        <v>1130</v>
      </c>
      <c r="H391" s="221">
        <v>1.01</v>
      </c>
      <c r="I391" s="270">
        <v>2351.7</v>
      </c>
      <c r="J391" s="222">
        <f>ROUND(I391*H391,2)</f>
        <v>2375.22</v>
      </c>
      <c r="K391" s="219" t="s">
        <v>34</v>
      </c>
      <c r="L391" s="334"/>
    </row>
    <row r="392" spans="2:12" s="1" customFormat="1" ht="31.5" customHeight="1" outlineLevel="2">
      <c r="B392" s="302"/>
      <c r="C392" s="191" t="s">
        <v>808</v>
      </c>
      <c r="D392" s="191" t="s">
        <v>342</v>
      </c>
      <c r="E392" s="192" t="s">
        <v>4804</v>
      </c>
      <c r="F392" s="193" t="s">
        <v>4805</v>
      </c>
      <c r="G392" s="194" t="s">
        <v>1130</v>
      </c>
      <c r="H392" s="195">
        <v>10</v>
      </c>
      <c r="I392" s="269">
        <v>278.6</v>
      </c>
      <c r="J392" s="197">
        <f>ROUND(I392*H392,2)</f>
        <v>2786</v>
      </c>
      <c r="K392" s="193" t="s">
        <v>346</v>
      </c>
      <c r="L392" s="322"/>
    </row>
    <row r="393" spans="2:12" s="1" customFormat="1" ht="22.5" customHeight="1" outlineLevel="2" collapsed="1">
      <c r="B393" s="302"/>
      <c r="C393" s="217" t="s">
        <v>31</v>
      </c>
      <c r="D393" s="217" t="s">
        <v>441</v>
      </c>
      <c r="E393" s="218" t="s">
        <v>4806</v>
      </c>
      <c r="F393" s="219" t="s">
        <v>4807</v>
      </c>
      <c r="G393" s="220" t="s">
        <v>1130</v>
      </c>
      <c r="H393" s="221">
        <v>5.05</v>
      </c>
      <c r="I393" s="270">
        <v>4657.5</v>
      </c>
      <c r="J393" s="222">
        <f>ROUND(I393*H393,2)</f>
        <v>23520.38</v>
      </c>
      <c r="K393" s="219" t="s">
        <v>34</v>
      </c>
      <c r="L393" s="334"/>
    </row>
    <row r="394" spans="2:12" s="13" customFormat="1" ht="13.5" hidden="1" outlineLevel="3">
      <c r="B394" s="331"/>
      <c r="C394" s="204"/>
      <c r="D394" s="206" t="s">
        <v>348</v>
      </c>
      <c r="E394" s="204"/>
      <c r="F394" s="211" t="s">
        <v>1662</v>
      </c>
      <c r="G394" s="204"/>
      <c r="H394" s="212">
        <v>5.05</v>
      </c>
      <c r="I394" s="332" t="s">
        <v>34</v>
      </c>
      <c r="J394" s="204"/>
      <c r="K394" s="204"/>
      <c r="L394" s="333"/>
    </row>
    <row r="395" spans="2:12" s="1" customFormat="1" ht="22.5" customHeight="1" outlineLevel="2" collapsed="1">
      <c r="B395" s="302"/>
      <c r="C395" s="217" t="s">
        <v>820</v>
      </c>
      <c r="D395" s="217" t="s">
        <v>441</v>
      </c>
      <c r="E395" s="218" t="s">
        <v>4808</v>
      </c>
      <c r="F395" s="219" t="s">
        <v>4809</v>
      </c>
      <c r="G395" s="220" t="s">
        <v>1130</v>
      </c>
      <c r="H395" s="221">
        <v>1.01</v>
      </c>
      <c r="I395" s="270">
        <v>4778.7</v>
      </c>
      <c r="J395" s="222">
        <f>ROUND(I395*H395,2)</f>
        <v>4826.49</v>
      </c>
      <c r="K395" s="219" t="s">
        <v>34</v>
      </c>
      <c r="L395" s="334"/>
    </row>
    <row r="396" spans="2:12" s="13" customFormat="1" ht="13.5" hidden="1" outlineLevel="3">
      <c r="B396" s="331"/>
      <c r="C396" s="204"/>
      <c r="D396" s="206" t="s">
        <v>348</v>
      </c>
      <c r="E396" s="204"/>
      <c r="F396" s="211" t="s">
        <v>1640</v>
      </c>
      <c r="G396" s="204"/>
      <c r="H396" s="212">
        <v>1.01</v>
      </c>
      <c r="I396" s="332" t="s">
        <v>34</v>
      </c>
      <c r="J396" s="204"/>
      <c r="K396" s="204"/>
      <c r="L396" s="333"/>
    </row>
    <row r="397" spans="2:12" s="1" customFormat="1" ht="22.5" customHeight="1" outlineLevel="2" collapsed="1">
      <c r="B397" s="302"/>
      <c r="C397" s="217" t="s">
        <v>829</v>
      </c>
      <c r="D397" s="217" t="s">
        <v>441</v>
      </c>
      <c r="E397" s="218" t="s">
        <v>4810</v>
      </c>
      <c r="F397" s="219" t="s">
        <v>4811</v>
      </c>
      <c r="G397" s="220" t="s">
        <v>1130</v>
      </c>
      <c r="H397" s="221">
        <v>3.03</v>
      </c>
      <c r="I397" s="270">
        <v>5447.4</v>
      </c>
      <c r="J397" s="222">
        <f>ROUND(I397*H397,2)</f>
        <v>16505.62</v>
      </c>
      <c r="K397" s="219" t="s">
        <v>34</v>
      </c>
      <c r="L397" s="334"/>
    </row>
    <row r="398" spans="2:12" s="13" customFormat="1" ht="13.5" hidden="1" outlineLevel="3">
      <c r="B398" s="331"/>
      <c r="C398" s="204"/>
      <c r="D398" s="206" t="s">
        <v>348</v>
      </c>
      <c r="E398" s="204"/>
      <c r="F398" s="211" t="s">
        <v>2047</v>
      </c>
      <c r="G398" s="204"/>
      <c r="H398" s="212">
        <v>3.03</v>
      </c>
      <c r="I398" s="332" t="s">
        <v>34</v>
      </c>
      <c r="J398" s="204"/>
      <c r="K398" s="204"/>
      <c r="L398" s="333"/>
    </row>
    <row r="399" spans="2:12" s="1" customFormat="1" ht="22.5" customHeight="1" outlineLevel="2" collapsed="1">
      <c r="B399" s="302"/>
      <c r="C399" s="217" t="s">
        <v>837</v>
      </c>
      <c r="D399" s="217" t="s">
        <v>441</v>
      </c>
      <c r="E399" s="218" t="s">
        <v>4812</v>
      </c>
      <c r="F399" s="219" t="s">
        <v>4813</v>
      </c>
      <c r="G399" s="220" t="s">
        <v>1130</v>
      </c>
      <c r="H399" s="221">
        <v>1.01</v>
      </c>
      <c r="I399" s="270">
        <v>7977.5</v>
      </c>
      <c r="J399" s="222">
        <f>ROUND(I399*H399,2)</f>
        <v>8057.28</v>
      </c>
      <c r="K399" s="219" t="s">
        <v>34</v>
      </c>
      <c r="L399" s="334"/>
    </row>
    <row r="400" spans="2:12" s="13" customFormat="1" ht="13.5" hidden="1" outlineLevel="3">
      <c r="B400" s="331"/>
      <c r="C400" s="204"/>
      <c r="D400" s="206" t="s">
        <v>348</v>
      </c>
      <c r="E400" s="204"/>
      <c r="F400" s="211" t="s">
        <v>1640</v>
      </c>
      <c r="G400" s="204"/>
      <c r="H400" s="212">
        <v>1.01</v>
      </c>
      <c r="I400" s="332" t="s">
        <v>34</v>
      </c>
      <c r="J400" s="204"/>
      <c r="K400" s="204"/>
      <c r="L400" s="333"/>
    </row>
    <row r="401" spans="2:12" s="1" customFormat="1" ht="22.5" customHeight="1" outlineLevel="2" collapsed="1">
      <c r="B401" s="302"/>
      <c r="C401" s="217" t="s">
        <v>844</v>
      </c>
      <c r="D401" s="217" t="s">
        <v>441</v>
      </c>
      <c r="E401" s="218" t="s">
        <v>4765</v>
      </c>
      <c r="F401" s="219" t="s">
        <v>4766</v>
      </c>
      <c r="G401" s="220" t="s">
        <v>1130</v>
      </c>
      <c r="H401" s="221">
        <v>19.38</v>
      </c>
      <c r="I401" s="270">
        <v>2035.5</v>
      </c>
      <c r="J401" s="222">
        <f>ROUND(I401*H401,2)</f>
        <v>39447.99</v>
      </c>
      <c r="K401" s="219" t="s">
        <v>34</v>
      </c>
      <c r="L401" s="334"/>
    </row>
    <row r="402" spans="2:12" s="13" customFormat="1" ht="13.5" hidden="1" outlineLevel="3">
      <c r="B402" s="331"/>
      <c r="C402" s="204"/>
      <c r="D402" s="206" t="s">
        <v>348</v>
      </c>
      <c r="E402" s="204"/>
      <c r="F402" s="211" t="s">
        <v>2174</v>
      </c>
      <c r="G402" s="204"/>
      <c r="H402" s="212">
        <v>19.38</v>
      </c>
      <c r="I402" s="332" t="s">
        <v>34</v>
      </c>
      <c r="J402" s="204"/>
      <c r="K402" s="204"/>
      <c r="L402" s="333"/>
    </row>
    <row r="403" spans="2:12" s="1" customFormat="1" ht="31.5" customHeight="1" outlineLevel="2">
      <c r="B403" s="302"/>
      <c r="C403" s="191" t="s">
        <v>847</v>
      </c>
      <c r="D403" s="191" t="s">
        <v>342</v>
      </c>
      <c r="E403" s="192" t="s">
        <v>4814</v>
      </c>
      <c r="F403" s="193" t="s">
        <v>4815</v>
      </c>
      <c r="G403" s="194" t="s">
        <v>1130</v>
      </c>
      <c r="H403" s="195">
        <v>5</v>
      </c>
      <c r="I403" s="269">
        <v>348.3</v>
      </c>
      <c r="J403" s="197">
        <f>ROUND(I403*H403,2)</f>
        <v>1741.5</v>
      </c>
      <c r="K403" s="193" t="s">
        <v>346</v>
      </c>
      <c r="L403" s="322"/>
    </row>
    <row r="404" spans="2:12" s="1" customFormat="1" ht="22.5" customHeight="1" outlineLevel="2" collapsed="1">
      <c r="B404" s="302"/>
      <c r="C404" s="217" t="s">
        <v>849</v>
      </c>
      <c r="D404" s="217" t="s">
        <v>441</v>
      </c>
      <c r="E404" s="218" t="s">
        <v>4816</v>
      </c>
      <c r="F404" s="219" t="s">
        <v>4817</v>
      </c>
      <c r="G404" s="220" t="s">
        <v>1130</v>
      </c>
      <c r="H404" s="221">
        <v>3.03</v>
      </c>
      <c r="I404" s="270">
        <v>6031.2</v>
      </c>
      <c r="J404" s="222">
        <f>ROUND(I404*H404,2)</f>
        <v>18274.54</v>
      </c>
      <c r="K404" s="219" t="s">
        <v>34</v>
      </c>
      <c r="L404" s="334"/>
    </row>
    <row r="405" spans="2:12" s="13" customFormat="1" ht="13.5" hidden="1" outlineLevel="3">
      <c r="B405" s="331"/>
      <c r="C405" s="204"/>
      <c r="D405" s="206" t="s">
        <v>348</v>
      </c>
      <c r="E405" s="204"/>
      <c r="F405" s="211" t="s">
        <v>2047</v>
      </c>
      <c r="G405" s="204"/>
      <c r="H405" s="212">
        <v>3.03</v>
      </c>
      <c r="I405" s="332" t="s">
        <v>34</v>
      </c>
      <c r="J405" s="204"/>
      <c r="K405" s="204"/>
      <c r="L405" s="333"/>
    </row>
    <row r="406" spans="2:12" s="1" customFormat="1" ht="22.5" customHeight="1" outlineLevel="2" collapsed="1">
      <c r="B406" s="302"/>
      <c r="C406" s="217" t="s">
        <v>852</v>
      </c>
      <c r="D406" s="217" t="s">
        <v>441</v>
      </c>
      <c r="E406" s="218" t="s">
        <v>4818</v>
      </c>
      <c r="F406" s="219" t="s">
        <v>4819</v>
      </c>
      <c r="G406" s="220" t="s">
        <v>1130</v>
      </c>
      <c r="H406" s="221">
        <v>1.01</v>
      </c>
      <c r="I406" s="270">
        <v>6117.6</v>
      </c>
      <c r="J406" s="222">
        <f>ROUND(I406*H406,2)</f>
        <v>6178.78</v>
      </c>
      <c r="K406" s="219" t="s">
        <v>34</v>
      </c>
      <c r="L406" s="334"/>
    </row>
    <row r="407" spans="2:12" s="13" customFormat="1" ht="13.5" hidden="1" outlineLevel="3">
      <c r="B407" s="331"/>
      <c r="C407" s="204"/>
      <c r="D407" s="206" t="s">
        <v>348</v>
      </c>
      <c r="E407" s="204"/>
      <c r="F407" s="211" t="s">
        <v>1640</v>
      </c>
      <c r="G407" s="204"/>
      <c r="H407" s="212">
        <v>1.01</v>
      </c>
      <c r="I407" s="332" t="s">
        <v>34</v>
      </c>
      <c r="J407" s="204"/>
      <c r="K407" s="204"/>
      <c r="L407" s="333"/>
    </row>
    <row r="408" spans="2:12" s="1" customFormat="1" ht="22.5" customHeight="1" outlineLevel="2" collapsed="1">
      <c r="B408" s="302"/>
      <c r="C408" s="217" t="s">
        <v>854</v>
      </c>
      <c r="D408" s="217" t="s">
        <v>441</v>
      </c>
      <c r="E408" s="218" t="s">
        <v>4820</v>
      </c>
      <c r="F408" s="219" t="s">
        <v>4821</v>
      </c>
      <c r="G408" s="220" t="s">
        <v>1130</v>
      </c>
      <c r="H408" s="221">
        <v>1.01</v>
      </c>
      <c r="I408" s="270">
        <v>11117.7</v>
      </c>
      <c r="J408" s="222">
        <f>ROUND(I408*H408,2)</f>
        <v>11228.88</v>
      </c>
      <c r="K408" s="219" t="s">
        <v>34</v>
      </c>
      <c r="L408" s="334"/>
    </row>
    <row r="409" spans="2:12" s="13" customFormat="1" ht="13.5" hidden="1" outlineLevel="3">
      <c r="B409" s="331"/>
      <c r="C409" s="204"/>
      <c r="D409" s="206" t="s">
        <v>348</v>
      </c>
      <c r="E409" s="204"/>
      <c r="F409" s="211" t="s">
        <v>1640</v>
      </c>
      <c r="G409" s="204"/>
      <c r="H409" s="212">
        <v>1.01</v>
      </c>
      <c r="I409" s="332" t="s">
        <v>34</v>
      </c>
      <c r="J409" s="204"/>
      <c r="K409" s="204"/>
      <c r="L409" s="333"/>
    </row>
    <row r="410" spans="2:12" s="1" customFormat="1" ht="22.5" customHeight="1" outlineLevel="2" collapsed="1">
      <c r="B410" s="302"/>
      <c r="C410" s="217" t="s">
        <v>863</v>
      </c>
      <c r="D410" s="217" t="s">
        <v>441</v>
      </c>
      <c r="E410" s="218" t="s">
        <v>4779</v>
      </c>
      <c r="F410" s="219" t="s">
        <v>4780</v>
      </c>
      <c r="G410" s="220" t="s">
        <v>1130</v>
      </c>
      <c r="H410" s="221">
        <v>9.18</v>
      </c>
      <c r="I410" s="270">
        <v>2882.6</v>
      </c>
      <c r="J410" s="222">
        <f>ROUND(I410*H410,2)</f>
        <v>26462.27</v>
      </c>
      <c r="K410" s="219" t="s">
        <v>34</v>
      </c>
      <c r="L410" s="334"/>
    </row>
    <row r="411" spans="2:12" s="13" customFormat="1" ht="13.5" hidden="1" outlineLevel="3">
      <c r="B411" s="331"/>
      <c r="C411" s="204"/>
      <c r="D411" s="206" t="s">
        <v>348</v>
      </c>
      <c r="E411" s="204"/>
      <c r="F411" s="211" t="s">
        <v>3578</v>
      </c>
      <c r="G411" s="204"/>
      <c r="H411" s="212">
        <v>9.18</v>
      </c>
      <c r="I411" s="332" t="s">
        <v>34</v>
      </c>
      <c r="J411" s="204"/>
      <c r="K411" s="204"/>
      <c r="L411" s="333"/>
    </row>
    <row r="412" spans="2:12" s="1" customFormat="1" ht="31.5" customHeight="1" outlineLevel="2">
      <c r="B412" s="302"/>
      <c r="C412" s="191" t="s">
        <v>865</v>
      </c>
      <c r="D412" s="191" t="s">
        <v>342</v>
      </c>
      <c r="E412" s="192" t="s">
        <v>4822</v>
      </c>
      <c r="F412" s="193" t="s">
        <v>4823</v>
      </c>
      <c r="G412" s="194" t="s">
        <v>1130</v>
      </c>
      <c r="H412" s="195">
        <v>3</v>
      </c>
      <c r="I412" s="269">
        <v>835.9</v>
      </c>
      <c r="J412" s="197">
        <f>ROUND(I412*H412,2)</f>
        <v>2507.7</v>
      </c>
      <c r="K412" s="193" t="s">
        <v>34</v>
      </c>
      <c r="L412" s="322"/>
    </row>
    <row r="413" spans="2:12" s="1" customFormat="1" ht="22.5" customHeight="1" outlineLevel="2" collapsed="1">
      <c r="B413" s="302"/>
      <c r="C413" s="217" t="s">
        <v>867</v>
      </c>
      <c r="D413" s="217" t="s">
        <v>441</v>
      </c>
      <c r="E413" s="218" t="s">
        <v>4824</v>
      </c>
      <c r="F413" s="219" t="s">
        <v>4825</v>
      </c>
      <c r="G413" s="220" t="s">
        <v>1130</v>
      </c>
      <c r="H413" s="221">
        <v>3.03</v>
      </c>
      <c r="I413" s="270">
        <v>4582.3</v>
      </c>
      <c r="J413" s="222">
        <f>ROUND(I413*H413,2)</f>
        <v>13884.37</v>
      </c>
      <c r="K413" s="219" t="s">
        <v>34</v>
      </c>
      <c r="L413" s="334"/>
    </row>
    <row r="414" spans="2:12" s="13" customFormat="1" ht="13.5" hidden="1" outlineLevel="3">
      <c r="B414" s="331"/>
      <c r="C414" s="204"/>
      <c r="D414" s="206" t="s">
        <v>348</v>
      </c>
      <c r="E414" s="204"/>
      <c r="F414" s="211" t="s">
        <v>2047</v>
      </c>
      <c r="G414" s="204"/>
      <c r="H414" s="212">
        <v>3.03</v>
      </c>
      <c r="I414" s="332" t="s">
        <v>34</v>
      </c>
      <c r="J414" s="204"/>
      <c r="K414" s="204"/>
      <c r="L414" s="333"/>
    </row>
    <row r="415" spans="2:12" s="1" customFormat="1" ht="22.5" customHeight="1" outlineLevel="2" collapsed="1">
      <c r="B415" s="302"/>
      <c r="C415" s="217" t="s">
        <v>869</v>
      </c>
      <c r="D415" s="217" t="s">
        <v>441</v>
      </c>
      <c r="E415" s="218" t="s">
        <v>4765</v>
      </c>
      <c r="F415" s="219" t="s">
        <v>4766</v>
      </c>
      <c r="G415" s="220" t="s">
        <v>1130</v>
      </c>
      <c r="H415" s="221">
        <v>3.06</v>
      </c>
      <c r="I415" s="270">
        <v>2035.5</v>
      </c>
      <c r="J415" s="222">
        <f>ROUND(I415*H415,2)</f>
        <v>6228.63</v>
      </c>
      <c r="K415" s="219" t="s">
        <v>34</v>
      </c>
      <c r="L415" s="334"/>
    </row>
    <row r="416" spans="2:12" s="13" customFormat="1" ht="13.5" hidden="1" outlineLevel="3">
      <c r="B416" s="331"/>
      <c r="C416" s="204"/>
      <c r="D416" s="206" t="s">
        <v>348</v>
      </c>
      <c r="E416" s="204"/>
      <c r="F416" s="211" t="s">
        <v>2707</v>
      </c>
      <c r="G416" s="204"/>
      <c r="H416" s="212">
        <v>3.06</v>
      </c>
      <c r="I416" s="332" t="s">
        <v>34</v>
      </c>
      <c r="J416" s="204"/>
      <c r="K416" s="204"/>
      <c r="L416" s="333"/>
    </row>
    <row r="417" spans="2:12" s="1" customFormat="1" ht="31.5" customHeight="1" outlineLevel="2">
      <c r="B417" s="302"/>
      <c r="C417" s="191" t="s">
        <v>870</v>
      </c>
      <c r="D417" s="191" t="s">
        <v>342</v>
      </c>
      <c r="E417" s="192" t="s">
        <v>4826</v>
      </c>
      <c r="F417" s="193" t="s">
        <v>4827</v>
      </c>
      <c r="G417" s="194" t="s">
        <v>1130</v>
      </c>
      <c r="H417" s="195">
        <v>1</v>
      </c>
      <c r="I417" s="269">
        <v>1114.6</v>
      </c>
      <c r="J417" s="197">
        <f>ROUND(I417*H417,2)</f>
        <v>1114.6</v>
      </c>
      <c r="K417" s="193" t="s">
        <v>34</v>
      </c>
      <c r="L417" s="322"/>
    </row>
    <row r="418" spans="2:12" s="1" customFormat="1" ht="22.5" customHeight="1" outlineLevel="2" collapsed="1">
      <c r="B418" s="302"/>
      <c r="C418" s="217" t="s">
        <v>902</v>
      </c>
      <c r="D418" s="217" t="s">
        <v>441</v>
      </c>
      <c r="E418" s="218" t="s">
        <v>4828</v>
      </c>
      <c r="F418" s="219" t="s">
        <v>4829</v>
      </c>
      <c r="G418" s="220" t="s">
        <v>1130</v>
      </c>
      <c r="H418" s="221">
        <v>1.01</v>
      </c>
      <c r="I418" s="270">
        <v>5695.4</v>
      </c>
      <c r="J418" s="222">
        <f>ROUND(I418*H418,2)</f>
        <v>5752.35</v>
      </c>
      <c r="K418" s="219" t="s">
        <v>34</v>
      </c>
      <c r="L418" s="334"/>
    </row>
    <row r="419" spans="2:12" s="13" customFormat="1" ht="13.5" hidden="1" outlineLevel="3">
      <c r="B419" s="331"/>
      <c r="C419" s="204"/>
      <c r="D419" s="206" t="s">
        <v>348</v>
      </c>
      <c r="E419" s="204"/>
      <c r="F419" s="211" t="s">
        <v>1640</v>
      </c>
      <c r="G419" s="204"/>
      <c r="H419" s="212">
        <v>1.01</v>
      </c>
      <c r="I419" s="332" t="s">
        <v>34</v>
      </c>
      <c r="J419" s="204"/>
      <c r="K419" s="204"/>
      <c r="L419" s="333"/>
    </row>
    <row r="420" spans="2:12" s="1" customFormat="1" ht="22.5" customHeight="1" outlineLevel="2" collapsed="1">
      <c r="B420" s="302"/>
      <c r="C420" s="217" t="s">
        <v>912</v>
      </c>
      <c r="D420" s="217" t="s">
        <v>441</v>
      </c>
      <c r="E420" s="218" t="s">
        <v>4779</v>
      </c>
      <c r="F420" s="219" t="s">
        <v>4780</v>
      </c>
      <c r="G420" s="220" t="s">
        <v>1130</v>
      </c>
      <c r="H420" s="221">
        <v>1.02</v>
      </c>
      <c r="I420" s="270">
        <v>2882.6</v>
      </c>
      <c r="J420" s="222">
        <f>ROUND(I420*H420,2)</f>
        <v>2940.25</v>
      </c>
      <c r="K420" s="219" t="s">
        <v>34</v>
      </c>
      <c r="L420" s="334"/>
    </row>
    <row r="421" spans="2:12" s="13" customFormat="1" ht="13.5" hidden="1" outlineLevel="3">
      <c r="B421" s="331"/>
      <c r="C421" s="204"/>
      <c r="D421" s="206" t="s">
        <v>348</v>
      </c>
      <c r="E421" s="204"/>
      <c r="F421" s="211" t="s">
        <v>4830</v>
      </c>
      <c r="G421" s="204"/>
      <c r="H421" s="212">
        <v>1.02</v>
      </c>
      <c r="I421" s="332" t="s">
        <v>34</v>
      </c>
      <c r="J421" s="204"/>
      <c r="K421" s="204"/>
      <c r="L421" s="333"/>
    </row>
    <row r="422" spans="2:12" s="1" customFormat="1" ht="31.5" customHeight="1" outlineLevel="2">
      <c r="B422" s="302"/>
      <c r="C422" s="191" t="s">
        <v>915</v>
      </c>
      <c r="D422" s="191" t="s">
        <v>342</v>
      </c>
      <c r="E422" s="192" t="s">
        <v>4831</v>
      </c>
      <c r="F422" s="193" t="s">
        <v>4832</v>
      </c>
      <c r="G422" s="194" t="s">
        <v>1130</v>
      </c>
      <c r="H422" s="195">
        <v>1</v>
      </c>
      <c r="I422" s="269">
        <v>348.3</v>
      </c>
      <c r="J422" s="197">
        <f>ROUND(I422*H422,2)</f>
        <v>348.3</v>
      </c>
      <c r="K422" s="193" t="s">
        <v>346</v>
      </c>
      <c r="L422" s="322"/>
    </row>
    <row r="423" spans="2:12" s="1" customFormat="1" ht="22.5" customHeight="1" outlineLevel="2">
      <c r="B423" s="302"/>
      <c r="C423" s="217" t="s">
        <v>917</v>
      </c>
      <c r="D423" s="217" t="s">
        <v>441</v>
      </c>
      <c r="E423" s="218" t="s">
        <v>4833</v>
      </c>
      <c r="F423" s="219" t="s">
        <v>4834</v>
      </c>
      <c r="G423" s="220" t="s">
        <v>1130</v>
      </c>
      <c r="H423" s="221">
        <v>1.01</v>
      </c>
      <c r="I423" s="270">
        <v>6582.9</v>
      </c>
      <c r="J423" s="222">
        <f>ROUND(I423*H423,2)</f>
        <v>6648.73</v>
      </c>
      <c r="K423" s="219" t="s">
        <v>34</v>
      </c>
      <c r="L423" s="334"/>
    </row>
    <row r="424" spans="2:12" s="1" customFormat="1" ht="22.5" customHeight="1" outlineLevel="2" collapsed="1">
      <c r="B424" s="302"/>
      <c r="C424" s="217" t="s">
        <v>918</v>
      </c>
      <c r="D424" s="217" t="s">
        <v>441</v>
      </c>
      <c r="E424" s="218" t="s">
        <v>4765</v>
      </c>
      <c r="F424" s="219" t="s">
        <v>4766</v>
      </c>
      <c r="G424" s="220" t="s">
        <v>1130</v>
      </c>
      <c r="H424" s="221">
        <v>2.04</v>
      </c>
      <c r="I424" s="270">
        <v>2035.5</v>
      </c>
      <c r="J424" s="222">
        <f>ROUND(I424*H424,2)</f>
        <v>4152.42</v>
      </c>
      <c r="K424" s="219" t="s">
        <v>34</v>
      </c>
      <c r="L424" s="334"/>
    </row>
    <row r="425" spans="2:12" s="13" customFormat="1" ht="13.5" hidden="1" outlineLevel="3">
      <c r="B425" s="331"/>
      <c r="C425" s="204"/>
      <c r="D425" s="206" t="s">
        <v>348</v>
      </c>
      <c r="E425" s="204"/>
      <c r="F425" s="211" t="s">
        <v>4440</v>
      </c>
      <c r="G425" s="204"/>
      <c r="H425" s="212">
        <v>2.04</v>
      </c>
      <c r="I425" s="332" t="s">
        <v>34</v>
      </c>
      <c r="J425" s="204"/>
      <c r="K425" s="204"/>
      <c r="L425" s="333"/>
    </row>
    <row r="426" spans="2:12" s="1" customFormat="1" ht="31.5" customHeight="1" outlineLevel="2">
      <c r="B426" s="302"/>
      <c r="C426" s="191" t="s">
        <v>926</v>
      </c>
      <c r="D426" s="191" t="s">
        <v>342</v>
      </c>
      <c r="E426" s="192" t="s">
        <v>4835</v>
      </c>
      <c r="F426" s="193" t="s">
        <v>4836</v>
      </c>
      <c r="G426" s="194" t="s">
        <v>1130</v>
      </c>
      <c r="H426" s="195">
        <v>1</v>
      </c>
      <c r="I426" s="269">
        <v>418</v>
      </c>
      <c r="J426" s="197">
        <f>ROUND(I426*H426,2)</f>
        <v>418</v>
      </c>
      <c r="K426" s="193" t="s">
        <v>346</v>
      </c>
      <c r="L426" s="322"/>
    </row>
    <row r="427" spans="2:12" s="1" customFormat="1" ht="22.5" customHeight="1" outlineLevel="2" collapsed="1">
      <c r="B427" s="302"/>
      <c r="C427" s="217" t="s">
        <v>930</v>
      </c>
      <c r="D427" s="217" t="s">
        <v>441</v>
      </c>
      <c r="E427" s="218" t="s">
        <v>4837</v>
      </c>
      <c r="F427" s="219" t="s">
        <v>4838</v>
      </c>
      <c r="G427" s="220" t="s">
        <v>1130</v>
      </c>
      <c r="H427" s="221">
        <v>1.01</v>
      </c>
      <c r="I427" s="270">
        <v>9341.5</v>
      </c>
      <c r="J427" s="222">
        <f>ROUND(I427*H427,2)</f>
        <v>9434.92</v>
      </c>
      <c r="K427" s="219" t="s">
        <v>34</v>
      </c>
      <c r="L427" s="334"/>
    </row>
    <row r="428" spans="2:12" s="13" customFormat="1" ht="13.5" hidden="1" outlineLevel="3">
      <c r="B428" s="331"/>
      <c r="C428" s="204"/>
      <c r="D428" s="206" t="s">
        <v>348</v>
      </c>
      <c r="E428" s="204"/>
      <c r="F428" s="211" t="s">
        <v>1640</v>
      </c>
      <c r="G428" s="204"/>
      <c r="H428" s="212">
        <v>1.01</v>
      </c>
      <c r="I428" s="332" t="s">
        <v>34</v>
      </c>
      <c r="J428" s="204"/>
      <c r="K428" s="204"/>
      <c r="L428" s="333"/>
    </row>
    <row r="429" spans="2:12" s="1" customFormat="1" ht="22.5" customHeight="1" outlineLevel="2" collapsed="1">
      <c r="B429" s="302"/>
      <c r="C429" s="217" t="s">
        <v>932</v>
      </c>
      <c r="D429" s="217" t="s">
        <v>441</v>
      </c>
      <c r="E429" s="218" t="s">
        <v>4779</v>
      </c>
      <c r="F429" s="219" t="s">
        <v>4780</v>
      </c>
      <c r="G429" s="220" t="s">
        <v>1130</v>
      </c>
      <c r="H429" s="221">
        <v>2.04</v>
      </c>
      <c r="I429" s="270">
        <v>2882.6</v>
      </c>
      <c r="J429" s="222">
        <f>ROUND(I429*H429,2)</f>
        <v>5880.5</v>
      </c>
      <c r="K429" s="219" t="s">
        <v>34</v>
      </c>
      <c r="L429" s="334"/>
    </row>
    <row r="430" spans="2:12" s="13" customFormat="1" ht="13.5" hidden="1" outlineLevel="3">
      <c r="B430" s="331"/>
      <c r="C430" s="204"/>
      <c r="D430" s="206" t="s">
        <v>348</v>
      </c>
      <c r="E430" s="204"/>
      <c r="F430" s="211" t="s">
        <v>4440</v>
      </c>
      <c r="G430" s="204"/>
      <c r="H430" s="212">
        <v>2.04</v>
      </c>
      <c r="I430" s="332" t="s">
        <v>34</v>
      </c>
      <c r="J430" s="204"/>
      <c r="K430" s="204"/>
      <c r="L430" s="333"/>
    </row>
    <row r="431" spans="2:12" s="1" customFormat="1" ht="22.5" customHeight="1" outlineLevel="2" collapsed="1">
      <c r="B431" s="302"/>
      <c r="C431" s="191" t="s">
        <v>935</v>
      </c>
      <c r="D431" s="191" t="s">
        <v>342</v>
      </c>
      <c r="E431" s="192" t="s">
        <v>4839</v>
      </c>
      <c r="F431" s="193" t="s">
        <v>4840</v>
      </c>
      <c r="G431" s="194" t="s">
        <v>491</v>
      </c>
      <c r="H431" s="195">
        <v>26.9</v>
      </c>
      <c r="I431" s="269">
        <v>209</v>
      </c>
      <c r="J431" s="197">
        <f>ROUND(I431*H431,2)</f>
        <v>5622.1</v>
      </c>
      <c r="K431" s="193" t="s">
        <v>346</v>
      </c>
      <c r="L431" s="322"/>
    </row>
    <row r="432" spans="2:12" s="13" customFormat="1" ht="13.5" hidden="1" outlineLevel="3">
      <c r="B432" s="331"/>
      <c r="C432" s="204"/>
      <c r="D432" s="206" t="s">
        <v>348</v>
      </c>
      <c r="E432" s="210" t="s">
        <v>34</v>
      </c>
      <c r="F432" s="211" t="s">
        <v>4841</v>
      </c>
      <c r="G432" s="204"/>
      <c r="H432" s="212">
        <v>26.9</v>
      </c>
      <c r="I432" s="332" t="s">
        <v>34</v>
      </c>
      <c r="J432" s="204"/>
      <c r="K432" s="204"/>
      <c r="L432" s="333"/>
    </row>
    <row r="433" spans="2:12" s="14" customFormat="1" ht="13.5" hidden="1" outlineLevel="3">
      <c r="B433" s="335"/>
      <c r="C433" s="205"/>
      <c r="D433" s="206" t="s">
        <v>348</v>
      </c>
      <c r="E433" s="207" t="s">
        <v>4663</v>
      </c>
      <c r="F433" s="208" t="s">
        <v>352</v>
      </c>
      <c r="G433" s="205"/>
      <c r="H433" s="209">
        <v>26.9</v>
      </c>
      <c r="I433" s="336" t="s">
        <v>34</v>
      </c>
      <c r="J433" s="205"/>
      <c r="K433" s="205"/>
      <c r="L433" s="337"/>
    </row>
    <row r="434" spans="2:12" s="1" customFormat="1" ht="22.5" customHeight="1" outlineLevel="2" collapsed="1">
      <c r="B434" s="302"/>
      <c r="C434" s="217" t="s">
        <v>940</v>
      </c>
      <c r="D434" s="217" t="s">
        <v>441</v>
      </c>
      <c r="E434" s="218" t="s">
        <v>4842</v>
      </c>
      <c r="F434" s="219" t="s">
        <v>4843</v>
      </c>
      <c r="G434" s="220" t="s">
        <v>491</v>
      </c>
      <c r="H434" s="221">
        <v>27.304</v>
      </c>
      <c r="I434" s="270">
        <v>1500.5</v>
      </c>
      <c r="J434" s="222">
        <f>ROUND(I434*H434,2)</f>
        <v>40969.65</v>
      </c>
      <c r="K434" s="219" t="s">
        <v>34</v>
      </c>
      <c r="L434" s="334"/>
    </row>
    <row r="435" spans="2:12" s="13" customFormat="1" ht="13.5" hidden="1" outlineLevel="3">
      <c r="B435" s="331"/>
      <c r="C435" s="204"/>
      <c r="D435" s="206" t="s">
        <v>348</v>
      </c>
      <c r="E435" s="204"/>
      <c r="F435" s="211" t="s">
        <v>4844</v>
      </c>
      <c r="G435" s="204"/>
      <c r="H435" s="212">
        <v>27.304</v>
      </c>
      <c r="I435" s="332" t="s">
        <v>34</v>
      </c>
      <c r="J435" s="204"/>
      <c r="K435" s="204"/>
      <c r="L435" s="333"/>
    </row>
    <row r="436" spans="2:12" s="1" customFormat="1" ht="22.5" customHeight="1" outlineLevel="2" collapsed="1">
      <c r="B436" s="302"/>
      <c r="C436" s="217" t="s">
        <v>944</v>
      </c>
      <c r="D436" s="217" t="s">
        <v>441</v>
      </c>
      <c r="E436" s="218" t="s">
        <v>4845</v>
      </c>
      <c r="F436" s="219" t="s">
        <v>4846</v>
      </c>
      <c r="G436" s="220" t="s">
        <v>1130</v>
      </c>
      <c r="H436" s="221">
        <v>3.045</v>
      </c>
      <c r="I436" s="270">
        <v>2120.5</v>
      </c>
      <c r="J436" s="222">
        <f>ROUND(I436*H436,2)</f>
        <v>6456.92</v>
      </c>
      <c r="K436" s="219" t="s">
        <v>34</v>
      </c>
      <c r="L436" s="334"/>
    </row>
    <row r="437" spans="2:12" s="13" customFormat="1" ht="13.5" hidden="1" outlineLevel="3">
      <c r="B437" s="331"/>
      <c r="C437" s="204"/>
      <c r="D437" s="206" t="s">
        <v>348</v>
      </c>
      <c r="E437" s="204"/>
      <c r="F437" s="211" t="s">
        <v>4847</v>
      </c>
      <c r="G437" s="204"/>
      <c r="H437" s="212">
        <v>3.045</v>
      </c>
      <c r="I437" s="332" t="s">
        <v>34</v>
      </c>
      <c r="J437" s="204"/>
      <c r="K437" s="204"/>
      <c r="L437" s="333"/>
    </row>
    <row r="438" spans="2:12" s="1" customFormat="1" ht="22.5" customHeight="1" outlineLevel="2" collapsed="1">
      <c r="B438" s="302"/>
      <c r="C438" s="217" t="s">
        <v>945</v>
      </c>
      <c r="D438" s="217" t="s">
        <v>441</v>
      </c>
      <c r="E438" s="218" t="s">
        <v>4848</v>
      </c>
      <c r="F438" s="219" t="s">
        <v>4849</v>
      </c>
      <c r="G438" s="220" t="s">
        <v>1130</v>
      </c>
      <c r="H438" s="221">
        <v>1.015</v>
      </c>
      <c r="I438" s="270">
        <v>3725.4</v>
      </c>
      <c r="J438" s="222">
        <f>ROUND(I438*H438,2)</f>
        <v>3781.28</v>
      </c>
      <c r="K438" s="219" t="s">
        <v>34</v>
      </c>
      <c r="L438" s="334"/>
    </row>
    <row r="439" spans="2:12" s="13" customFormat="1" ht="13.5" hidden="1" outlineLevel="3">
      <c r="B439" s="331"/>
      <c r="C439" s="204"/>
      <c r="D439" s="206" t="s">
        <v>348</v>
      </c>
      <c r="E439" s="204"/>
      <c r="F439" s="211" t="s">
        <v>4850</v>
      </c>
      <c r="G439" s="204"/>
      <c r="H439" s="212">
        <v>1.015</v>
      </c>
      <c r="I439" s="332" t="s">
        <v>34</v>
      </c>
      <c r="J439" s="204"/>
      <c r="K439" s="204"/>
      <c r="L439" s="333"/>
    </row>
    <row r="440" spans="2:12" s="1" customFormat="1" ht="31.5" customHeight="1" outlineLevel="2">
      <c r="B440" s="302"/>
      <c r="C440" s="191" t="s">
        <v>949</v>
      </c>
      <c r="D440" s="191" t="s">
        <v>342</v>
      </c>
      <c r="E440" s="192" t="s">
        <v>4804</v>
      </c>
      <c r="F440" s="193" t="s">
        <v>4805</v>
      </c>
      <c r="G440" s="194" t="s">
        <v>1130</v>
      </c>
      <c r="H440" s="195">
        <v>4</v>
      </c>
      <c r="I440" s="269">
        <v>278.6</v>
      </c>
      <c r="J440" s="197">
        <f aca="true" t="shared" si="0" ref="J440:J451">ROUND(I440*H440,2)</f>
        <v>1114.4</v>
      </c>
      <c r="K440" s="193" t="s">
        <v>346</v>
      </c>
      <c r="L440" s="322"/>
    </row>
    <row r="441" spans="2:12" s="1" customFormat="1" ht="22.5" customHeight="1" outlineLevel="2">
      <c r="B441" s="302"/>
      <c r="C441" s="217" t="s">
        <v>953</v>
      </c>
      <c r="D441" s="217" t="s">
        <v>441</v>
      </c>
      <c r="E441" s="218" t="s">
        <v>4851</v>
      </c>
      <c r="F441" s="219" t="s">
        <v>4852</v>
      </c>
      <c r="G441" s="220" t="s">
        <v>1130</v>
      </c>
      <c r="H441" s="221">
        <v>2.02</v>
      </c>
      <c r="I441" s="270">
        <v>7560.9</v>
      </c>
      <c r="J441" s="222">
        <f t="shared" si="0"/>
        <v>15273.02</v>
      </c>
      <c r="K441" s="219" t="s">
        <v>34</v>
      </c>
      <c r="L441" s="334"/>
    </row>
    <row r="442" spans="2:12" s="1" customFormat="1" ht="22.5" customHeight="1" outlineLevel="2">
      <c r="B442" s="302"/>
      <c r="C442" s="217" t="s">
        <v>955</v>
      </c>
      <c r="D442" s="217" t="s">
        <v>441</v>
      </c>
      <c r="E442" s="218" t="s">
        <v>4853</v>
      </c>
      <c r="F442" s="219" t="s">
        <v>4854</v>
      </c>
      <c r="G442" s="220" t="s">
        <v>1130</v>
      </c>
      <c r="H442" s="221">
        <v>2.02</v>
      </c>
      <c r="I442" s="270">
        <v>3120.8</v>
      </c>
      <c r="J442" s="222">
        <f t="shared" si="0"/>
        <v>6304.02</v>
      </c>
      <c r="K442" s="219" t="s">
        <v>34</v>
      </c>
      <c r="L442" s="334"/>
    </row>
    <row r="443" spans="2:12" s="1" customFormat="1" ht="22.5" customHeight="1" outlineLevel="2">
      <c r="B443" s="302"/>
      <c r="C443" s="191" t="s">
        <v>956</v>
      </c>
      <c r="D443" s="191" t="s">
        <v>342</v>
      </c>
      <c r="E443" s="192" t="s">
        <v>2445</v>
      </c>
      <c r="F443" s="193" t="s">
        <v>2446</v>
      </c>
      <c r="G443" s="194" t="s">
        <v>1130</v>
      </c>
      <c r="H443" s="195">
        <v>1</v>
      </c>
      <c r="I443" s="269">
        <v>668.7</v>
      </c>
      <c r="J443" s="197">
        <f t="shared" si="0"/>
        <v>668.7</v>
      </c>
      <c r="K443" s="193" t="s">
        <v>34</v>
      </c>
      <c r="L443" s="322"/>
    </row>
    <row r="444" spans="2:12" s="1" customFormat="1" ht="22.5" customHeight="1" outlineLevel="2">
      <c r="B444" s="302"/>
      <c r="C444" s="217" t="s">
        <v>962</v>
      </c>
      <c r="D444" s="217" t="s">
        <v>441</v>
      </c>
      <c r="E444" s="218" t="s">
        <v>2765</v>
      </c>
      <c r="F444" s="219" t="s">
        <v>4855</v>
      </c>
      <c r="G444" s="220" t="s">
        <v>1130</v>
      </c>
      <c r="H444" s="221">
        <v>1</v>
      </c>
      <c r="I444" s="270">
        <v>3831.3</v>
      </c>
      <c r="J444" s="222">
        <f t="shared" si="0"/>
        <v>3831.3</v>
      </c>
      <c r="K444" s="219" t="s">
        <v>34</v>
      </c>
      <c r="L444" s="334"/>
    </row>
    <row r="445" spans="2:12" s="1" customFormat="1" ht="22.5" customHeight="1" outlineLevel="2">
      <c r="B445" s="302"/>
      <c r="C445" s="217" t="s">
        <v>964</v>
      </c>
      <c r="D445" s="217" t="s">
        <v>441</v>
      </c>
      <c r="E445" s="218" t="s">
        <v>2767</v>
      </c>
      <c r="F445" s="219" t="s">
        <v>2768</v>
      </c>
      <c r="G445" s="220" t="s">
        <v>1130</v>
      </c>
      <c r="H445" s="221">
        <v>1.01</v>
      </c>
      <c r="I445" s="270">
        <v>1297.1</v>
      </c>
      <c r="J445" s="222">
        <f t="shared" si="0"/>
        <v>1310.07</v>
      </c>
      <c r="K445" s="219" t="s">
        <v>34</v>
      </c>
      <c r="L445" s="334"/>
    </row>
    <row r="446" spans="2:12" s="1" customFormat="1" ht="22.5" customHeight="1" outlineLevel="2">
      <c r="B446" s="302"/>
      <c r="C446" s="191" t="s">
        <v>969</v>
      </c>
      <c r="D446" s="191" t="s">
        <v>342</v>
      </c>
      <c r="E446" s="192" t="s">
        <v>4856</v>
      </c>
      <c r="F446" s="193" t="s">
        <v>4857</v>
      </c>
      <c r="G446" s="194" t="s">
        <v>1130</v>
      </c>
      <c r="H446" s="195">
        <v>1</v>
      </c>
      <c r="I446" s="269">
        <v>696.6</v>
      </c>
      <c r="J446" s="197">
        <f t="shared" si="0"/>
        <v>696.6</v>
      </c>
      <c r="K446" s="193" t="s">
        <v>34</v>
      </c>
      <c r="L446" s="322"/>
    </row>
    <row r="447" spans="2:12" s="1" customFormat="1" ht="22.5" customHeight="1" outlineLevel="2">
      <c r="B447" s="302"/>
      <c r="C447" s="217" t="s">
        <v>971</v>
      </c>
      <c r="D447" s="217" t="s">
        <v>441</v>
      </c>
      <c r="E447" s="218" t="s">
        <v>4858</v>
      </c>
      <c r="F447" s="219" t="s">
        <v>4859</v>
      </c>
      <c r="G447" s="220" t="s">
        <v>1130</v>
      </c>
      <c r="H447" s="221">
        <v>1</v>
      </c>
      <c r="I447" s="270">
        <v>4129.4</v>
      </c>
      <c r="J447" s="222">
        <f t="shared" si="0"/>
        <v>4129.4</v>
      </c>
      <c r="K447" s="219" t="s">
        <v>34</v>
      </c>
      <c r="L447" s="334"/>
    </row>
    <row r="448" spans="2:12" s="1" customFormat="1" ht="22.5" customHeight="1" outlineLevel="2">
      <c r="B448" s="302"/>
      <c r="C448" s="217" t="s">
        <v>975</v>
      </c>
      <c r="D448" s="217" t="s">
        <v>441</v>
      </c>
      <c r="E448" s="218" t="s">
        <v>4860</v>
      </c>
      <c r="F448" s="219" t="s">
        <v>4861</v>
      </c>
      <c r="G448" s="220" t="s">
        <v>1130</v>
      </c>
      <c r="H448" s="221">
        <v>1.01</v>
      </c>
      <c r="I448" s="270">
        <v>1386.3</v>
      </c>
      <c r="J448" s="222">
        <f t="shared" si="0"/>
        <v>1400.16</v>
      </c>
      <c r="K448" s="219" t="s">
        <v>34</v>
      </c>
      <c r="L448" s="334"/>
    </row>
    <row r="449" spans="2:12" s="1" customFormat="1" ht="22.5" customHeight="1" outlineLevel="2">
      <c r="B449" s="302"/>
      <c r="C449" s="191" t="s">
        <v>979</v>
      </c>
      <c r="D449" s="191" t="s">
        <v>342</v>
      </c>
      <c r="E449" s="192" t="s">
        <v>4862</v>
      </c>
      <c r="F449" s="193" t="s">
        <v>4863</v>
      </c>
      <c r="G449" s="194" t="s">
        <v>1130</v>
      </c>
      <c r="H449" s="195">
        <v>1</v>
      </c>
      <c r="I449" s="269">
        <v>905.6</v>
      </c>
      <c r="J449" s="197">
        <f t="shared" si="0"/>
        <v>905.6</v>
      </c>
      <c r="K449" s="193" t="s">
        <v>34</v>
      </c>
      <c r="L449" s="322"/>
    </row>
    <row r="450" spans="2:12" s="1" customFormat="1" ht="22.5" customHeight="1" outlineLevel="2">
      <c r="B450" s="302"/>
      <c r="C450" s="217" t="s">
        <v>983</v>
      </c>
      <c r="D450" s="217" t="s">
        <v>441</v>
      </c>
      <c r="E450" s="218" t="s">
        <v>4864</v>
      </c>
      <c r="F450" s="219" t="s">
        <v>4865</v>
      </c>
      <c r="G450" s="220" t="s">
        <v>1130</v>
      </c>
      <c r="H450" s="221">
        <v>1</v>
      </c>
      <c r="I450" s="270">
        <v>24560.8</v>
      </c>
      <c r="J450" s="222">
        <f t="shared" si="0"/>
        <v>24560.8</v>
      </c>
      <c r="K450" s="219" t="s">
        <v>34</v>
      </c>
      <c r="L450" s="334"/>
    </row>
    <row r="451" spans="2:12" s="1" customFormat="1" ht="22.5" customHeight="1" outlineLevel="2" collapsed="1">
      <c r="B451" s="302"/>
      <c r="C451" s="217" t="s">
        <v>987</v>
      </c>
      <c r="D451" s="217" t="s">
        <v>441</v>
      </c>
      <c r="E451" s="218" t="s">
        <v>4866</v>
      </c>
      <c r="F451" s="219" t="s">
        <v>4867</v>
      </c>
      <c r="G451" s="220" t="s">
        <v>1130</v>
      </c>
      <c r="H451" s="221">
        <v>1.01</v>
      </c>
      <c r="I451" s="270">
        <v>2407.4</v>
      </c>
      <c r="J451" s="222">
        <f t="shared" si="0"/>
        <v>2431.47</v>
      </c>
      <c r="K451" s="219" t="s">
        <v>34</v>
      </c>
      <c r="L451" s="334"/>
    </row>
    <row r="452" spans="2:12" s="13" customFormat="1" ht="13.5" hidden="1" outlineLevel="3">
      <c r="B452" s="331"/>
      <c r="C452" s="204"/>
      <c r="D452" s="206" t="s">
        <v>348</v>
      </c>
      <c r="E452" s="204"/>
      <c r="F452" s="211" t="s">
        <v>1640</v>
      </c>
      <c r="G452" s="204"/>
      <c r="H452" s="212">
        <v>1.01</v>
      </c>
      <c r="I452" s="332" t="s">
        <v>34</v>
      </c>
      <c r="J452" s="204"/>
      <c r="K452" s="204"/>
      <c r="L452" s="333"/>
    </row>
    <row r="453" spans="2:12" s="1" customFormat="1" ht="22.5" customHeight="1" outlineLevel="2">
      <c r="B453" s="302"/>
      <c r="C453" s="191" t="s">
        <v>991</v>
      </c>
      <c r="D453" s="191" t="s">
        <v>342</v>
      </c>
      <c r="E453" s="192" t="s">
        <v>4868</v>
      </c>
      <c r="F453" s="193" t="s">
        <v>4869</v>
      </c>
      <c r="G453" s="194" t="s">
        <v>1130</v>
      </c>
      <c r="H453" s="195">
        <v>2</v>
      </c>
      <c r="I453" s="269">
        <v>905.6</v>
      </c>
      <c r="J453" s="197">
        <f>ROUND(I453*H453,2)</f>
        <v>1811.2</v>
      </c>
      <c r="K453" s="193" t="s">
        <v>34</v>
      </c>
      <c r="L453" s="322"/>
    </row>
    <row r="454" spans="2:12" s="1" customFormat="1" ht="22.5" customHeight="1" outlineLevel="2">
      <c r="B454" s="302"/>
      <c r="C454" s="217" t="s">
        <v>1001</v>
      </c>
      <c r="D454" s="217" t="s">
        <v>441</v>
      </c>
      <c r="E454" s="218" t="s">
        <v>4870</v>
      </c>
      <c r="F454" s="219" t="s">
        <v>4871</v>
      </c>
      <c r="G454" s="220" t="s">
        <v>1130</v>
      </c>
      <c r="H454" s="221">
        <v>1</v>
      </c>
      <c r="I454" s="270">
        <v>6989.7</v>
      </c>
      <c r="J454" s="222">
        <f>ROUND(I454*H454,2)</f>
        <v>6989.7</v>
      </c>
      <c r="K454" s="219" t="s">
        <v>34</v>
      </c>
      <c r="L454" s="334"/>
    </row>
    <row r="455" spans="2:12" s="1" customFormat="1" ht="22.5" customHeight="1" outlineLevel="2">
      <c r="B455" s="302"/>
      <c r="C455" s="217" t="s">
        <v>1004</v>
      </c>
      <c r="D455" s="217" t="s">
        <v>441</v>
      </c>
      <c r="E455" s="218" t="s">
        <v>4872</v>
      </c>
      <c r="F455" s="219" t="s">
        <v>4873</v>
      </c>
      <c r="G455" s="220" t="s">
        <v>1130</v>
      </c>
      <c r="H455" s="221">
        <v>1</v>
      </c>
      <c r="I455" s="270">
        <v>8334.1</v>
      </c>
      <c r="J455" s="222">
        <f>ROUND(I455*H455,2)</f>
        <v>8334.1</v>
      </c>
      <c r="K455" s="219" t="s">
        <v>34</v>
      </c>
      <c r="L455" s="334"/>
    </row>
    <row r="456" spans="2:12" s="1" customFormat="1" ht="22.5" customHeight="1" outlineLevel="2" collapsed="1">
      <c r="B456" s="302"/>
      <c r="C456" s="191" t="s">
        <v>1009</v>
      </c>
      <c r="D456" s="191" t="s">
        <v>342</v>
      </c>
      <c r="E456" s="192" t="s">
        <v>4874</v>
      </c>
      <c r="F456" s="193" t="s">
        <v>4875</v>
      </c>
      <c r="G456" s="194" t="s">
        <v>491</v>
      </c>
      <c r="H456" s="195">
        <v>70.48</v>
      </c>
      <c r="I456" s="269">
        <v>41.8</v>
      </c>
      <c r="J456" s="197">
        <f>ROUND(I456*H456,2)</f>
        <v>2946.06</v>
      </c>
      <c r="K456" s="193" t="s">
        <v>346</v>
      </c>
      <c r="L456" s="322"/>
    </row>
    <row r="457" spans="2:12" s="13" customFormat="1" ht="13.5" hidden="1" outlineLevel="3">
      <c r="B457" s="331"/>
      <c r="C457" s="204"/>
      <c r="D457" s="206" t="s">
        <v>348</v>
      </c>
      <c r="E457" s="210" t="s">
        <v>34</v>
      </c>
      <c r="F457" s="211" t="s">
        <v>4876</v>
      </c>
      <c r="G457" s="204"/>
      <c r="H457" s="212">
        <v>70.48</v>
      </c>
      <c r="I457" s="332" t="s">
        <v>34</v>
      </c>
      <c r="J457" s="204"/>
      <c r="K457" s="204"/>
      <c r="L457" s="333"/>
    </row>
    <row r="458" spans="2:12" s="1" customFormat="1" ht="22.5" customHeight="1" outlineLevel="2" collapsed="1">
      <c r="B458" s="302"/>
      <c r="C458" s="191" t="s">
        <v>1011</v>
      </c>
      <c r="D458" s="191" t="s">
        <v>342</v>
      </c>
      <c r="E458" s="192" t="s">
        <v>4877</v>
      </c>
      <c r="F458" s="193" t="s">
        <v>4878</v>
      </c>
      <c r="G458" s="194" t="s">
        <v>491</v>
      </c>
      <c r="H458" s="195">
        <v>70.48</v>
      </c>
      <c r="I458" s="269">
        <v>62.7</v>
      </c>
      <c r="J458" s="197">
        <f>ROUND(I458*H458,2)</f>
        <v>4419.1</v>
      </c>
      <c r="K458" s="193" t="s">
        <v>346</v>
      </c>
      <c r="L458" s="322"/>
    </row>
    <row r="459" spans="2:12" s="13" customFormat="1" ht="13.5" hidden="1" outlineLevel="3">
      <c r="B459" s="331"/>
      <c r="C459" s="204"/>
      <c r="D459" s="206" t="s">
        <v>348</v>
      </c>
      <c r="E459" s="210" t="s">
        <v>34</v>
      </c>
      <c r="F459" s="211" t="s">
        <v>4876</v>
      </c>
      <c r="G459" s="204"/>
      <c r="H459" s="212">
        <v>70.48</v>
      </c>
      <c r="I459" s="332" t="s">
        <v>34</v>
      </c>
      <c r="J459" s="204"/>
      <c r="K459" s="204"/>
      <c r="L459" s="333"/>
    </row>
    <row r="460" spans="2:12" s="1" customFormat="1" ht="22.5" customHeight="1" outlineLevel="2">
      <c r="B460" s="302"/>
      <c r="C460" s="191" t="s">
        <v>1016</v>
      </c>
      <c r="D460" s="191" t="s">
        <v>342</v>
      </c>
      <c r="E460" s="192" t="s">
        <v>2196</v>
      </c>
      <c r="F460" s="193" t="s">
        <v>2197</v>
      </c>
      <c r="G460" s="194" t="s">
        <v>1130</v>
      </c>
      <c r="H460" s="195">
        <v>3</v>
      </c>
      <c r="I460" s="269">
        <v>209</v>
      </c>
      <c r="J460" s="197">
        <f aca="true" t="shared" si="1" ref="J460:J470">ROUND(I460*H460,2)</f>
        <v>627</v>
      </c>
      <c r="K460" s="193" t="s">
        <v>346</v>
      </c>
      <c r="L460" s="322"/>
    </row>
    <row r="461" spans="2:12" s="1" customFormat="1" ht="22.5" customHeight="1" outlineLevel="2">
      <c r="B461" s="302"/>
      <c r="C461" s="217" t="s">
        <v>1032</v>
      </c>
      <c r="D461" s="217" t="s">
        <v>441</v>
      </c>
      <c r="E461" s="218" t="s">
        <v>2200</v>
      </c>
      <c r="F461" s="219" t="s">
        <v>2201</v>
      </c>
      <c r="G461" s="220" t="s">
        <v>1130</v>
      </c>
      <c r="H461" s="221">
        <v>3</v>
      </c>
      <c r="I461" s="270">
        <v>450.1</v>
      </c>
      <c r="J461" s="222">
        <f t="shared" si="1"/>
        <v>1350.3</v>
      </c>
      <c r="K461" s="219" t="s">
        <v>34</v>
      </c>
      <c r="L461" s="334"/>
    </row>
    <row r="462" spans="2:12" s="1" customFormat="1" ht="22.5" customHeight="1" outlineLevel="2">
      <c r="B462" s="302"/>
      <c r="C462" s="191" t="s">
        <v>1036</v>
      </c>
      <c r="D462" s="191" t="s">
        <v>342</v>
      </c>
      <c r="E462" s="192" t="s">
        <v>4879</v>
      </c>
      <c r="F462" s="193" t="s">
        <v>4880</v>
      </c>
      <c r="G462" s="194" t="s">
        <v>1130</v>
      </c>
      <c r="H462" s="195">
        <v>2</v>
      </c>
      <c r="I462" s="269">
        <v>278.6</v>
      </c>
      <c r="J462" s="197">
        <f t="shared" si="1"/>
        <v>557.2</v>
      </c>
      <c r="K462" s="193" t="s">
        <v>346</v>
      </c>
      <c r="L462" s="322"/>
    </row>
    <row r="463" spans="2:12" s="1" customFormat="1" ht="22.5" customHeight="1" outlineLevel="2">
      <c r="B463" s="302"/>
      <c r="C463" s="217" t="s">
        <v>1040</v>
      </c>
      <c r="D463" s="217" t="s">
        <v>441</v>
      </c>
      <c r="E463" s="218" t="s">
        <v>4881</v>
      </c>
      <c r="F463" s="219" t="s">
        <v>4882</v>
      </c>
      <c r="G463" s="220" t="s">
        <v>1130</v>
      </c>
      <c r="H463" s="221">
        <v>2</v>
      </c>
      <c r="I463" s="270">
        <v>1182.9</v>
      </c>
      <c r="J463" s="222">
        <f t="shared" si="1"/>
        <v>2365.8</v>
      </c>
      <c r="K463" s="219" t="s">
        <v>34</v>
      </c>
      <c r="L463" s="334"/>
    </row>
    <row r="464" spans="2:12" s="1" customFormat="1" ht="22.5" customHeight="1" outlineLevel="2">
      <c r="B464" s="302"/>
      <c r="C464" s="191" t="s">
        <v>1044</v>
      </c>
      <c r="D464" s="191" t="s">
        <v>342</v>
      </c>
      <c r="E464" s="192" t="s">
        <v>2203</v>
      </c>
      <c r="F464" s="193" t="s">
        <v>2204</v>
      </c>
      <c r="G464" s="194" t="s">
        <v>1130</v>
      </c>
      <c r="H464" s="195">
        <v>5</v>
      </c>
      <c r="I464" s="269">
        <v>209</v>
      </c>
      <c r="J464" s="197">
        <f t="shared" si="1"/>
        <v>1045</v>
      </c>
      <c r="K464" s="193" t="s">
        <v>34</v>
      </c>
      <c r="L464" s="322"/>
    </row>
    <row r="465" spans="2:12" s="1" customFormat="1" ht="22.5" customHeight="1" outlineLevel="2">
      <c r="B465" s="302"/>
      <c r="C465" s="191" t="s">
        <v>1048</v>
      </c>
      <c r="D465" s="191" t="s">
        <v>342</v>
      </c>
      <c r="E465" s="192" t="s">
        <v>2769</v>
      </c>
      <c r="F465" s="193" t="s">
        <v>2770</v>
      </c>
      <c r="G465" s="194" t="s">
        <v>1130</v>
      </c>
      <c r="H465" s="195">
        <v>6</v>
      </c>
      <c r="I465" s="269">
        <v>418</v>
      </c>
      <c r="J465" s="197">
        <f t="shared" si="1"/>
        <v>2508</v>
      </c>
      <c r="K465" s="193" t="s">
        <v>34</v>
      </c>
      <c r="L465" s="322"/>
    </row>
    <row r="466" spans="2:12" s="1" customFormat="1" ht="22.5" customHeight="1" outlineLevel="2">
      <c r="B466" s="302"/>
      <c r="C466" s="191" t="s">
        <v>1053</v>
      </c>
      <c r="D466" s="191" t="s">
        <v>342</v>
      </c>
      <c r="E466" s="192" t="s">
        <v>2771</v>
      </c>
      <c r="F466" s="193" t="s">
        <v>2772</v>
      </c>
      <c r="G466" s="194" t="s">
        <v>1130</v>
      </c>
      <c r="H466" s="195">
        <v>1</v>
      </c>
      <c r="I466" s="269">
        <v>48.8</v>
      </c>
      <c r="J466" s="197">
        <f t="shared" si="1"/>
        <v>48.8</v>
      </c>
      <c r="K466" s="193" t="s">
        <v>34</v>
      </c>
      <c r="L466" s="322"/>
    </row>
    <row r="467" spans="2:12" s="1" customFormat="1" ht="22.5" customHeight="1" outlineLevel="2">
      <c r="B467" s="302"/>
      <c r="C467" s="191" t="s">
        <v>1060</v>
      </c>
      <c r="D467" s="191" t="s">
        <v>342</v>
      </c>
      <c r="E467" s="192" t="s">
        <v>2773</v>
      </c>
      <c r="F467" s="193" t="s">
        <v>2774</v>
      </c>
      <c r="G467" s="194" t="s">
        <v>1130</v>
      </c>
      <c r="H467" s="195">
        <v>7</v>
      </c>
      <c r="I467" s="269">
        <v>27.9</v>
      </c>
      <c r="J467" s="197">
        <f t="shared" si="1"/>
        <v>195.3</v>
      </c>
      <c r="K467" s="193" t="s">
        <v>34</v>
      </c>
      <c r="L467" s="322"/>
    </row>
    <row r="468" spans="2:12" s="1" customFormat="1" ht="22.5" customHeight="1" outlineLevel="2">
      <c r="B468" s="302"/>
      <c r="C468" s="191" t="s">
        <v>1064</v>
      </c>
      <c r="D468" s="191" t="s">
        <v>342</v>
      </c>
      <c r="E468" s="192" t="s">
        <v>4485</v>
      </c>
      <c r="F468" s="193" t="s">
        <v>4486</v>
      </c>
      <c r="G468" s="194" t="s">
        <v>417</v>
      </c>
      <c r="H468" s="195">
        <v>0.043</v>
      </c>
      <c r="I468" s="269">
        <v>348.3</v>
      </c>
      <c r="J468" s="197">
        <f t="shared" si="1"/>
        <v>14.98</v>
      </c>
      <c r="K468" s="193" t="s">
        <v>34</v>
      </c>
      <c r="L468" s="322"/>
    </row>
    <row r="469" spans="2:12" s="1" customFormat="1" ht="22.5" customHeight="1" outlineLevel="2">
      <c r="B469" s="302"/>
      <c r="C469" s="191" t="s">
        <v>1069</v>
      </c>
      <c r="D469" s="191" t="s">
        <v>342</v>
      </c>
      <c r="E469" s="192" t="s">
        <v>4487</v>
      </c>
      <c r="F469" s="193" t="s">
        <v>4488</v>
      </c>
      <c r="G469" s="194" t="s">
        <v>417</v>
      </c>
      <c r="H469" s="195">
        <v>0.043</v>
      </c>
      <c r="I469" s="269">
        <v>37.2</v>
      </c>
      <c r="J469" s="197">
        <f t="shared" si="1"/>
        <v>1.6</v>
      </c>
      <c r="K469" s="193" t="s">
        <v>34</v>
      </c>
      <c r="L469" s="322"/>
    </row>
    <row r="470" spans="2:12" s="1" customFormat="1" ht="22.5" customHeight="1" outlineLevel="2" collapsed="1">
      <c r="B470" s="302"/>
      <c r="C470" s="191" t="s">
        <v>1073</v>
      </c>
      <c r="D470" s="191" t="s">
        <v>342</v>
      </c>
      <c r="E470" s="192" t="s">
        <v>2775</v>
      </c>
      <c r="F470" s="193" t="s">
        <v>2776</v>
      </c>
      <c r="G470" s="194" t="s">
        <v>417</v>
      </c>
      <c r="H470" s="195">
        <v>0.387</v>
      </c>
      <c r="I470" s="269">
        <v>6.2</v>
      </c>
      <c r="J470" s="197">
        <f t="shared" si="1"/>
        <v>2.4</v>
      </c>
      <c r="K470" s="193" t="s">
        <v>34</v>
      </c>
      <c r="L470" s="322"/>
    </row>
    <row r="471" spans="2:12" s="13" customFormat="1" ht="13.5" hidden="1" outlineLevel="3">
      <c r="B471" s="331"/>
      <c r="C471" s="204"/>
      <c r="D471" s="206" t="s">
        <v>348</v>
      </c>
      <c r="E471" s="204"/>
      <c r="F471" s="211" t="s">
        <v>4883</v>
      </c>
      <c r="G471" s="204"/>
      <c r="H471" s="212">
        <v>0.387</v>
      </c>
      <c r="I471" s="332" t="s">
        <v>34</v>
      </c>
      <c r="J471" s="204"/>
      <c r="K471" s="204"/>
      <c r="L471" s="333"/>
    </row>
    <row r="472" spans="2:12" s="11" customFormat="1" ht="29.85" customHeight="1" outlineLevel="1">
      <c r="B472" s="318"/>
      <c r="C472" s="182"/>
      <c r="D472" s="188" t="s">
        <v>74</v>
      </c>
      <c r="E472" s="189" t="s">
        <v>808</v>
      </c>
      <c r="F472" s="189" t="s">
        <v>2293</v>
      </c>
      <c r="G472" s="182"/>
      <c r="H472" s="182"/>
      <c r="I472" s="321" t="s">
        <v>34</v>
      </c>
      <c r="J472" s="190">
        <f>J473</f>
        <v>5751.18</v>
      </c>
      <c r="K472" s="182"/>
      <c r="L472" s="320"/>
    </row>
    <row r="473" spans="2:12" s="1" customFormat="1" ht="22.5" customHeight="1" outlineLevel="2">
      <c r="B473" s="302"/>
      <c r="C473" s="191" t="s">
        <v>1076</v>
      </c>
      <c r="D473" s="191" t="s">
        <v>342</v>
      </c>
      <c r="E473" s="192" t="s">
        <v>2453</v>
      </c>
      <c r="F473" s="193" t="s">
        <v>2454</v>
      </c>
      <c r="G473" s="194" t="s">
        <v>417</v>
      </c>
      <c r="H473" s="195">
        <v>9.174</v>
      </c>
      <c r="I473" s="269">
        <v>626.9</v>
      </c>
      <c r="J473" s="197">
        <f>ROUND(I473*H473,2)</f>
        <v>5751.18</v>
      </c>
      <c r="K473" s="193" t="s">
        <v>346</v>
      </c>
      <c r="L473" s="322"/>
    </row>
    <row r="474" spans="2:12" s="11" customFormat="1" ht="37.35" customHeight="1">
      <c r="B474" s="318"/>
      <c r="C474" s="182"/>
      <c r="D474" s="188" t="s">
        <v>74</v>
      </c>
      <c r="E474" s="231" t="s">
        <v>441</v>
      </c>
      <c r="F474" s="231" t="s">
        <v>2354</v>
      </c>
      <c r="G474" s="182"/>
      <c r="H474" s="182"/>
      <c r="I474" s="321" t="s">
        <v>34</v>
      </c>
      <c r="J474" s="232">
        <f>J475+J478</f>
        <v>9235.69</v>
      </c>
      <c r="K474" s="182"/>
      <c r="L474" s="320"/>
    </row>
    <row r="475" spans="2:12" s="11" customFormat="1" ht="19.95" customHeight="1" outlineLevel="1">
      <c r="B475" s="318"/>
      <c r="C475" s="182"/>
      <c r="D475" s="188" t="s">
        <v>74</v>
      </c>
      <c r="E475" s="189" t="s">
        <v>2778</v>
      </c>
      <c r="F475" s="189" t="s">
        <v>2779</v>
      </c>
      <c r="G475" s="182"/>
      <c r="H475" s="182"/>
      <c r="I475" s="321" t="s">
        <v>34</v>
      </c>
      <c r="J475" s="190">
        <f>SUM(J476:J477)</f>
        <v>8380.1</v>
      </c>
      <c r="K475" s="182"/>
      <c r="L475" s="320"/>
    </row>
    <row r="476" spans="2:12" s="1" customFormat="1" ht="22.5" customHeight="1" outlineLevel="2">
      <c r="B476" s="302"/>
      <c r="C476" s="191" t="s">
        <v>1080</v>
      </c>
      <c r="D476" s="191" t="s">
        <v>342</v>
      </c>
      <c r="E476" s="192" t="s">
        <v>2780</v>
      </c>
      <c r="F476" s="193" t="s">
        <v>4884</v>
      </c>
      <c r="G476" s="194" t="s">
        <v>491</v>
      </c>
      <c r="H476" s="195">
        <v>161</v>
      </c>
      <c r="I476" s="269">
        <v>20.9</v>
      </c>
      <c r="J476" s="197">
        <f>ROUND(I476*H476,2)</f>
        <v>3364.9</v>
      </c>
      <c r="K476" s="193" t="s">
        <v>34</v>
      </c>
      <c r="L476" s="322"/>
    </row>
    <row r="477" spans="2:12" s="1" customFormat="1" ht="22.5" customHeight="1" outlineLevel="2">
      <c r="B477" s="302"/>
      <c r="C477" s="191" t="s">
        <v>1083</v>
      </c>
      <c r="D477" s="191" t="s">
        <v>342</v>
      </c>
      <c r="E477" s="192" t="s">
        <v>2783</v>
      </c>
      <c r="F477" s="193" t="s">
        <v>2784</v>
      </c>
      <c r="G477" s="194" t="s">
        <v>1130</v>
      </c>
      <c r="H477" s="195">
        <v>8</v>
      </c>
      <c r="I477" s="269">
        <v>626.9</v>
      </c>
      <c r="J477" s="197">
        <f>ROUND(I477*H477,2)</f>
        <v>5015.2</v>
      </c>
      <c r="K477" s="193" t="s">
        <v>34</v>
      </c>
      <c r="L477" s="322"/>
    </row>
    <row r="478" spans="2:12" s="11" customFormat="1" ht="29.85" customHeight="1" outlineLevel="1">
      <c r="B478" s="318"/>
      <c r="C478" s="182"/>
      <c r="D478" s="188" t="s">
        <v>74</v>
      </c>
      <c r="E478" s="189" t="s">
        <v>2361</v>
      </c>
      <c r="F478" s="189" t="s">
        <v>2362</v>
      </c>
      <c r="G478" s="182"/>
      <c r="H478" s="182"/>
      <c r="I478" s="321" t="s">
        <v>34</v>
      </c>
      <c r="J478" s="190">
        <f>J479</f>
        <v>855.59</v>
      </c>
      <c r="K478" s="182"/>
      <c r="L478" s="320"/>
    </row>
    <row r="479" spans="2:12" s="1" customFormat="1" ht="22.5" customHeight="1" outlineLevel="2" collapsed="1">
      <c r="B479" s="302"/>
      <c r="C479" s="191" t="s">
        <v>1085</v>
      </c>
      <c r="D479" s="191" t="s">
        <v>342</v>
      </c>
      <c r="E479" s="192" t="s">
        <v>2364</v>
      </c>
      <c r="F479" s="193" t="s">
        <v>2365</v>
      </c>
      <c r="G479" s="194" t="s">
        <v>491</v>
      </c>
      <c r="H479" s="195">
        <v>77.08</v>
      </c>
      <c r="I479" s="269">
        <v>11.1</v>
      </c>
      <c r="J479" s="197">
        <f>ROUND(I479*H479,2)</f>
        <v>855.59</v>
      </c>
      <c r="K479" s="193" t="s">
        <v>34</v>
      </c>
      <c r="L479" s="322"/>
    </row>
    <row r="480" spans="2:12" s="12" customFormat="1" ht="13.5" hidden="1" outlineLevel="3">
      <c r="B480" s="342"/>
      <c r="C480" s="203"/>
      <c r="D480" s="206" t="s">
        <v>348</v>
      </c>
      <c r="E480" s="343" t="s">
        <v>34</v>
      </c>
      <c r="F480" s="344" t="s">
        <v>2366</v>
      </c>
      <c r="G480" s="203"/>
      <c r="H480" s="345" t="s">
        <v>34</v>
      </c>
      <c r="I480" s="346"/>
      <c r="J480" s="203"/>
      <c r="K480" s="203"/>
      <c r="L480" s="347"/>
    </row>
    <row r="481" spans="2:12" s="12" customFormat="1" ht="13.5" hidden="1" outlineLevel="3">
      <c r="B481" s="342"/>
      <c r="C481" s="203"/>
      <c r="D481" s="206" t="s">
        <v>348</v>
      </c>
      <c r="E481" s="343" t="s">
        <v>34</v>
      </c>
      <c r="F481" s="344" t="s">
        <v>4885</v>
      </c>
      <c r="G481" s="203"/>
      <c r="H481" s="345" t="s">
        <v>34</v>
      </c>
      <c r="I481" s="346"/>
      <c r="J481" s="203"/>
      <c r="K481" s="203"/>
      <c r="L481" s="347"/>
    </row>
    <row r="482" spans="2:12" s="13" customFormat="1" ht="13.5" hidden="1" outlineLevel="3">
      <c r="B482" s="331"/>
      <c r="C482" s="204"/>
      <c r="D482" s="206" t="s">
        <v>348</v>
      </c>
      <c r="E482" s="210" t="s">
        <v>34</v>
      </c>
      <c r="F482" s="211" t="s">
        <v>4534</v>
      </c>
      <c r="G482" s="204"/>
      <c r="H482" s="212">
        <v>6.6</v>
      </c>
      <c r="I482" s="332"/>
      <c r="J482" s="204"/>
      <c r="K482" s="204"/>
      <c r="L482" s="333"/>
    </row>
    <row r="483" spans="2:12" s="12" customFormat="1" ht="13.5" hidden="1" outlineLevel="3">
      <c r="B483" s="342"/>
      <c r="C483" s="203"/>
      <c r="D483" s="206" t="s">
        <v>348</v>
      </c>
      <c r="E483" s="343" t="s">
        <v>34</v>
      </c>
      <c r="F483" s="344" t="s">
        <v>4886</v>
      </c>
      <c r="G483" s="203"/>
      <c r="H483" s="345" t="s">
        <v>34</v>
      </c>
      <c r="I483" s="346"/>
      <c r="J483" s="203"/>
      <c r="K483" s="203"/>
      <c r="L483" s="347"/>
    </row>
    <row r="484" spans="2:12" s="13" customFormat="1" ht="13.5" hidden="1" outlineLevel="3">
      <c r="B484" s="331"/>
      <c r="C484" s="204"/>
      <c r="D484" s="206" t="s">
        <v>348</v>
      </c>
      <c r="E484" s="210" t="s">
        <v>34</v>
      </c>
      <c r="F484" s="211" t="s">
        <v>4876</v>
      </c>
      <c r="G484" s="204"/>
      <c r="H484" s="212">
        <v>70.48</v>
      </c>
      <c r="I484" s="332"/>
      <c r="J484" s="204"/>
      <c r="K484" s="204"/>
      <c r="L484" s="333"/>
    </row>
    <row r="485" spans="2:12" s="14" customFormat="1" ht="13.5" hidden="1" outlineLevel="3">
      <c r="B485" s="335"/>
      <c r="C485" s="205"/>
      <c r="D485" s="206" t="s">
        <v>348</v>
      </c>
      <c r="E485" s="207" t="s">
        <v>34</v>
      </c>
      <c r="F485" s="208" t="s">
        <v>352</v>
      </c>
      <c r="G485" s="205"/>
      <c r="H485" s="209">
        <v>77.08</v>
      </c>
      <c r="I485" s="336"/>
      <c r="J485" s="205"/>
      <c r="K485" s="205"/>
      <c r="L485" s="337"/>
    </row>
    <row r="486" spans="2:12" s="1" customFormat="1" ht="6.9" customHeight="1">
      <c r="B486" s="323"/>
      <c r="C486" s="324"/>
      <c r="D486" s="324"/>
      <c r="E486" s="324"/>
      <c r="F486" s="324"/>
      <c r="G486" s="324"/>
      <c r="H486" s="324"/>
      <c r="I486" s="338"/>
      <c r="J486" s="324"/>
      <c r="K486" s="324"/>
      <c r="L486" s="326"/>
    </row>
    <row r="487" ht="13.5">
      <c r="I487" s="272"/>
    </row>
    <row r="488" ht="13.5">
      <c r="I488" s="272"/>
    </row>
  </sheetData>
  <sheetProtection formatColumns="0" formatRows="0" sort="0" autoFilter="0"/>
  <autoFilter ref="C97:K485"/>
  <mergeCells count="14">
    <mergeCell ref="E88:H88"/>
    <mergeCell ref="E86:H86"/>
    <mergeCell ref="E90:H90"/>
    <mergeCell ref="G1:H1"/>
    <mergeCell ref="E49:H49"/>
    <mergeCell ref="E53:H53"/>
    <mergeCell ref="E51:H51"/>
    <mergeCell ref="E55:H55"/>
    <mergeCell ref="E84:H84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148"/>
  <sheetViews>
    <sheetView showGridLines="0" workbookViewId="0" topLeftCell="A1">
      <pane ySplit="1" topLeftCell="A130" activePane="bottomLeft" state="frozen"/>
      <selection pane="bottomLeft" activeCell="F148" sqref="F148"/>
    </sheetView>
  </sheetViews>
  <sheetFormatPr defaultColWidth="9.33203125" defaultRowHeight="13.5" outlineLevelRow="1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17"/>
      <c r="N1" s="17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3799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4887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161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ROUND(J94,2)</f>
        <v>445232.7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3799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40.5 - Přeložka kabelů ZEAL s.r.o.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J94</f>
        <v>445232.7</v>
      </c>
      <c r="K64" s="41"/>
      <c r="L64" s="247"/>
    </row>
    <row r="65" spans="2:12" s="8" customFormat="1" ht="24.9" customHeight="1" hidden="1">
      <c r="B65" s="145"/>
      <c r="C65" s="146"/>
      <c r="D65" s="147" t="s">
        <v>4888</v>
      </c>
      <c r="E65" s="148"/>
      <c r="F65" s="148"/>
      <c r="G65" s="148"/>
      <c r="H65" s="148"/>
      <c r="I65" s="149"/>
      <c r="J65" s="150">
        <f>J95</f>
        <v>43172.3</v>
      </c>
      <c r="K65" s="151"/>
      <c r="L65" s="146"/>
    </row>
    <row r="66" spans="2:12" s="8" customFormat="1" ht="24.9" customHeight="1" hidden="1">
      <c r="B66" s="145"/>
      <c r="C66" s="146"/>
      <c r="D66" s="147" t="s">
        <v>4889</v>
      </c>
      <c r="E66" s="148"/>
      <c r="F66" s="148"/>
      <c r="G66" s="148"/>
      <c r="H66" s="148"/>
      <c r="I66" s="149"/>
      <c r="J66" s="150">
        <f>J102</f>
        <v>264480.7</v>
      </c>
      <c r="K66" s="151"/>
      <c r="L66" s="146"/>
    </row>
    <row r="67" spans="2:12" s="8" customFormat="1" ht="24.9" customHeight="1" hidden="1">
      <c r="B67" s="145"/>
      <c r="C67" s="146"/>
      <c r="D67" s="147" t="s">
        <v>4890</v>
      </c>
      <c r="E67" s="148"/>
      <c r="F67" s="148"/>
      <c r="G67" s="148"/>
      <c r="H67" s="148"/>
      <c r="I67" s="149"/>
      <c r="J67" s="150">
        <f>J115</f>
        <v>15826</v>
      </c>
      <c r="K67" s="151"/>
      <c r="L67" s="146"/>
    </row>
    <row r="68" spans="2:12" s="8" customFormat="1" ht="24.9" customHeight="1" hidden="1">
      <c r="B68" s="145"/>
      <c r="C68" s="146"/>
      <c r="D68" s="147" t="s">
        <v>4891</v>
      </c>
      <c r="E68" s="148"/>
      <c r="F68" s="148"/>
      <c r="G68" s="148"/>
      <c r="H68" s="148"/>
      <c r="I68" s="149"/>
      <c r="J68" s="150">
        <f>J120</f>
        <v>1393.2</v>
      </c>
      <c r="K68" s="151"/>
      <c r="L68" s="146"/>
    </row>
    <row r="69" spans="2:12" s="8" customFormat="1" ht="24.9" customHeight="1" hidden="1">
      <c r="B69" s="145"/>
      <c r="C69" s="146"/>
      <c r="D69" s="147" t="s">
        <v>4892</v>
      </c>
      <c r="E69" s="148"/>
      <c r="F69" s="148"/>
      <c r="G69" s="148"/>
      <c r="H69" s="148"/>
      <c r="I69" s="149"/>
      <c r="J69" s="150">
        <f>J122</f>
        <v>16361.699999999999</v>
      </c>
      <c r="K69" s="151"/>
      <c r="L69" s="146"/>
    </row>
    <row r="70" spans="2:12" s="8" customFormat="1" ht="24.9" customHeight="1" hidden="1">
      <c r="B70" s="145"/>
      <c r="C70" s="146"/>
      <c r="D70" s="147" t="s">
        <v>4893</v>
      </c>
      <c r="E70" s="148"/>
      <c r="F70" s="148"/>
      <c r="G70" s="148"/>
      <c r="H70" s="148"/>
      <c r="I70" s="149"/>
      <c r="J70" s="150">
        <f>J126</f>
        <v>103998.8</v>
      </c>
      <c r="K70" s="151"/>
      <c r="L70" s="146"/>
    </row>
    <row r="71" spans="2:12" s="1" customFormat="1" ht="21.75" customHeight="1" hidden="1">
      <c r="B71" s="37"/>
      <c r="C71" s="38"/>
      <c r="D71" s="38"/>
      <c r="E71" s="38"/>
      <c r="F71" s="38"/>
      <c r="G71" s="38"/>
      <c r="H71" s="38"/>
      <c r="I71" s="114"/>
      <c r="J71" s="38"/>
      <c r="K71" s="41"/>
      <c r="L71" s="247"/>
    </row>
    <row r="72" spans="2:12" s="1" customFormat="1" ht="6.9" customHeight="1" hidden="1">
      <c r="B72" s="51"/>
      <c r="C72" s="52"/>
      <c r="D72" s="52"/>
      <c r="E72" s="52"/>
      <c r="F72" s="52"/>
      <c r="G72" s="52"/>
      <c r="H72" s="52"/>
      <c r="I72" s="135"/>
      <c r="J72" s="52"/>
      <c r="K72" s="53"/>
      <c r="L72" s="247"/>
    </row>
    <row r="73" ht="13.5" hidden="1"/>
    <row r="74" ht="13.5" hidden="1"/>
    <row r="75" ht="13.5" hidden="1"/>
    <row r="76" spans="2:12" s="1" customFormat="1" ht="6.9" customHeight="1">
      <c r="B76" s="327"/>
      <c r="C76" s="328"/>
      <c r="D76" s="328"/>
      <c r="E76" s="328"/>
      <c r="F76" s="328"/>
      <c r="G76" s="328"/>
      <c r="H76" s="328"/>
      <c r="I76" s="329"/>
      <c r="J76" s="328"/>
      <c r="K76" s="328"/>
      <c r="L76" s="330"/>
    </row>
    <row r="77" spans="2:12" s="1" customFormat="1" ht="36.9" customHeight="1">
      <c r="B77" s="302"/>
      <c r="C77" s="25" t="s">
        <v>322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6.9" customHeight="1">
      <c r="B78" s="302"/>
      <c r="C78" s="260"/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14.4" customHeight="1">
      <c r="B79" s="302"/>
      <c r="C79" s="32" t="s">
        <v>16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22.5" customHeight="1">
      <c r="B80" s="302"/>
      <c r="C80" s="260"/>
      <c r="D80" s="260"/>
      <c r="E80" s="384" t="s">
        <v>17</v>
      </c>
      <c r="F80" s="375"/>
      <c r="G80" s="375"/>
      <c r="H80" s="375"/>
      <c r="I80" s="114"/>
      <c r="J80" s="260"/>
      <c r="K80" s="260"/>
      <c r="L80" s="303"/>
    </row>
    <row r="81" spans="2:12" ht="13.2">
      <c r="B81" s="301"/>
      <c r="C81" s="32" t="s">
        <v>217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ht="22.5" customHeight="1">
      <c r="B82" s="301"/>
      <c r="C82" s="262"/>
      <c r="D82" s="262"/>
      <c r="E82" s="384" t="s">
        <v>219</v>
      </c>
      <c r="F82" s="382"/>
      <c r="G82" s="382"/>
      <c r="H82" s="382"/>
      <c r="I82" s="113"/>
      <c r="J82" s="262"/>
      <c r="K82" s="262"/>
      <c r="L82" s="300"/>
    </row>
    <row r="83" spans="2:12" ht="13.2">
      <c r="B83" s="301"/>
      <c r="C83" s="32" t="s">
        <v>221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s="1" customFormat="1" ht="22.5" customHeight="1">
      <c r="B84" s="302"/>
      <c r="C84" s="260"/>
      <c r="D84" s="260"/>
      <c r="E84" s="383" t="s">
        <v>3799</v>
      </c>
      <c r="F84" s="375"/>
      <c r="G84" s="375"/>
      <c r="H84" s="375"/>
      <c r="I84" s="114"/>
      <c r="J84" s="260"/>
      <c r="K84" s="260"/>
      <c r="L84" s="303"/>
    </row>
    <row r="85" spans="2:12" s="1" customFormat="1" ht="14.4" customHeight="1">
      <c r="B85" s="302"/>
      <c r="C85" s="32" t="s">
        <v>225</v>
      </c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23.25" customHeight="1">
      <c r="B86" s="302"/>
      <c r="C86" s="260"/>
      <c r="D86" s="260"/>
      <c r="E86" s="385" t="str">
        <f>E13</f>
        <v>SO 40.5 - Přeložka kabelů ZEAL s.r.o.</v>
      </c>
      <c r="F86" s="375"/>
      <c r="G86" s="375"/>
      <c r="H86" s="375"/>
      <c r="I86" s="114"/>
      <c r="J86" s="260"/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8" customHeight="1">
      <c r="B88" s="302"/>
      <c r="C88" s="32" t="s">
        <v>24</v>
      </c>
      <c r="D88" s="260"/>
      <c r="E88" s="260"/>
      <c r="F88" s="30" t="str">
        <f>F16</f>
        <v>HRANICE - DRAHOTUŠE</v>
      </c>
      <c r="G88" s="260"/>
      <c r="H88" s="260"/>
      <c r="I88" s="115" t="s">
        <v>26</v>
      </c>
      <c r="J88" s="116" t="str">
        <f>IF(J16="","",J16)</f>
        <v>6.4.2016</v>
      </c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3.2">
      <c r="B90" s="302"/>
      <c r="C90" s="32" t="s">
        <v>32</v>
      </c>
      <c r="D90" s="260"/>
      <c r="E90" s="260"/>
      <c r="F90" s="30" t="str">
        <f>E19</f>
        <v>VODOVODY A KANALIZACE PŘEROV a.s.</v>
      </c>
      <c r="G90" s="260"/>
      <c r="H90" s="260"/>
      <c r="I90" s="115" t="s">
        <v>38</v>
      </c>
      <c r="J90" s="30" t="str">
        <f>E25</f>
        <v>JV PROJEKT VH s.r.o., BRNO</v>
      </c>
      <c r="K90" s="260"/>
      <c r="L90" s="303"/>
    </row>
    <row r="91" spans="2:12" s="1" customFormat="1" ht="14.4" customHeight="1">
      <c r="B91" s="302"/>
      <c r="C91" s="32" t="s">
        <v>37</v>
      </c>
      <c r="D91" s="260"/>
      <c r="E91" s="260"/>
      <c r="F91" s="30" t="s">
        <v>6577</v>
      </c>
      <c r="G91" s="260"/>
      <c r="H91" s="260"/>
      <c r="I91" s="114"/>
      <c r="J91" s="260"/>
      <c r="K91" s="260"/>
      <c r="L91" s="303"/>
    </row>
    <row r="92" spans="2:12" s="1" customFormat="1" ht="10.35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0" customFormat="1" ht="29.25" customHeight="1">
      <c r="B93" s="315"/>
      <c r="C93" s="165" t="s">
        <v>323</v>
      </c>
      <c r="D93" s="166" t="s">
        <v>60</v>
      </c>
      <c r="E93" s="166" t="s">
        <v>57</v>
      </c>
      <c r="F93" s="166" t="s">
        <v>324</v>
      </c>
      <c r="G93" s="166" t="s">
        <v>325</v>
      </c>
      <c r="H93" s="166" t="s">
        <v>326</v>
      </c>
      <c r="I93" s="167" t="s">
        <v>327</v>
      </c>
      <c r="J93" s="166" t="s">
        <v>283</v>
      </c>
      <c r="K93" s="168" t="s">
        <v>328</v>
      </c>
      <c r="L93" s="368"/>
    </row>
    <row r="94" spans="2:12" s="1" customFormat="1" ht="29.25" customHeight="1">
      <c r="B94" s="302"/>
      <c r="C94" s="316" t="s">
        <v>285</v>
      </c>
      <c r="D94" s="260"/>
      <c r="E94" s="260"/>
      <c r="F94" s="260"/>
      <c r="G94" s="260"/>
      <c r="H94" s="260"/>
      <c r="I94" s="114"/>
      <c r="J94" s="317">
        <f>J95+J102+J115+J120+J122+J126</f>
        <v>445232.7</v>
      </c>
      <c r="K94" s="260"/>
      <c r="L94" s="303"/>
    </row>
    <row r="95" spans="2:12" s="11" customFormat="1" ht="37.35" customHeight="1">
      <c r="B95" s="318"/>
      <c r="C95" s="182"/>
      <c r="D95" s="188" t="s">
        <v>74</v>
      </c>
      <c r="E95" s="231" t="s">
        <v>23</v>
      </c>
      <c r="F95" s="231" t="s">
        <v>4894</v>
      </c>
      <c r="G95" s="182"/>
      <c r="H95" s="182"/>
      <c r="I95" s="321"/>
      <c r="J95" s="232">
        <f>SUM(J96:J101)</f>
        <v>43172.3</v>
      </c>
      <c r="K95" s="182"/>
      <c r="L95" s="320"/>
    </row>
    <row r="96" spans="2:12" s="1" customFormat="1" ht="22.5" customHeight="1" outlineLevel="1">
      <c r="B96" s="302"/>
      <c r="C96" s="191" t="s">
        <v>23</v>
      </c>
      <c r="D96" s="191" t="s">
        <v>342</v>
      </c>
      <c r="E96" s="192" t="s">
        <v>4895</v>
      </c>
      <c r="F96" s="193" t="s">
        <v>4896</v>
      </c>
      <c r="G96" s="194" t="s">
        <v>491</v>
      </c>
      <c r="H96" s="195">
        <v>61</v>
      </c>
      <c r="I96" s="269">
        <v>20.9</v>
      </c>
      <c r="J96" s="197">
        <f aca="true" t="shared" si="0" ref="J96:J101">ROUND(I96*H96,2)</f>
        <v>1274.9</v>
      </c>
      <c r="K96" s="193" t="s">
        <v>34</v>
      </c>
      <c r="L96" s="322"/>
    </row>
    <row r="97" spans="2:12" s="1" customFormat="1" ht="22.5" customHeight="1" outlineLevel="1">
      <c r="B97" s="302"/>
      <c r="C97" s="191" t="s">
        <v>83</v>
      </c>
      <c r="D97" s="191" t="s">
        <v>342</v>
      </c>
      <c r="E97" s="192" t="s">
        <v>4897</v>
      </c>
      <c r="F97" s="193" t="s">
        <v>4898</v>
      </c>
      <c r="G97" s="194" t="s">
        <v>4899</v>
      </c>
      <c r="H97" s="195">
        <v>2000</v>
      </c>
      <c r="I97" s="269">
        <v>1.4</v>
      </c>
      <c r="J97" s="197">
        <f t="shared" si="0"/>
        <v>2800</v>
      </c>
      <c r="K97" s="193" t="s">
        <v>34</v>
      </c>
      <c r="L97" s="322"/>
    </row>
    <row r="98" spans="2:12" s="1" customFormat="1" ht="22.5" customHeight="1" outlineLevel="1">
      <c r="B98" s="302"/>
      <c r="C98" s="191" t="s">
        <v>90</v>
      </c>
      <c r="D98" s="191" t="s">
        <v>342</v>
      </c>
      <c r="E98" s="192" t="s">
        <v>4900</v>
      </c>
      <c r="F98" s="193" t="s">
        <v>4898</v>
      </c>
      <c r="G98" s="194" t="s">
        <v>3743</v>
      </c>
      <c r="H98" s="195">
        <v>3</v>
      </c>
      <c r="I98" s="269">
        <v>41.8</v>
      </c>
      <c r="J98" s="197">
        <f t="shared" si="0"/>
        <v>125.4</v>
      </c>
      <c r="K98" s="193" t="s">
        <v>34</v>
      </c>
      <c r="L98" s="322"/>
    </row>
    <row r="99" spans="2:12" s="1" customFormat="1" ht="22.5" customHeight="1" outlineLevel="1">
      <c r="B99" s="302"/>
      <c r="C99" s="191" t="s">
        <v>347</v>
      </c>
      <c r="D99" s="191" t="s">
        <v>342</v>
      </c>
      <c r="E99" s="192" t="s">
        <v>4901</v>
      </c>
      <c r="F99" s="193" t="s">
        <v>4902</v>
      </c>
      <c r="G99" s="194" t="s">
        <v>491</v>
      </c>
      <c r="H99" s="195">
        <v>61</v>
      </c>
      <c r="I99" s="269">
        <v>608.9</v>
      </c>
      <c r="J99" s="197">
        <f t="shared" si="0"/>
        <v>37142.9</v>
      </c>
      <c r="K99" s="193" t="s">
        <v>34</v>
      </c>
      <c r="L99" s="322"/>
    </row>
    <row r="100" spans="2:12" s="1" customFormat="1" ht="22.5" customHeight="1" outlineLevel="1">
      <c r="B100" s="302"/>
      <c r="C100" s="191" t="s">
        <v>368</v>
      </c>
      <c r="D100" s="191" t="s">
        <v>342</v>
      </c>
      <c r="E100" s="192" t="s">
        <v>4903</v>
      </c>
      <c r="F100" s="193" t="s">
        <v>4904</v>
      </c>
      <c r="G100" s="194" t="s">
        <v>491</v>
      </c>
      <c r="H100" s="195">
        <v>112</v>
      </c>
      <c r="I100" s="269">
        <v>12.6</v>
      </c>
      <c r="J100" s="197">
        <f t="shared" si="0"/>
        <v>1411.2</v>
      </c>
      <c r="K100" s="193" t="s">
        <v>34</v>
      </c>
      <c r="L100" s="322"/>
    </row>
    <row r="101" spans="2:12" s="1" customFormat="1" ht="22.5" customHeight="1" outlineLevel="1">
      <c r="B101" s="302"/>
      <c r="C101" s="191" t="s">
        <v>373</v>
      </c>
      <c r="D101" s="191" t="s">
        <v>342</v>
      </c>
      <c r="E101" s="192" t="s">
        <v>4905</v>
      </c>
      <c r="F101" s="193" t="s">
        <v>4906</v>
      </c>
      <c r="G101" s="194" t="s">
        <v>3743</v>
      </c>
      <c r="H101" s="195">
        <v>3</v>
      </c>
      <c r="I101" s="269">
        <v>139.3</v>
      </c>
      <c r="J101" s="197">
        <f t="shared" si="0"/>
        <v>417.9</v>
      </c>
      <c r="K101" s="193" t="s">
        <v>34</v>
      </c>
      <c r="L101" s="322"/>
    </row>
    <row r="102" spans="2:12" s="11" customFormat="1" ht="37.35" customHeight="1">
      <c r="B102" s="318"/>
      <c r="C102" s="182"/>
      <c r="D102" s="188" t="s">
        <v>74</v>
      </c>
      <c r="E102" s="231" t="s">
        <v>83</v>
      </c>
      <c r="F102" s="231" t="s">
        <v>4907</v>
      </c>
      <c r="G102" s="182"/>
      <c r="H102" s="182"/>
      <c r="I102" s="321" t="s">
        <v>34</v>
      </c>
      <c r="J102" s="232">
        <f>SUM(J103:J114)</f>
        <v>264480.7</v>
      </c>
      <c r="K102" s="182"/>
      <c r="L102" s="320"/>
    </row>
    <row r="103" spans="2:12" s="1" customFormat="1" ht="22.5" customHeight="1" outlineLevel="1">
      <c r="B103" s="302"/>
      <c r="C103" s="191" t="s">
        <v>378</v>
      </c>
      <c r="D103" s="191" t="s">
        <v>342</v>
      </c>
      <c r="E103" s="192" t="s">
        <v>4908</v>
      </c>
      <c r="F103" s="193" t="s">
        <v>4909</v>
      </c>
      <c r="G103" s="194" t="s">
        <v>3743</v>
      </c>
      <c r="H103" s="195">
        <v>2</v>
      </c>
      <c r="I103" s="269">
        <v>146.3</v>
      </c>
      <c r="J103" s="197">
        <f aca="true" t="shared" si="1" ref="J103:J114">ROUND(I103*H103,2)</f>
        <v>292.6</v>
      </c>
      <c r="K103" s="193" t="s">
        <v>34</v>
      </c>
      <c r="L103" s="322"/>
    </row>
    <row r="104" spans="2:12" s="1" customFormat="1" ht="22.5" customHeight="1" outlineLevel="1">
      <c r="B104" s="302"/>
      <c r="C104" s="191" t="s">
        <v>382</v>
      </c>
      <c r="D104" s="191" t="s">
        <v>342</v>
      </c>
      <c r="E104" s="192" t="s">
        <v>4910</v>
      </c>
      <c r="F104" s="193" t="s">
        <v>4911</v>
      </c>
      <c r="G104" s="194" t="s">
        <v>491</v>
      </c>
      <c r="H104" s="195">
        <v>839</v>
      </c>
      <c r="I104" s="269">
        <v>4.2</v>
      </c>
      <c r="J104" s="197">
        <f t="shared" si="1"/>
        <v>3523.8</v>
      </c>
      <c r="K104" s="193" t="s">
        <v>34</v>
      </c>
      <c r="L104" s="322"/>
    </row>
    <row r="105" spans="2:12" s="1" customFormat="1" ht="22.5" customHeight="1" outlineLevel="1">
      <c r="B105" s="302"/>
      <c r="C105" s="191" t="s">
        <v>387</v>
      </c>
      <c r="D105" s="191" t="s">
        <v>342</v>
      </c>
      <c r="E105" s="192" t="s">
        <v>4912</v>
      </c>
      <c r="F105" s="193" t="s">
        <v>4913</v>
      </c>
      <c r="G105" s="194" t="s">
        <v>3743</v>
      </c>
      <c r="H105" s="195">
        <v>192</v>
      </c>
      <c r="I105" s="269">
        <v>404</v>
      </c>
      <c r="J105" s="197">
        <f t="shared" si="1"/>
        <v>77568</v>
      </c>
      <c r="K105" s="193" t="s">
        <v>34</v>
      </c>
      <c r="L105" s="322"/>
    </row>
    <row r="106" spans="2:12" s="1" customFormat="1" ht="22.5" customHeight="1" outlineLevel="1">
      <c r="B106" s="302"/>
      <c r="C106" s="191" t="s">
        <v>28</v>
      </c>
      <c r="D106" s="191" t="s">
        <v>342</v>
      </c>
      <c r="E106" s="192" t="s">
        <v>4914</v>
      </c>
      <c r="F106" s="193" t="s">
        <v>4915</v>
      </c>
      <c r="G106" s="194" t="s">
        <v>3743</v>
      </c>
      <c r="H106" s="195">
        <v>192</v>
      </c>
      <c r="I106" s="269">
        <v>83.6</v>
      </c>
      <c r="J106" s="197">
        <f t="shared" si="1"/>
        <v>16051.2</v>
      </c>
      <c r="K106" s="193" t="s">
        <v>34</v>
      </c>
      <c r="L106" s="322"/>
    </row>
    <row r="107" spans="2:12" s="1" customFormat="1" ht="22.5" customHeight="1" outlineLevel="1">
      <c r="B107" s="302"/>
      <c r="C107" s="191" t="s">
        <v>340</v>
      </c>
      <c r="D107" s="191" t="s">
        <v>342</v>
      </c>
      <c r="E107" s="192" t="s">
        <v>4916</v>
      </c>
      <c r="F107" s="193" t="s">
        <v>4917</v>
      </c>
      <c r="G107" s="194" t="s">
        <v>3743</v>
      </c>
      <c r="H107" s="195">
        <v>2</v>
      </c>
      <c r="I107" s="269">
        <v>167.2</v>
      </c>
      <c r="J107" s="197">
        <f t="shared" si="1"/>
        <v>334.4</v>
      </c>
      <c r="K107" s="193" t="s">
        <v>34</v>
      </c>
      <c r="L107" s="322"/>
    </row>
    <row r="108" spans="2:12" s="1" customFormat="1" ht="22.5" customHeight="1" outlineLevel="1">
      <c r="B108" s="302"/>
      <c r="C108" s="191" t="s">
        <v>397</v>
      </c>
      <c r="D108" s="191" t="s">
        <v>342</v>
      </c>
      <c r="E108" s="192" t="s">
        <v>4918</v>
      </c>
      <c r="F108" s="193" t="s">
        <v>4919</v>
      </c>
      <c r="G108" s="194" t="s">
        <v>3743</v>
      </c>
      <c r="H108" s="195">
        <v>8</v>
      </c>
      <c r="I108" s="269">
        <v>54.4</v>
      </c>
      <c r="J108" s="197">
        <f t="shared" si="1"/>
        <v>435.2</v>
      </c>
      <c r="K108" s="193" t="s">
        <v>34</v>
      </c>
      <c r="L108" s="322"/>
    </row>
    <row r="109" spans="2:12" s="1" customFormat="1" ht="22.5" customHeight="1" outlineLevel="1">
      <c r="B109" s="302"/>
      <c r="C109" s="191" t="s">
        <v>271</v>
      </c>
      <c r="D109" s="191" t="s">
        <v>342</v>
      </c>
      <c r="E109" s="192" t="s">
        <v>4920</v>
      </c>
      <c r="F109" s="193" t="s">
        <v>4921</v>
      </c>
      <c r="G109" s="194" t="s">
        <v>491</v>
      </c>
      <c r="H109" s="195">
        <v>130</v>
      </c>
      <c r="I109" s="269">
        <v>13.9</v>
      </c>
      <c r="J109" s="197">
        <f t="shared" si="1"/>
        <v>1807</v>
      </c>
      <c r="K109" s="193" t="s">
        <v>34</v>
      </c>
      <c r="L109" s="322"/>
    </row>
    <row r="110" spans="2:12" s="1" customFormat="1" ht="22.5" customHeight="1" outlineLevel="1">
      <c r="B110" s="302"/>
      <c r="C110" s="191" t="s">
        <v>403</v>
      </c>
      <c r="D110" s="191" t="s">
        <v>342</v>
      </c>
      <c r="E110" s="192" t="s">
        <v>4922</v>
      </c>
      <c r="F110" s="193" t="s">
        <v>4923</v>
      </c>
      <c r="G110" s="194" t="s">
        <v>3743</v>
      </c>
      <c r="H110" s="195">
        <v>240</v>
      </c>
      <c r="I110" s="269">
        <v>418</v>
      </c>
      <c r="J110" s="197">
        <f t="shared" si="1"/>
        <v>100320</v>
      </c>
      <c r="K110" s="193" t="s">
        <v>34</v>
      </c>
      <c r="L110" s="322"/>
    </row>
    <row r="111" spans="2:12" s="1" customFormat="1" ht="22.5" customHeight="1" outlineLevel="1">
      <c r="B111" s="302"/>
      <c r="C111" s="191" t="s">
        <v>8</v>
      </c>
      <c r="D111" s="191" t="s">
        <v>342</v>
      </c>
      <c r="E111" s="192" t="s">
        <v>4924</v>
      </c>
      <c r="F111" s="193" t="s">
        <v>4925</v>
      </c>
      <c r="G111" s="194" t="s">
        <v>491</v>
      </c>
      <c r="H111" s="195">
        <v>416</v>
      </c>
      <c r="I111" s="269">
        <v>18.8</v>
      </c>
      <c r="J111" s="197">
        <f t="shared" si="1"/>
        <v>7820.8</v>
      </c>
      <c r="K111" s="193" t="s">
        <v>34</v>
      </c>
      <c r="L111" s="322"/>
    </row>
    <row r="112" spans="2:12" s="1" customFormat="1" ht="22.5" customHeight="1" outlineLevel="1">
      <c r="B112" s="302"/>
      <c r="C112" s="191" t="s">
        <v>410</v>
      </c>
      <c r="D112" s="191" t="s">
        <v>342</v>
      </c>
      <c r="E112" s="192" t="s">
        <v>4926</v>
      </c>
      <c r="F112" s="193" t="s">
        <v>4927</v>
      </c>
      <c r="G112" s="194" t="s">
        <v>4899</v>
      </c>
      <c r="H112" s="195">
        <v>3000</v>
      </c>
      <c r="I112" s="269">
        <v>1.4</v>
      </c>
      <c r="J112" s="197">
        <f t="shared" si="1"/>
        <v>4200</v>
      </c>
      <c r="K112" s="193" t="s">
        <v>34</v>
      </c>
      <c r="L112" s="322"/>
    </row>
    <row r="113" spans="2:12" s="1" customFormat="1" ht="22.5" customHeight="1" outlineLevel="1">
      <c r="B113" s="302"/>
      <c r="C113" s="191" t="s">
        <v>414</v>
      </c>
      <c r="D113" s="191" t="s">
        <v>342</v>
      </c>
      <c r="E113" s="192" t="s">
        <v>4928</v>
      </c>
      <c r="F113" s="193" t="s">
        <v>4929</v>
      </c>
      <c r="G113" s="194" t="s">
        <v>491</v>
      </c>
      <c r="H113" s="195">
        <v>1595</v>
      </c>
      <c r="I113" s="269">
        <v>32.1</v>
      </c>
      <c r="J113" s="197">
        <f t="shared" si="1"/>
        <v>51199.5</v>
      </c>
      <c r="K113" s="193" t="s">
        <v>34</v>
      </c>
      <c r="L113" s="322"/>
    </row>
    <row r="114" spans="2:12" s="1" customFormat="1" ht="22.5" customHeight="1" outlineLevel="1">
      <c r="B114" s="302"/>
      <c r="C114" s="191" t="s">
        <v>418</v>
      </c>
      <c r="D114" s="191" t="s">
        <v>342</v>
      </c>
      <c r="E114" s="192" t="s">
        <v>4930</v>
      </c>
      <c r="F114" s="193" t="s">
        <v>4931</v>
      </c>
      <c r="G114" s="194" t="s">
        <v>491</v>
      </c>
      <c r="H114" s="195">
        <v>102</v>
      </c>
      <c r="I114" s="269">
        <v>9.1</v>
      </c>
      <c r="J114" s="197">
        <f t="shared" si="1"/>
        <v>928.2</v>
      </c>
      <c r="K114" s="193" t="s">
        <v>34</v>
      </c>
      <c r="L114" s="322"/>
    </row>
    <row r="115" spans="2:12" s="11" customFormat="1" ht="37.35" customHeight="1">
      <c r="B115" s="318"/>
      <c r="C115" s="182"/>
      <c r="D115" s="188" t="s">
        <v>74</v>
      </c>
      <c r="E115" s="231" t="s">
        <v>90</v>
      </c>
      <c r="F115" s="231" t="s">
        <v>4932</v>
      </c>
      <c r="G115" s="182"/>
      <c r="H115" s="182"/>
      <c r="I115" s="321" t="s">
        <v>34</v>
      </c>
      <c r="J115" s="232">
        <f>SUM(J116:J119)</f>
        <v>15826</v>
      </c>
      <c r="K115" s="182"/>
      <c r="L115" s="320"/>
    </row>
    <row r="116" spans="2:12" s="1" customFormat="1" ht="22.5" customHeight="1" outlineLevel="1">
      <c r="B116" s="302"/>
      <c r="C116" s="191" t="s">
        <v>422</v>
      </c>
      <c r="D116" s="191" t="s">
        <v>342</v>
      </c>
      <c r="E116" s="192" t="s">
        <v>4933</v>
      </c>
      <c r="F116" s="193" t="s">
        <v>4934</v>
      </c>
      <c r="G116" s="194" t="s">
        <v>3743</v>
      </c>
      <c r="H116" s="195">
        <v>1</v>
      </c>
      <c r="I116" s="269">
        <v>3065</v>
      </c>
      <c r="J116" s="197">
        <f>ROUND(I116*H116,2)</f>
        <v>3065</v>
      </c>
      <c r="K116" s="193" t="s">
        <v>34</v>
      </c>
      <c r="L116" s="322"/>
    </row>
    <row r="117" spans="2:12" s="1" customFormat="1" ht="22.5" customHeight="1" outlineLevel="1">
      <c r="B117" s="302"/>
      <c r="C117" s="191" t="s">
        <v>425</v>
      </c>
      <c r="D117" s="191" t="s">
        <v>342</v>
      </c>
      <c r="E117" s="192" t="s">
        <v>4935</v>
      </c>
      <c r="F117" s="193" t="s">
        <v>4936</v>
      </c>
      <c r="G117" s="194" t="s">
        <v>3743</v>
      </c>
      <c r="H117" s="195">
        <v>3</v>
      </c>
      <c r="I117" s="269">
        <v>529.4</v>
      </c>
      <c r="J117" s="197">
        <f>ROUND(I117*H117,2)</f>
        <v>1588.2</v>
      </c>
      <c r="K117" s="193" t="s">
        <v>34</v>
      </c>
      <c r="L117" s="322"/>
    </row>
    <row r="118" spans="2:12" s="1" customFormat="1" ht="22.5" customHeight="1" outlineLevel="1">
      <c r="B118" s="302"/>
      <c r="C118" s="191" t="s">
        <v>7</v>
      </c>
      <c r="D118" s="191" t="s">
        <v>342</v>
      </c>
      <c r="E118" s="192" t="s">
        <v>4937</v>
      </c>
      <c r="F118" s="193" t="s">
        <v>4938</v>
      </c>
      <c r="G118" s="194" t="s">
        <v>4899</v>
      </c>
      <c r="H118" s="195">
        <v>4000</v>
      </c>
      <c r="I118" s="269">
        <v>1.4</v>
      </c>
      <c r="J118" s="197">
        <f>ROUND(I118*H118,2)</f>
        <v>5600</v>
      </c>
      <c r="K118" s="193" t="s">
        <v>34</v>
      </c>
      <c r="L118" s="322"/>
    </row>
    <row r="119" spans="2:12" s="1" customFormat="1" ht="22.5" customHeight="1" outlineLevel="1">
      <c r="B119" s="302"/>
      <c r="C119" s="191" t="s">
        <v>431</v>
      </c>
      <c r="D119" s="191" t="s">
        <v>342</v>
      </c>
      <c r="E119" s="192" t="s">
        <v>4939</v>
      </c>
      <c r="F119" s="193" t="s">
        <v>4940</v>
      </c>
      <c r="G119" s="194" t="s">
        <v>3743</v>
      </c>
      <c r="H119" s="195">
        <v>1</v>
      </c>
      <c r="I119" s="269">
        <v>5572.8</v>
      </c>
      <c r="J119" s="197">
        <f>ROUND(I119*H119,2)</f>
        <v>5572.8</v>
      </c>
      <c r="K119" s="193" t="s">
        <v>34</v>
      </c>
      <c r="L119" s="322"/>
    </row>
    <row r="120" spans="2:12" s="11" customFormat="1" ht="37.35" customHeight="1">
      <c r="B120" s="318"/>
      <c r="C120" s="182"/>
      <c r="D120" s="188" t="s">
        <v>74</v>
      </c>
      <c r="E120" s="231" t="s">
        <v>347</v>
      </c>
      <c r="F120" s="231" t="s">
        <v>4941</v>
      </c>
      <c r="G120" s="182"/>
      <c r="H120" s="182"/>
      <c r="I120" s="321" t="s">
        <v>34</v>
      </c>
      <c r="J120" s="232">
        <f>SUM(J121)</f>
        <v>1393.2</v>
      </c>
      <c r="K120" s="182"/>
      <c r="L120" s="320"/>
    </row>
    <row r="121" spans="2:12" s="1" customFormat="1" ht="22.5" customHeight="1" outlineLevel="1">
      <c r="B121" s="302"/>
      <c r="C121" s="191" t="s">
        <v>435</v>
      </c>
      <c r="D121" s="191" t="s">
        <v>342</v>
      </c>
      <c r="E121" s="192" t="s">
        <v>4942</v>
      </c>
      <c r="F121" s="193" t="s">
        <v>4943</v>
      </c>
      <c r="G121" s="194" t="s">
        <v>3743</v>
      </c>
      <c r="H121" s="195">
        <v>1</v>
      </c>
      <c r="I121" s="269">
        <v>1393.2</v>
      </c>
      <c r="J121" s="197">
        <f>ROUND(I121*H121,2)</f>
        <v>1393.2</v>
      </c>
      <c r="K121" s="193" t="s">
        <v>34</v>
      </c>
      <c r="L121" s="322"/>
    </row>
    <row r="122" spans="2:12" s="11" customFormat="1" ht="37.35" customHeight="1">
      <c r="B122" s="318"/>
      <c r="C122" s="182"/>
      <c r="D122" s="188" t="s">
        <v>74</v>
      </c>
      <c r="E122" s="231" t="s">
        <v>368</v>
      </c>
      <c r="F122" s="231" t="s">
        <v>4944</v>
      </c>
      <c r="G122" s="182"/>
      <c r="H122" s="182"/>
      <c r="I122" s="321" t="s">
        <v>34</v>
      </c>
      <c r="J122" s="232">
        <f>SUM(J123:J125)</f>
        <v>16361.699999999999</v>
      </c>
      <c r="K122" s="182"/>
      <c r="L122" s="320"/>
    </row>
    <row r="123" spans="2:12" s="1" customFormat="1" ht="22.5" customHeight="1" outlineLevel="1">
      <c r="B123" s="302"/>
      <c r="C123" s="191" t="s">
        <v>436</v>
      </c>
      <c r="D123" s="191" t="s">
        <v>342</v>
      </c>
      <c r="E123" s="192" t="s">
        <v>4945</v>
      </c>
      <c r="F123" s="193" t="s">
        <v>4946</v>
      </c>
      <c r="G123" s="194" t="s">
        <v>4899</v>
      </c>
      <c r="H123" s="195">
        <v>9000</v>
      </c>
      <c r="I123" s="269">
        <v>1.4</v>
      </c>
      <c r="J123" s="197">
        <f>ROUND(I123*H123,2)</f>
        <v>12600</v>
      </c>
      <c r="K123" s="193" t="s">
        <v>34</v>
      </c>
      <c r="L123" s="322"/>
    </row>
    <row r="124" spans="2:12" s="1" customFormat="1" ht="22.5" customHeight="1" outlineLevel="1">
      <c r="B124" s="302"/>
      <c r="C124" s="191" t="s">
        <v>440</v>
      </c>
      <c r="D124" s="191" t="s">
        <v>342</v>
      </c>
      <c r="E124" s="192" t="s">
        <v>4947</v>
      </c>
      <c r="F124" s="193" t="s">
        <v>4948</v>
      </c>
      <c r="G124" s="194" t="s">
        <v>3743</v>
      </c>
      <c r="H124" s="195">
        <v>1</v>
      </c>
      <c r="I124" s="269">
        <v>2507.8</v>
      </c>
      <c r="J124" s="197">
        <f>ROUND(I124*H124,2)</f>
        <v>2507.8</v>
      </c>
      <c r="K124" s="193" t="s">
        <v>34</v>
      </c>
      <c r="L124" s="322"/>
    </row>
    <row r="125" spans="2:12" s="1" customFormat="1" ht="22.5" customHeight="1" outlineLevel="1">
      <c r="B125" s="302"/>
      <c r="C125" s="191" t="s">
        <v>446</v>
      </c>
      <c r="D125" s="191" t="s">
        <v>342</v>
      </c>
      <c r="E125" s="192" t="s">
        <v>4949</v>
      </c>
      <c r="F125" s="193" t="s">
        <v>4950</v>
      </c>
      <c r="G125" s="194" t="s">
        <v>3743</v>
      </c>
      <c r="H125" s="195">
        <v>1</v>
      </c>
      <c r="I125" s="269">
        <v>1253.9</v>
      </c>
      <c r="J125" s="197">
        <f>ROUND(I125*H125,2)</f>
        <v>1253.9</v>
      </c>
      <c r="K125" s="193" t="s">
        <v>34</v>
      </c>
      <c r="L125" s="322"/>
    </row>
    <row r="126" spans="2:12" s="11" customFormat="1" ht="37.35" customHeight="1">
      <c r="B126" s="318"/>
      <c r="C126" s="182"/>
      <c r="D126" s="188" t="s">
        <v>74</v>
      </c>
      <c r="E126" s="231" t="s">
        <v>373</v>
      </c>
      <c r="F126" s="231" t="s">
        <v>4951</v>
      </c>
      <c r="G126" s="182"/>
      <c r="H126" s="182"/>
      <c r="I126" s="321" t="s">
        <v>34</v>
      </c>
      <c r="J126" s="232">
        <f>SUM(J127:J145)</f>
        <v>103998.8</v>
      </c>
      <c r="K126" s="182"/>
      <c r="L126" s="320"/>
    </row>
    <row r="127" spans="2:12" s="1" customFormat="1" ht="22.5" customHeight="1" outlineLevel="1">
      <c r="B127" s="302"/>
      <c r="C127" s="217" t="s">
        <v>449</v>
      </c>
      <c r="D127" s="217" t="s">
        <v>441</v>
      </c>
      <c r="E127" s="218" t="s">
        <v>4952</v>
      </c>
      <c r="F127" s="219" t="s">
        <v>4953</v>
      </c>
      <c r="G127" s="220" t="s">
        <v>3743</v>
      </c>
      <c r="H127" s="221">
        <v>61</v>
      </c>
      <c r="I127" s="270">
        <v>29.3</v>
      </c>
      <c r="J127" s="222">
        <f aca="true" t="shared" si="2" ref="J127:J145">ROUND(I127*H127,2)</f>
        <v>1787.3</v>
      </c>
      <c r="K127" s="219" t="s">
        <v>34</v>
      </c>
      <c r="L127" s="334"/>
    </row>
    <row r="128" spans="2:12" s="1" customFormat="1" ht="22.5" customHeight="1" outlineLevel="1">
      <c r="B128" s="302"/>
      <c r="C128" s="217" t="s">
        <v>451</v>
      </c>
      <c r="D128" s="217" t="s">
        <v>441</v>
      </c>
      <c r="E128" s="218" t="s">
        <v>4954</v>
      </c>
      <c r="F128" s="219" t="s">
        <v>4955</v>
      </c>
      <c r="G128" s="220" t="s">
        <v>491</v>
      </c>
      <c r="H128" s="221">
        <v>61</v>
      </c>
      <c r="I128" s="270">
        <v>4.9</v>
      </c>
      <c r="J128" s="222">
        <f t="shared" si="2"/>
        <v>298.9</v>
      </c>
      <c r="K128" s="219" t="s">
        <v>34</v>
      </c>
      <c r="L128" s="334"/>
    </row>
    <row r="129" spans="2:12" s="1" customFormat="1" ht="22.5" customHeight="1" outlineLevel="1">
      <c r="B129" s="302"/>
      <c r="C129" s="217" t="s">
        <v>454</v>
      </c>
      <c r="D129" s="217" t="s">
        <v>441</v>
      </c>
      <c r="E129" s="218" t="s">
        <v>4956</v>
      </c>
      <c r="F129" s="219" t="s">
        <v>4957</v>
      </c>
      <c r="G129" s="220" t="s">
        <v>491</v>
      </c>
      <c r="H129" s="221">
        <v>100</v>
      </c>
      <c r="I129" s="270">
        <v>2.5</v>
      </c>
      <c r="J129" s="222">
        <f t="shared" si="2"/>
        <v>250</v>
      </c>
      <c r="K129" s="219" t="s">
        <v>34</v>
      </c>
      <c r="L129" s="334"/>
    </row>
    <row r="130" spans="2:12" s="1" customFormat="1" ht="22.5" customHeight="1" outlineLevel="1">
      <c r="B130" s="302"/>
      <c r="C130" s="217" t="s">
        <v>260</v>
      </c>
      <c r="D130" s="217" t="s">
        <v>441</v>
      </c>
      <c r="E130" s="218" t="s">
        <v>4958</v>
      </c>
      <c r="F130" s="219" t="s">
        <v>4959</v>
      </c>
      <c r="G130" s="220" t="s">
        <v>491</v>
      </c>
      <c r="H130" s="221">
        <v>100</v>
      </c>
      <c r="I130" s="270">
        <v>134.3</v>
      </c>
      <c r="J130" s="222">
        <f t="shared" si="2"/>
        <v>13430</v>
      </c>
      <c r="K130" s="219" t="s">
        <v>34</v>
      </c>
      <c r="L130" s="334"/>
    </row>
    <row r="131" spans="2:12" s="1" customFormat="1" ht="22.5" customHeight="1" outlineLevel="1">
      <c r="B131" s="302"/>
      <c r="C131" s="217" t="s">
        <v>461</v>
      </c>
      <c r="D131" s="217" t="s">
        <v>441</v>
      </c>
      <c r="E131" s="218" t="s">
        <v>4960</v>
      </c>
      <c r="F131" s="219" t="s">
        <v>4961</v>
      </c>
      <c r="G131" s="220" t="s">
        <v>491</v>
      </c>
      <c r="H131" s="221">
        <v>825</v>
      </c>
      <c r="I131" s="270">
        <v>57.2</v>
      </c>
      <c r="J131" s="222">
        <f t="shared" si="2"/>
        <v>47190</v>
      </c>
      <c r="K131" s="219" t="s">
        <v>34</v>
      </c>
      <c r="L131" s="334"/>
    </row>
    <row r="132" spans="2:12" s="1" customFormat="1" ht="31.5" customHeight="1" outlineLevel="1">
      <c r="B132" s="302"/>
      <c r="C132" s="217" t="s">
        <v>465</v>
      </c>
      <c r="D132" s="217" t="s">
        <v>441</v>
      </c>
      <c r="E132" s="218" t="s">
        <v>4962</v>
      </c>
      <c r="F132" s="219" t="s">
        <v>4963</v>
      </c>
      <c r="G132" s="220" t="s">
        <v>3743</v>
      </c>
      <c r="H132" s="221">
        <v>200</v>
      </c>
      <c r="I132" s="270">
        <v>107.3</v>
      </c>
      <c r="J132" s="222">
        <f t="shared" si="2"/>
        <v>21460</v>
      </c>
      <c r="K132" s="219" t="s">
        <v>34</v>
      </c>
      <c r="L132" s="334"/>
    </row>
    <row r="133" spans="2:12" s="1" customFormat="1" ht="22.5" customHeight="1" outlineLevel="1">
      <c r="B133" s="302"/>
      <c r="C133" s="217" t="s">
        <v>472</v>
      </c>
      <c r="D133" s="217" t="s">
        <v>441</v>
      </c>
      <c r="E133" s="218" t="s">
        <v>4964</v>
      </c>
      <c r="F133" s="219" t="s">
        <v>4965</v>
      </c>
      <c r="G133" s="220" t="s">
        <v>3743</v>
      </c>
      <c r="H133" s="221">
        <v>240</v>
      </c>
      <c r="I133" s="270">
        <v>13.4</v>
      </c>
      <c r="J133" s="222">
        <f t="shared" si="2"/>
        <v>3216</v>
      </c>
      <c r="K133" s="219" t="s">
        <v>34</v>
      </c>
      <c r="L133" s="334"/>
    </row>
    <row r="134" spans="2:12" s="1" customFormat="1" ht="22.5" customHeight="1" outlineLevel="1">
      <c r="B134" s="302"/>
      <c r="C134" s="217" t="s">
        <v>475</v>
      </c>
      <c r="D134" s="217" t="s">
        <v>441</v>
      </c>
      <c r="E134" s="218" t="s">
        <v>4966</v>
      </c>
      <c r="F134" s="219" t="s">
        <v>4967</v>
      </c>
      <c r="G134" s="220" t="s">
        <v>3743</v>
      </c>
      <c r="H134" s="221">
        <v>4</v>
      </c>
      <c r="I134" s="270">
        <v>175.5</v>
      </c>
      <c r="J134" s="222">
        <f t="shared" si="2"/>
        <v>702</v>
      </c>
      <c r="K134" s="219" t="s">
        <v>34</v>
      </c>
      <c r="L134" s="334"/>
    </row>
    <row r="135" spans="2:12" s="1" customFormat="1" ht="22.5" customHeight="1" outlineLevel="1">
      <c r="B135" s="302"/>
      <c r="C135" s="217" t="s">
        <v>478</v>
      </c>
      <c r="D135" s="217" t="s">
        <v>441</v>
      </c>
      <c r="E135" s="218" t="s">
        <v>4968</v>
      </c>
      <c r="F135" s="219" t="s">
        <v>4969</v>
      </c>
      <c r="G135" s="220" t="s">
        <v>3743</v>
      </c>
      <c r="H135" s="221">
        <v>3</v>
      </c>
      <c r="I135" s="270">
        <v>37.7</v>
      </c>
      <c r="J135" s="222">
        <f t="shared" si="2"/>
        <v>113.1</v>
      </c>
      <c r="K135" s="219" t="s">
        <v>34</v>
      </c>
      <c r="L135" s="334"/>
    </row>
    <row r="136" spans="2:12" s="1" customFormat="1" ht="22.5" customHeight="1" outlineLevel="1">
      <c r="B136" s="302"/>
      <c r="C136" s="217" t="s">
        <v>482</v>
      </c>
      <c r="D136" s="217" t="s">
        <v>441</v>
      </c>
      <c r="E136" s="218" t="s">
        <v>4970</v>
      </c>
      <c r="F136" s="219" t="s">
        <v>4971</v>
      </c>
      <c r="G136" s="220" t="s">
        <v>3743</v>
      </c>
      <c r="H136" s="221">
        <v>8</v>
      </c>
      <c r="I136" s="270">
        <v>235.5</v>
      </c>
      <c r="J136" s="222">
        <f t="shared" si="2"/>
        <v>1884</v>
      </c>
      <c r="K136" s="219" t="s">
        <v>34</v>
      </c>
      <c r="L136" s="334"/>
    </row>
    <row r="137" spans="2:12" s="1" customFormat="1" ht="22.5" customHeight="1" outlineLevel="1">
      <c r="B137" s="302"/>
      <c r="C137" s="217" t="s">
        <v>483</v>
      </c>
      <c r="D137" s="217" t="s">
        <v>441</v>
      </c>
      <c r="E137" s="218" t="s">
        <v>4972</v>
      </c>
      <c r="F137" s="219" t="s">
        <v>4973</v>
      </c>
      <c r="G137" s="220" t="s">
        <v>3743</v>
      </c>
      <c r="H137" s="221">
        <v>2</v>
      </c>
      <c r="I137" s="270">
        <v>2030.6</v>
      </c>
      <c r="J137" s="222">
        <f t="shared" si="2"/>
        <v>4061.2</v>
      </c>
      <c r="K137" s="219" t="s">
        <v>34</v>
      </c>
      <c r="L137" s="334"/>
    </row>
    <row r="138" spans="2:12" s="1" customFormat="1" ht="22.5" customHeight="1" outlineLevel="1">
      <c r="B138" s="302"/>
      <c r="C138" s="217" t="s">
        <v>488</v>
      </c>
      <c r="D138" s="217" t="s">
        <v>441</v>
      </c>
      <c r="E138" s="218" t="s">
        <v>4974</v>
      </c>
      <c r="F138" s="219" t="s">
        <v>4975</v>
      </c>
      <c r="G138" s="220" t="s">
        <v>491</v>
      </c>
      <c r="H138" s="221">
        <v>65</v>
      </c>
      <c r="I138" s="270">
        <v>29.9</v>
      </c>
      <c r="J138" s="222">
        <f t="shared" si="2"/>
        <v>1943.5</v>
      </c>
      <c r="K138" s="219" t="s">
        <v>34</v>
      </c>
      <c r="L138" s="334"/>
    </row>
    <row r="139" spans="2:12" s="1" customFormat="1" ht="22.5" customHeight="1" outlineLevel="1">
      <c r="B139" s="302"/>
      <c r="C139" s="217" t="s">
        <v>494</v>
      </c>
      <c r="D139" s="217" t="s">
        <v>441</v>
      </c>
      <c r="E139" s="218" t="s">
        <v>4976</v>
      </c>
      <c r="F139" s="219" t="s">
        <v>4977</v>
      </c>
      <c r="G139" s="220" t="s">
        <v>491</v>
      </c>
      <c r="H139" s="221">
        <v>65</v>
      </c>
      <c r="I139" s="270">
        <v>29.9</v>
      </c>
      <c r="J139" s="222">
        <f t="shared" si="2"/>
        <v>1943.5</v>
      </c>
      <c r="K139" s="219" t="s">
        <v>34</v>
      </c>
      <c r="L139" s="334"/>
    </row>
    <row r="140" spans="2:12" s="1" customFormat="1" ht="22.5" customHeight="1" outlineLevel="1">
      <c r="B140" s="302"/>
      <c r="C140" s="217" t="s">
        <v>500</v>
      </c>
      <c r="D140" s="217" t="s">
        <v>441</v>
      </c>
      <c r="E140" s="218" t="s">
        <v>4978</v>
      </c>
      <c r="F140" s="219" t="s">
        <v>4979</v>
      </c>
      <c r="G140" s="220" t="s">
        <v>491</v>
      </c>
      <c r="H140" s="221">
        <v>61</v>
      </c>
      <c r="I140" s="270">
        <v>44.6</v>
      </c>
      <c r="J140" s="222">
        <f t="shared" si="2"/>
        <v>2720.6</v>
      </c>
      <c r="K140" s="219" t="s">
        <v>34</v>
      </c>
      <c r="L140" s="334"/>
    </row>
    <row r="141" spans="2:12" s="1" customFormat="1" ht="22.5" customHeight="1" outlineLevel="1">
      <c r="B141" s="302"/>
      <c r="C141" s="217" t="s">
        <v>507</v>
      </c>
      <c r="D141" s="217" t="s">
        <v>441</v>
      </c>
      <c r="E141" s="218" t="s">
        <v>4980</v>
      </c>
      <c r="F141" s="219" t="s">
        <v>4981</v>
      </c>
      <c r="G141" s="220" t="s">
        <v>3743</v>
      </c>
      <c r="H141" s="221">
        <v>10</v>
      </c>
      <c r="I141" s="270">
        <v>220.1</v>
      </c>
      <c r="J141" s="222">
        <f t="shared" si="2"/>
        <v>2201</v>
      </c>
      <c r="K141" s="219" t="s">
        <v>34</v>
      </c>
      <c r="L141" s="334"/>
    </row>
    <row r="142" spans="2:12" s="1" customFormat="1" ht="22.5" customHeight="1" outlineLevel="1">
      <c r="B142" s="302"/>
      <c r="C142" s="217" t="s">
        <v>510</v>
      </c>
      <c r="D142" s="217" t="s">
        <v>441</v>
      </c>
      <c r="E142" s="218" t="s">
        <v>4982</v>
      </c>
      <c r="F142" s="219" t="s">
        <v>4983</v>
      </c>
      <c r="G142" s="220" t="s">
        <v>3743</v>
      </c>
      <c r="H142" s="221">
        <v>60</v>
      </c>
      <c r="I142" s="270">
        <v>2.1</v>
      </c>
      <c r="J142" s="222">
        <f t="shared" si="2"/>
        <v>126</v>
      </c>
      <c r="K142" s="219" t="s">
        <v>34</v>
      </c>
      <c r="L142" s="334"/>
    </row>
    <row r="143" spans="2:12" s="1" customFormat="1" ht="22.5" customHeight="1" outlineLevel="1">
      <c r="B143" s="302"/>
      <c r="C143" s="217" t="s">
        <v>514</v>
      </c>
      <c r="D143" s="217" t="s">
        <v>441</v>
      </c>
      <c r="E143" s="218" t="s">
        <v>4984</v>
      </c>
      <c r="F143" s="219" t="s">
        <v>4985</v>
      </c>
      <c r="G143" s="220" t="s">
        <v>3743</v>
      </c>
      <c r="H143" s="221">
        <v>60</v>
      </c>
      <c r="I143" s="270">
        <v>2.8</v>
      </c>
      <c r="J143" s="222">
        <f t="shared" si="2"/>
        <v>168</v>
      </c>
      <c r="K143" s="219" t="s">
        <v>34</v>
      </c>
      <c r="L143" s="334"/>
    </row>
    <row r="144" spans="2:12" s="1" customFormat="1" ht="22.5" customHeight="1" outlineLevel="1">
      <c r="B144" s="302"/>
      <c r="C144" s="217" t="s">
        <v>515</v>
      </c>
      <c r="D144" s="217" t="s">
        <v>441</v>
      </c>
      <c r="E144" s="218" t="s">
        <v>4986</v>
      </c>
      <c r="F144" s="219" t="s">
        <v>4987</v>
      </c>
      <c r="G144" s="220" t="s">
        <v>3743</v>
      </c>
      <c r="H144" s="221">
        <v>60</v>
      </c>
      <c r="I144" s="270">
        <v>3.1</v>
      </c>
      <c r="J144" s="222">
        <f t="shared" si="2"/>
        <v>186</v>
      </c>
      <c r="K144" s="219" t="s">
        <v>34</v>
      </c>
      <c r="L144" s="334"/>
    </row>
    <row r="145" spans="2:12" s="1" customFormat="1" ht="22.5" customHeight="1" outlineLevel="1">
      <c r="B145" s="302"/>
      <c r="C145" s="217" t="s">
        <v>520</v>
      </c>
      <c r="D145" s="217" t="s">
        <v>441</v>
      </c>
      <c r="E145" s="218" t="s">
        <v>4988</v>
      </c>
      <c r="F145" s="219" t="s">
        <v>4989</v>
      </c>
      <c r="G145" s="220" t="s">
        <v>3743</v>
      </c>
      <c r="H145" s="221">
        <v>3</v>
      </c>
      <c r="I145" s="270">
        <v>105.9</v>
      </c>
      <c r="J145" s="222">
        <f t="shared" si="2"/>
        <v>317.7</v>
      </c>
      <c r="K145" s="219" t="s">
        <v>34</v>
      </c>
      <c r="L145" s="334"/>
    </row>
    <row r="146" spans="2:12" s="1" customFormat="1" ht="6.9" customHeight="1">
      <c r="B146" s="323"/>
      <c r="C146" s="324"/>
      <c r="D146" s="324"/>
      <c r="E146" s="324"/>
      <c r="F146" s="324"/>
      <c r="G146" s="324"/>
      <c r="H146" s="324"/>
      <c r="I146" s="338"/>
      <c r="J146" s="324"/>
      <c r="K146" s="324"/>
      <c r="L146" s="326"/>
    </row>
    <row r="147" ht="13.5">
      <c r="I147" s="272"/>
    </row>
    <row r="148" ht="13.5">
      <c r="I148" s="272"/>
    </row>
  </sheetData>
  <sheetProtection formatColumns="0" formatRows="0" sort="0" autoFilter="0"/>
  <autoFilter ref="C93:K145"/>
  <mergeCells count="14">
    <mergeCell ref="E84:H84"/>
    <mergeCell ref="E82:H82"/>
    <mergeCell ref="E86:H86"/>
    <mergeCell ref="G1:H1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92"/>
  <sheetViews>
    <sheetView showGridLines="0" workbookViewId="0" topLeftCell="A1">
      <pane ySplit="1" topLeftCell="A78" activePane="bottomLeft" state="frozen"/>
      <selection pane="bottomLeft" activeCell="E104" sqref="E104:F104"/>
    </sheetView>
  </sheetViews>
  <sheetFormatPr defaultColWidth="9.33203125" defaultRowHeight="13.5" outlineLevelRow="1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17"/>
      <c r="N1" s="17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3799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4990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161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ROUND(J89,2)</f>
        <v>145000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3799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40.6 - Přeložka kabelů CETIN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J89</f>
        <v>145000</v>
      </c>
      <c r="K64" s="41"/>
      <c r="L64" s="247"/>
    </row>
    <row r="65" spans="2:12" s="8" customFormat="1" ht="24.9" customHeight="1" hidden="1">
      <c r="B65" s="145"/>
      <c r="C65" s="146"/>
      <c r="D65" s="147" t="s">
        <v>4991</v>
      </c>
      <c r="E65" s="148"/>
      <c r="F65" s="148"/>
      <c r="G65" s="148"/>
      <c r="H65" s="148"/>
      <c r="I65" s="149"/>
      <c r="J65" s="150">
        <f>J90</f>
        <v>145000</v>
      </c>
      <c r="K65" s="151"/>
      <c r="L65" s="146"/>
    </row>
    <row r="66" spans="2:12" s="1" customFormat="1" ht="21.75" customHeight="1" hidden="1">
      <c r="B66" s="37"/>
      <c r="C66" s="38"/>
      <c r="D66" s="38"/>
      <c r="E66" s="38"/>
      <c r="F66" s="38"/>
      <c r="G66" s="38"/>
      <c r="H66" s="38"/>
      <c r="I66" s="114"/>
      <c r="J66" s="38"/>
      <c r="K66" s="41"/>
      <c r="L66" s="247"/>
    </row>
    <row r="67" spans="2:12" s="1" customFormat="1" ht="6.9" customHeight="1" hidden="1">
      <c r="B67" s="51"/>
      <c r="C67" s="52"/>
      <c r="D67" s="52"/>
      <c r="E67" s="52"/>
      <c r="F67" s="52"/>
      <c r="G67" s="52"/>
      <c r="H67" s="52"/>
      <c r="I67" s="135"/>
      <c r="J67" s="52"/>
      <c r="K67" s="53"/>
      <c r="L67" s="247"/>
    </row>
    <row r="68" ht="13.5" hidden="1"/>
    <row r="69" ht="13.5" hidden="1"/>
    <row r="70" ht="13.5" hidden="1"/>
    <row r="71" spans="2:12" s="1" customFormat="1" ht="6.9" customHeight="1">
      <c r="B71" s="327"/>
      <c r="C71" s="328"/>
      <c r="D71" s="328"/>
      <c r="E71" s="328"/>
      <c r="F71" s="328"/>
      <c r="G71" s="328"/>
      <c r="H71" s="328"/>
      <c r="I71" s="329"/>
      <c r="J71" s="328"/>
      <c r="K71" s="328"/>
      <c r="L71" s="330"/>
    </row>
    <row r="72" spans="2:12" s="1" customFormat="1" ht="36.9" customHeight="1">
      <c r="B72" s="302"/>
      <c r="C72" s="25" t="s">
        <v>322</v>
      </c>
      <c r="D72" s="260"/>
      <c r="E72" s="260"/>
      <c r="F72" s="260"/>
      <c r="G72" s="260"/>
      <c r="H72" s="260"/>
      <c r="I72" s="114"/>
      <c r="J72" s="260"/>
      <c r="K72" s="260"/>
      <c r="L72" s="303"/>
    </row>
    <row r="73" spans="2:12" s="1" customFormat="1" ht="6.9" customHeight="1">
      <c r="B73" s="302"/>
      <c r="C73" s="260"/>
      <c r="D73" s="260"/>
      <c r="E73" s="260"/>
      <c r="F73" s="260"/>
      <c r="G73" s="260"/>
      <c r="H73" s="260"/>
      <c r="I73" s="114"/>
      <c r="J73" s="260"/>
      <c r="K73" s="260"/>
      <c r="L73" s="303"/>
    </row>
    <row r="74" spans="2:12" s="1" customFormat="1" ht="14.4" customHeight="1">
      <c r="B74" s="302"/>
      <c r="C74" s="32" t="s">
        <v>16</v>
      </c>
      <c r="D74" s="260"/>
      <c r="E74" s="260"/>
      <c r="F74" s="260"/>
      <c r="G74" s="260"/>
      <c r="H74" s="260"/>
      <c r="I74" s="114"/>
      <c r="J74" s="260"/>
      <c r="K74" s="260"/>
      <c r="L74" s="303"/>
    </row>
    <row r="75" spans="2:12" s="1" customFormat="1" ht="22.5" customHeight="1">
      <c r="B75" s="302"/>
      <c r="C75" s="260"/>
      <c r="D75" s="260"/>
      <c r="E75" s="384" t="s">
        <v>17</v>
      </c>
      <c r="F75" s="375"/>
      <c r="G75" s="375"/>
      <c r="H75" s="375"/>
      <c r="I75" s="114"/>
      <c r="J75" s="260"/>
      <c r="K75" s="260"/>
      <c r="L75" s="303"/>
    </row>
    <row r="76" spans="2:12" ht="13.2">
      <c r="B76" s="301"/>
      <c r="C76" s="32" t="s">
        <v>217</v>
      </c>
      <c r="D76" s="262"/>
      <c r="E76" s="262"/>
      <c r="F76" s="262"/>
      <c r="G76" s="262"/>
      <c r="H76" s="262"/>
      <c r="I76" s="113"/>
      <c r="J76" s="262"/>
      <c r="K76" s="262"/>
      <c r="L76" s="300"/>
    </row>
    <row r="77" spans="2:12" ht="22.5" customHeight="1">
      <c r="B77" s="301"/>
      <c r="C77" s="262"/>
      <c r="D77" s="262"/>
      <c r="E77" s="384" t="s">
        <v>219</v>
      </c>
      <c r="F77" s="382"/>
      <c r="G77" s="382"/>
      <c r="H77" s="382"/>
      <c r="I77" s="113"/>
      <c r="J77" s="262"/>
      <c r="K77" s="262"/>
      <c r="L77" s="300"/>
    </row>
    <row r="78" spans="2:12" ht="13.2">
      <c r="B78" s="301"/>
      <c r="C78" s="32" t="s">
        <v>221</v>
      </c>
      <c r="D78" s="262"/>
      <c r="E78" s="262"/>
      <c r="F78" s="262"/>
      <c r="G78" s="262"/>
      <c r="H78" s="262"/>
      <c r="I78" s="113"/>
      <c r="J78" s="262"/>
      <c r="K78" s="262"/>
      <c r="L78" s="300"/>
    </row>
    <row r="79" spans="2:12" s="1" customFormat="1" ht="22.5" customHeight="1">
      <c r="B79" s="302"/>
      <c r="C79" s="260"/>
      <c r="D79" s="260"/>
      <c r="E79" s="383" t="s">
        <v>3799</v>
      </c>
      <c r="F79" s="375"/>
      <c r="G79" s="375"/>
      <c r="H79" s="375"/>
      <c r="I79" s="114"/>
      <c r="J79" s="260"/>
      <c r="K79" s="260"/>
      <c r="L79" s="303"/>
    </row>
    <row r="80" spans="2:12" s="1" customFormat="1" ht="14.4" customHeight="1">
      <c r="B80" s="302"/>
      <c r="C80" s="32" t="s">
        <v>225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23.25" customHeight="1">
      <c r="B81" s="302"/>
      <c r="C81" s="260"/>
      <c r="D81" s="260"/>
      <c r="E81" s="385" t="str">
        <f>E13</f>
        <v>SO 40.6 - Přeložka kabelů CETIN</v>
      </c>
      <c r="F81" s="375"/>
      <c r="G81" s="375"/>
      <c r="H81" s="375"/>
      <c r="I81" s="114"/>
      <c r="J81" s="260"/>
      <c r="K81" s="260"/>
      <c r="L81" s="303"/>
    </row>
    <row r="82" spans="2:12" s="1" customFormat="1" ht="6.9" customHeight="1">
      <c r="B82" s="302"/>
      <c r="C82" s="260"/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18" customHeight="1">
      <c r="B83" s="302"/>
      <c r="C83" s="32" t="s">
        <v>24</v>
      </c>
      <c r="D83" s="260"/>
      <c r="E83" s="260"/>
      <c r="F83" s="30" t="str">
        <f>F16</f>
        <v>HRANICE - DRAHOTUŠE</v>
      </c>
      <c r="G83" s="260"/>
      <c r="H83" s="260"/>
      <c r="I83" s="115" t="s">
        <v>26</v>
      </c>
      <c r="J83" s="116" t="str">
        <f>IF(J16="","",J16)</f>
        <v>6.4.2016</v>
      </c>
      <c r="K83" s="260"/>
      <c r="L83" s="303"/>
    </row>
    <row r="84" spans="2:12" s="1" customFormat="1" ht="6.9" customHeight="1">
      <c r="B84" s="302"/>
      <c r="C84" s="260"/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13.2">
      <c r="B85" s="302"/>
      <c r="C85" s="32" t="s">
        <v>32</v>
      </c>
      <c r="D85" s="260"/>
      <c r="E85" s="260"/>
      <c r="F85" s="30" t="str">
        <f>E19</f>
        <v>VODOVODY A KANALIZACE PŘEROV a.s.</v>
      </c>
      <c r="G85" s="260"/>
      <c r="H85" s="260"/>
      <c r="I85" s="115" t="s">
        <v>38</v>
      </c>
      <c r="J85" s="30" t="str">
        <f>E25</f>
        <v>JV PROJEKT VH s.r.o., BRNO</v>
      </c>
      <c r="K85" s="260"/>
      <c r="L85" s="303"/>
    </row>
    <row r="86" spans="2:12" s="1" customFormat="1" ht="14.4" customHeight="1">
      <c r="B86" s="302"/>
      <c r="C86" s="32" t="s">
        <v>37</v>
      </c>
      <c r="D86" s="260"/>
      <c r="E86" s="260"/>
      <c r="F86" s="30" t="s">
        <v>6577</v>
      </c>
      <c r="G86" s="260"/>
      <c r="H86" s="260"/>
      <c r="I86" s="114"/>
      <c r="J86" s="260"/>
      <c r="K86" s="260"/>
      <c r="L86" s="303"/>
    </row>
    <row r="87" spans="2:12" s="1" customFormat="1" ht="10.35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0" customFormat="1" ht="29.25" customHeight="1">
      <c r="B88" s="315"/>
      <c r="C88" s="165" t="s">
        <v>323</v>
      </c>
      <c r="D88" s="166" t="s">
        <v>60</v>
      </c>
      <c r="E88" s="166" t="s">
        <v>57</v>
      </c>
      <c r="F88" s="166" t="s">
        <v>324</v>
      </c>
      <c r="G88" s="166" t="s">
        <v>325</v>
      </c>
      <c r="H88" s="166" t="s">
        <v>326</v>
      </c>
      <c r="I88" s="167" t="s">
        <v>327</v>
      </c>
      <c r="J88" s="166" t="s">
        <v>283</v>
      </c>
      <c r="K88" s="168" t="s">
        <v>328</v>
      </c>
      <c r="L88" s="368"/>
    </row>
    <row r="89" spans="2:12" s="1" customFormat="1" ht="29.25" customHeight="1">
      <c r="B89" s="302"/>
      <c r="C89" s="316" t="s">
        <v>285</v>
      </c>
      <c r="D89" s="260"/>
      <c r="E89" s="260"/>
      <c r="F89" s="260"/>
      <c r="G89" s="260"/>
      <c r="H89" s="260"/>
      <c r="I89" s="114"/>
      <c r="J89" s="317">
        <f>J90</f>
        <v>145000</v>
      </c>
      <c r="K89" s="260"/>
      <c r="L89" s="303"/>
    </row>
    <row r="90" spans="2:12" s="11" customFormat="1" ht="37.35" customHeight="1">
      <c r="B90" s="318"/>
      <c r="C90" s="182"/>
      <c r="D90" s="188" t="s">
        <v>74</v>
      </c>
      <c r="E90" s="231" t="s">
        <v>23</v>
      </c>
      <c r="F90" s="231" t="s">
        <v>4992</v>
      </c>
      <c r="G90" s="182"/>
      <c r="H90" s="182"/>
      <c r="I90" s="319"/>
      <c r="J90" s="232">
        <f>J91</f>
        <v>145000</v>
      </c>
      <c r="K90" s="182"/>
      <c r="L90" s="320"/>
    </row>
    <row r="91" spans="2:12" s="1" customFormat="1" ht="22.5" customHeight="1" outlineLevel="1">
      <c r="B91" s="302"/>
      <c r="C91" s="191" t="s">
        <v>23</v>
      </c>
      <c r="D91" s="191" t="s">
        <v>342</v>
      </c>
      <c r="E91" s="192" t="s">
        <v>4993</v>
      </c>
      <c r="F91" s="193" t="s">
        <v>163</v>
      </c>
      <c r="G91" s="194" t="s">
        <v>3743</v>
      </c>
      <c r="H91" s="195">
        <v>1</v>
      </c>
      <c r="I91" s="269">
        <v>145000</v>
      </c>
      <c r="J91" s="197">
        <f>ROUND(I91*H91,2)</f>
        <v>145000</v>
      </c>
      <c r="K91" s="193" t="s">
        <v>34</v>
      </c>
      <c r="L91" s="322"/>
    </row>
    <row r="92" spans="2:12" s="1" customFormat="1" ht="6.9" customHeight="1">
      <c r="B92" s="323"/>
      <c r="C92" s="324"/>
      <c r="D92" s="324"/>
      <c r="E92" s="324"/>
      <c r="F92" s="324"/>
      <c r="G92" s="324"/>
      <c r="H92" s="324"/>
      <c r="I92" s="325"/>
      <c r="J92" s="324"/>
      <c r="K92" s="324"/>
      <c r="L92" s="326"/>
    </row>
  </sheetData>
  <sheetProtection formatColumns="0" formatRows="0" sort="0" autoFilter="0"/>
  <autoFilter ref="C88:K88"/>
  <mergeCells count="14">
    <mergeCell ref="E79:H79"/>
    <mergeCell ref="E77:H77"/>
    <mergeCell ref="E81:H81"/>
    <mergeCell ref="G1:H1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88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BS102"/>
  <sheetViews>
    <sheetView showGridLines="0" workbookViewId="0" topLeftCell="A1">
      <pane ySplit="1" topLeftCell="A2" activePane="bottomLeft" state="frozen"/>
      <selection pane="bottomLeft" activeCell="F73" sqref="F73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  <col min="14" max="19" width="9.33203125" style="0" hidden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71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237" t="s">
        <v>6574</v>
      </c>
      <c r="N1" s="237"/>
      <c r="O1" s="237"/>
      <c r="P1" s="237"/>
      <c r="Q1" s="237"/>
      <c r="R1" s="237"/>
      <c r="S1" s="237"/>
      <c r="T1" s="237"/>
      <c r="U1" s="237"/>
      <c r="V1" s="233"/>
      <c r="W1" s="233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3:47" ht="36.9" customHeight="1" hidden="1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AU2" s="19" t="s">
        <v>168</v>
      </c>
    </row>
    <row r="3" spans="2:47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  <c r="AU3" s="19" t="s">
        <v>83</v>
      </c>
    </row>
    <row r="4" spans="2:47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  <c r="N4" s="27" t="s">
        <v>10</v>
      </c>
      <c r="AU4" s="19" t="s">
        <v>4</v>
      </c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4994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4995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ROUND(J90,2)</f>
        <v>496210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>
        <f>ROUND(SUM(BF90:BF101),2)</f>
        <v>496210</v>
      </c>
      <c r="G34" s="38"/>
      <c r="H34" s="38"/>
      <c r="I34" s="127">
        <v>0.21</v>
      </c>
      <c r="J34" s="126">
        <f>ROUND(ROUND((SUM(BF90:BF101)),2)*I34,2)</f>
        <v>104204.1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>
        <f>ROUND(SUM(BG90:BG101),2)</f>
        <v>0</v>
      </c>
      <c r="G35" s="38"/>
      <c r="H35" s="38"/>
      <c r="I35" s="127">
        <v>0.15</v>
      </c>
      <c r="J35" s="126">
        <f>ROUND(ROUND((SUM(BG90:BG101)),2)*I35,2)</f>
        <v>0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>
        <f>ROUND(SUM(BH90:BH101),2)</f>
        <v>0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>
        <f>ROUND(SUM(BI90:BI101),2)</f>
        <v>0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>
        <f>ROUND(SUM(BJ90:BJ101),2)</f>
        <v>0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>
        <f>SUM(J31:J38)</f>
        <v>600414.1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4994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PS 40.1 - Strojně technologická část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48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J90</f>
        <v>496210</v>
      </c>
      <c r="K64" s="41"/>
      <c r="L64" s="247"/>
      <c r="AV64" s="19" t="s">
        <v>286</v>
      </c>
    </row>
    <row r="65" spans="2:12" s="8" customFormat="1" ht="24.9" customHeight="1" hidden="1">
      <c r="B65" s="145"/>
      <c r="C65" s="146"/>
      <c r="D65" s="147" t="s">
        <v>319</v>
      </c>
      <c r="E65" s="148"/>
      <c r="F65" s="148"/>
      <c r="G65" s="148"/>
      <c r="H65" s="148"/>
      <c r="I65" s="149"/>
      <c r="J65" s="150">
        <f>J91</f>
        <v>496210</v>
      </c>
      <c r="K65" s="151"/>
      <c r="L65" s="146"/>
    </row>
    <row r="66" spans="2:12" s="9" customFormat="1" ht="19.95" customHeight="1" hidden="1">
      <c r="B66" s="152"/>
      <c r="C66" s="153"/>
      <c r="D66" s="154" t="s">
        <v>320</v>
      </c>
      <c r="E66" s="155"/>
      <c r="F66" s="155"/>
      <c r="G66" s="155"/>
      <c r="H66" s="155"/>
      <c r="I66" s="156"/>
      <c r="J66" s="157">
        <f>J92</f>
        <v>496210</v>
      </c>
      <c r="K66" s="158"/>
      <c r="L66" s="153"/>
    </row>
    <row r="67" spans="2:12" s="1" customFormat="1" ht="21.75" customHeight="1" hidden="1">
      <c r="B67" s="37"/>
      <c r="C67" s="38"/>
      <c r="D67" s="38"/>
      <c r="E67" s="38"/>
      <c r="F67" s="38"/>
      <c r="G67" s="38"/>
      <c r="H67" s="38"/>
      <c r="I67" s="114"/>
      <c r="J67" s="38"/>
      <c r="K67" s="41"/>
      <c r="L67" s="247"/>
    </row>
    <row r="68" spans="2:12" s="1" customFormat="1" ht="6.9" customHeight="1" hidden="1">
      <c r="B68" s="51"/>
      <c r="C68" s="52"/>
      <c r="D68" s="52"/>
      <c r="E68" s="52"/>
      <c r="F68" s="52"/>
      <c r="G68" s="52"/>
      <c r="H68" s="52"/>
      <c r="I68" s="135"/>
      <c r="J68" s="52"/>
      <c r="K68" s="53"/>
      <c r="L68" s="247"/>
    </row>
    <row r="69" ht="13.5" hidden="1"/>
    <row r="70" ht="13.5" hidden="1"/>
    <row r="71" ht="13.5" hidden="1"/>
    <row r="72" spans="2:13" s="1" customFormat="1" ht="6.9" customHeight="1">
      <c r="B72" s="54"/>
      <c r="C72" s="55"/>
      <c r="D72" s="55"/>
      <c r="E72" s="55"/>
      <c r="F72" s="55"/>
      <c r="G72" s="55"/>
      <c r="H72" s="55"/>
      <c r="I72" s="138"/>
      <c r="J72" s="55"/>
      <c r="K72" s="55"/>
      <c r="L72" s="247"/>
      <c r="M72" s="56"/>
    </row>
    <row r="73" spans="2:13" s="1" customFormat="1" ht="36.9" customHeight="1">
      <c r="B73" s="37"/>
      <c r="C73" s="57" t="s">
        <v>322</v>
      </c>
      <c r="D73" s="58"/>
      <c r="E73" s="58"/>
      <c r="F73" s="58"/>
      <c r="G73" s="58"/>
      <c r="H73" s="58"/>
      <c r="I73" s="159"/>
      <c r="J73" s="58"/>
      <c r="K73" s="58"/>
      <c r="L73" s="251"/>
      <c r="M73" s="56"/>
    </row>
    <row r="74" spans="2:13" s="1" customFormat="1" ht="6.9" customHeight="1">
      <c r="B74" s="37"/>
      <c r="C74" s="58"/>
      <c r="D74" s="58"/>
      <c r="E74" s="58"/>
      <c r="F74" s="58"/>
      <c r="G74" s="58"/>
      <c r="H74" s="58"/>
      <c r="I74" s="159"/>
      <c r="J74" s="58"/>
      <c r="K74" s="58"/>
      <c r="L74" s="251"/>
      <c r="M74" s="56"/>
    </row>
    <row r="75" spans="2:13" s="1" customFormat="1" ht="14.4" customHeight="1">
      <c r="B75" s="37"/>
      <c r="C75" s="60" t="s">
        <v>16</v>
      </c>
      <c r="D75" s="58"/>
      <c r="E75" s="58"/>
      <c r="F75" s="58"/>
      <c r="G75" s="58"/>
      <c r="H75" s="58"/>
      <c r="I75" s="159"/>
      <c r="J75" s="58"/>
      <c r="K75" s="58"/>
      <c r="L75" s="251"/>
      <c r="M75" s="56"/>
    </row>
    <row r="76" spans="2:13" s="1" customFormat="1" ht="22.5" customHeight="1">
      <c r="B76" s="37"/>
      <c r="C76" s="58"/>
      <c r="D76" s="58"/>
      <c r="E76" s="392" t="s">
        <v>17</v>
      </c>
      <c r="F76" s="391"/>
      <c r="G76" s="391"/>
      <c r="H76" s="391"/>
      <c r="I76" s="159"/>
      <c r="J76" s="58"/>
      <c r="K76" s="58"/>
      <c r="L76" s="251"/>
      <c r="M76" s="56"/>
    </row>
    <row r="77" spans="2:13" ht="13.2">
      <c r="B77" s="23"/>
      <c r="C77" s="60" t="s">
        <v>217</v>
      </c>
      <c r="D77" s="160"/>
      <c r="E77" s="160"/>
      <c r="F77" s="160"/>
      <c r="G77" s="160"/>
      <c r="H77" s="160"/>
      <c r="J77" s="160"/>
      <c r="K77" s="160"/>
      <c r="L77" s="258"/>
      <c r="M77" s="161"/>
    </row>
    <row r="78" spans="2:13" ht="22.5" customHeight="1">
      <c r="B78" s="23"/>
      <c r="C78" s="160"/>
      <c r="D78" s="160"/>
      <c r="E78" s="392" t="s">
        <v>219</v>
      </c>
      <c r="F78" s="393"/>
      <c r="G78" s="393"/>
      <c r="H78" s="393"/>
      <c r="J78" s="160"/>
      <c r="K78" s="160"/>
      <c r="L78" s="258"/>
      <c r="M78" s="161"/>
    </row>
    <row r="79" spans="2:13" ht="13.2">
      <c r="B79" s="23"/>
      <c r="C79" s="60" t="s">
        <v>221</v>
      </c>
      <c r="D79" s="160"/>
      <c r="E79" s="160"/>
      <c r="F79" s="160"/>
      <c r="G79" s="160"/>
      <c r="H79" s="160"/>
      <c r="J79" s="160"/>
      <c r="K79" s="160"/>
      <c r="L79" s="258"/>
      <c r="M79" s="161"/>
    </row>
    <row r="80" spans="2:13" s="1" customFormat="1" ht="22.5" customHeight="1">
      <c r="B80" s="37"/>
      <c r="C80" s="58"/>
      <c r="D80" s="58"/>
      <c r="E80" s="390" t="s">
        <v>4994</v>
      </c>
      <c r="F80" s="391"/>
      <c r="G80" s="391"/>
      <c r="H80" s="391"/>
      <c r="I80" s="159"/>
      <c r="J80" s="58"/>
      <c r="K80" s="58"/>
      <c r="L80" s="251"/>
      <c r="M80" s="56"/>
    </row>
    <row r="81" spans="2:13" s="1" customFormat="1" ht="14.4" customHeight="1">
      <c r="B81" s="37"/>
      <c r="C81" s="60" t="s">
        <v>225</v>
      </c>
      <c r="D81" s="58"/>
      <c r="E81" s="58"/>
      <c r="F81" s="58"/>
      <c r="G81" s="58"/>
      <c r="H81" s="58"/>
      <c r="I81" s="159"/>
      <c r="J81" s="58"/>
      <c r="K81" s="58"/>
      <c r="L81" s="251"/>
      <c r="M81" s="56"/>
    </row>
    <row r="82" spans="2:13" s="1" customFormat="1" ht="23.25" customHeight="1">
      <c r="B82" s="37"/>
      <c r="C82" s="58"/>
      <c r="D82" s="58"/>
      <c r="E82" s="394" t="str">
        <f>E13</f>
        <v>PS 40.1 - Strojně technologická část</v>
      </c>
      <c r="F82" s="391"/>
      <c r="G82" s="391"/>
      <c r="H82" s="391"/>
      <c r="I82" s="159"/>
      <c r="J82" s="58"/>
      <c r="K82" s="58"/>
      <c r="L82" s="251"/>
      <c r="M82" s="56"/>
    </row>
    <row r="83" spans="2:13" s="1" customFormat="1" ht="6.9" customHeight="1">
      <c r="B83" s="37"/>
      <c r="C83" s="58"/>
      <c r="D83" s="58"/>
      <c r="E83" s="58"/>
      <c r="F83" s="58"/>
      <c r="G83" s="58"/>
      <c r="H83" s="58"/>
      <c r="I83" s="159"/>
      <c r="J83" s="58"/>
      <c r="K83" s="58"/>
      <c r="L83" s="251"/>
      <c r="M83" s="56"/>
    </row>
    <row r="84" spans="2:13" s="1" customFormat="1" ht="18" customHeight="1">
      <c r="B84" s="37"/>
      <c r="C84" s="60" t="s">
        <v>24</v>
      </c>
      <c r="D84" s="58"/>
      <c r="E84" s="58"/>
      <c r="F84" s="162" t="str">
        <f>F16</f>
        <v>HRANICE - DRAHOTUŠE</v>
      </c>
      <c r="G84" s="58"/>
      <c r="H84" s="58"/>
      <c r="I84" s="163" t="s">
        <v>26</v>
      </c>
      <c r="J84" s="67" t="str">
        <f>IF(J16="","",J16)</f>
        <v>6.4.2016</v>
      </c>
      <c r="K84" s="58"/>
      <c r="L84" s="251"/>
      <c r="M84" s="56"/>
    </row>
    <row r="85" spans="2:13" s="1" customFormat="1" ht="6.9" customHeight="1">
      <c r="B85" s="37"/>
      <c r="C85" s="58"/>
      <c r="D85" s="58"/>
      <c r="E85" s="58"/>
      <c r="F85" s="58"/>
      <c r="G85" s="58"/>
      <c r="H85" s="58"/>
      <c r="I85" s="159"/>
      <c r="J85" s="58"/>
      <c r="K85" s="58"/>
      <c r="L85" s="251"/>
      <c r="M85" s="56"/>
    </row>
    <row r="86" spans="2:13" s="1" customFormat="1" ht="13.2">
      <c r="B86" s="37"/>
      <c r="C86" s="60" t="s">
        <v>32</v>
      </c>
      <c r="D86" s="58"/>
      <c r="E86" s="58"/>
      <c r="F86" s="162" t="str">
        <f>E19</f>
        <v>VODOVODY A KANALIZACE PŘEROV a.s.</v>
      </c>
      <c r="G86" s="58"/>
      <c r="H86" s="58"/>
      <c r="I86" s="163" t="s">
        <v>38</v>
      </c>
      <c r="J86" s="162" t="str">
        <f>E25</f>
        <v>JV PROJEKT VH s.r.o., BRNO</v>
      </c>
      <c r="K86" s="58"/>
      <c r="L86" s="251"/>
      <c r="M86" s="56"/>
    </row>
    <row r="87" spans="2:13" s="1" customFormat="1" ht="14.4" customHeight="1">
      <c r="B87" s="37"/>
      <c r="C87" s="60" t="s">
        <v>37</v>
      </c>
      <c r="D87" s="58"/>
      <c r="E87" s="58"/>
      <c r="F87" s="162" t="s">
        <v>6577</v>
      </c>
      <c r="G87" s="58"/>
      <c r="H87" s="58"/>
      <c r="I87" s="159"/>
      <c r="J87" s="58"/>
      <c r="K87" s="58"/>
      <c r="L87" s="251"/>
      <c r="M87" s="56"/>
    </row>
    <row r="88" spans="2:13" s="1" customFormat="1" ht="10.35" customHeight="1">
      <c r="B88" s="37"/>
      <c r="C88" s="58"/>
      <c r="D88" s="58"/>
      <c r="E88" s="58"/>
      <c r="F88" s="58"/>
      <c r="G88" s="58"/>
      <c r="H88" s="58"/>
      <c r="I88" s="159"/>
      <c r="J88" s="58"/>
      <c r="K88" s="58"/>
      <c r="L88" s="251"/>
      <c r="M88" s="56"/>
    </row>
    <row r="89" spans="2:21" s="10" customFormat="1" ht="29.25" customHeight="1">
      <c r="B89" s="164"/>
      <c r="C89" s="165" t="s">
        <v>323</v>
      </c>
      <c r="D89" s="166" t="s">
        <v>60</v>
      </c>
      <c r="E89" s="166" t="s">
        <v>57</v>
      </c>
      <c r="F89" s="166" t="s">
        <v>324</v>
      </c>
      <c r="G89" s="166" t="s">
        <v>325</v>
      </c>
      <c r="H89" s="166" t="s">
        <v>326</v>
      </c>
      <c r="I89" s="167" t="s">
        <v>327</v>
      </c>
      <c r="J89" s="166" t="s">
        <v>283</v>
      </c>
      <c r="K89" s="168" t="s">
        <v>328</v>
      </c>
      <c r="L89" s="369"/>
      <c r="M89" s="169"/>
      <c r="N89" s="75" t="s">
        <v>329</v>
      </c>
      <c r="O89" s="76" t="s">
        <v>46</v>
      </c>
      <c r="P89" s="76" t="s">
        <v>330</v>
      </c>
      <c r="Q89" s="76" t="s">
        <v>331</v>
      </c>
      <c r="R89" s="76" t="s">
        <v>332</v>
      </c>
      <c r="S89" s="76" t="s">
        <v>333</v>
      </c>
      <c r="T89" s="76" t="s">
        <v>334</v>
      </c>
      <c r="U89" s="77" t="s">
        <v>335</v>
      </c>
    </row>
    <row r="90" spans="2:64" s="1" customFormat="1" ht="29.25" customHeight="1">
      <c r="B90" s="37"/>
      <c r="C90" s="81" t="s">
        <v>285</v>
      </c>
      <c r="D90" s="58"/>
      <c r="E90" s="58"/>
      <c r="F90" s="58"/>
      <c r="G90" s="58"/>
      <c r="H90" s="58"/>
      <c r="I90" s="159"/>
      <c r="J90" s="170">
        <f>J91</f>
        <v>496210</v>
      </c>
      <c r="K90" s="58"/>
      <c r="L90" s="251"/>
      <c r="M90" s="56"/>
      <c r="N90" s="78"/>
      <c r="O90" s="79"/>
      <c r="P90" s="79"/>
      <c r="Q90" s="171">
        <f>Q91</f>
        <v>0</v>
      </c>
      <c r="R90" s="79"/>
      <c r="S90" s="171">
        <f>S91</f>
        <v>0</v>
      </c>
      <c r="T90" s="79"/>
      <c r="U90" s="172">
        <f>U91</f>
        <v>0</v>
      </c>
      <c r="AU90" s="19" t="s">
        <v>74</v>
      </c>
      <c r="AV90" s="19" t="s">
        <v>286</v>
      </c>
      <c r="BL90" s="173">
        <f>BL91</f>
        <v>496210</v>
      </c>
    </row>
    <row r="91" spans="2:64" s="11" customFormat="1" ht="37.35" customHeight="1">
      <c r="B91" s="174"/>
      <c r="C91" s="175"/>
      <c r="D91" s="176" t="s">
        <v>74</v>
      </c>
      <c r="E91" s="177" t="s">
        <v>441</v>
      </c>
      <c r="F91" s="177" t="s">
        <v>2354</v>
      </c>
      <c r="G91" s="175"/>
      <c r="H91" s="175"/>
      <c r="I91" s="178"/>
      <c r="J91" s="179">
        <f>J92</f>
        <v>496210</v>
      </c>
      <c r="K91" s="175"/>
      <c r="L91" s="175"/>
      <c r="M91" s="180"/>
      <c r="N91" s="181"/>
      <c r="O91" s="182"/>
      <c r="P91" s="182"/>
      <c r="Q91" s="183">
        <f>Q92</f>
        <v>0</v>
      </c>
      <c r="R91" s="182"/>
      <c r="S91" s="183">
        <f>S92</f>
        <v>0</v>
      </c>
      <c r="T91" s="182"/>
      <c r="U91" s="184">
        <f>U92</f>
        <v>0</v>
      </c>
      <c r="AS91" s="185" t="s">
        <v>90</v>
      </c>
      <c r="AU91" s="186" t="s">
        <v>74</v>
      </c>
      <c r="AV91" s="186" t="s">
        <v>75</v>
      </c>
      <c r="AZ91" s="185" t="s">
        <v>338</v>
      </c>
      <c r="BL91" s="187">
        <f>BL92</f>
        <v>496210</v>
      </c>
    </row>
    <row r="92" spans="2:64" s="11" customFormat="1" ht="19.95" customHeight="1" outlineLevel="1">
      <c r="B92" s="174"/>
      <c r="C92" s="175"/>
      <c r="D92" s="188" t="s">
        <v>74</v>
      </c>
      <c r="E92" s="189" t="s">
        <v>2355</v>
      </c>
      <c r="F92" s="189" t="s">
        <v>2356</v>
      </c>
      <c r="G92" s="175"/>
      <c r="H92" s="175"/>
      <c r="I92" s="178"/>
      <c r="J92" s="190">
        <f>SUM(J93:J101)</f>
        <v>496210</v>
      </c>
      <c r="K92" s="175"/>
      <c r="L92" s="175"/>
      <c r="M92" s="180"/>
      <c r="N92" s="181"/>
      <c r="O92" s="182"/>
      <c r="P92" s="182"/>
      <c r="Q92" s="183">
        <f>SUM(Q93:Q101)</f>
        <v>0</v>
      </c>
      <c r="R92" s="182"/>
      <c r="S92" s="183">
        <f>SUM(S93:S101)</f>
        <v>0</v>
      </c>
      <c r="T92" s="182"/>
      <c r="U92" s="184">
        <f>SUM(U93:U101)</f>
        <v>0</v>
      </c>
      <c r="AS92" s="185" t="s">
        <v>90</v>
      </c>
      <c r="AU92" s="186" t="s">
        <v>74</v>
      </c>
      <c r="AV92" s="186" t="s">
        <v>23</v>
      </c>
      <c r="AZ92" s="185" t="s">
        <v>338</v>
      </c>
      <c r="BL92" s="187">
        <f>SUM(BL93:BL101)</f>
        <v>496210</v>
      </c>
    </row>
    <row r="93" spans="2:66" s="1" customFormat="1" ht="31.5" customHeight="1" outlineLevel="2">
      <c r="B93" s="37"/>
      <c r="C93" s="191" t="s">
        <v>23</v>
      </c>
      <c r="D93" s="191" t="s">
        <v>342</v>
      </c>
      <c r="E93" s="192" t="s">
        <v>4996</v>
      </c>
      <c r="F93" s="193" t="s">
        <v>4997</v>
      </c>
      <c r="G93" s="194" t="s">
        <v>3743</v>
      </c>
      <c r="H93" s="195">
        <v>1</v>
      </c>
      <c r="I93" s="269">
        <v>196460</v>
      </c>
      <c r="J93" s="197">
        <f aca="true" t="shared" si="0" ref="J93:J101">ROUND(I93*H93,2)</f>
        <v>196460</v>
      </c>
      <c r="K93" s="193" t="s">
        <v>34</v>
      </c>
      <c r="L93" s="265"/>
      <c r="M93" s="56"/>
      <c r="N93" s="198" t="s">
        <v>34</v>
      </c>
      <c r="O93" s="199" t="s">
        <v>47</v>
      </c>
      <c r="P93" s="38"/>
      <c r="Q93" s="200">
        <f aca="true" t="shared" si="1" ref="Q93:Q101">P93*H93</f>
        <v>0</v>
      </c>
      <c r="R93" s="200">
        <v>0</v>
      </c>
      <c r="S93" s="200">
        <f aca="true" t="shared" si="2" ref="S93:S101">R93*H93</f>
        <v>0</v>
      </c>
      <c r="T93" s="200">
        <v>0</v>
      </c>
      <c r="U93" s="201">
        <f aca="true" t="shared" si="3" ref="U93:U101">T93*H93</f>
        <v>0</v>
      </c>
      <c r="AS93" s="19" t="s">
        <v>592</v>
      </c>
      <c r="AU93" s="19" t="s">
        <v>342</v>
      </c>
      <c r="AV93" s="19" t="s">
        <v>83</v>
      </c>
      <c r="AZ93" s="19" t="s">
        <v>338</v>
      </c>
      <c r="BF93" s="202">
        <f aca="true" t="shared" si="4" ref="BF93:BF101">IF(O93="základní",J93,0)</f>
        <v>196460</v>
      </c>
      <c r="BG93" s="202">
        <f aca="true" t="shared" si="5" ref="BG93:BG101">IF(O93="snížená",J93,0)</f>
        <v>0</v>
      </c>
      <c r="BH93" s="202">
        <f aca="true" t="shared" si="6" ref="BH93:BH101">IF(O93="zákl. přenesená",J93,0)</f>
        <v>0</v>
      </c>
      <c r="BI93" s="202">
        <f aca="true" t="shared" si="7" ref="BI93:BI101">IF(O93="sníž. přenesená",J93,0)</f>
        <v>0</v>
      </c>
      <c r="BJ93" s="202">
        <f aca="true" t="shared" si="8" ref="BJ93:BJ101">IF(O93="nulová",J93,0)</f>
        <v>0</v>
      </c>
      <c r="BK93" s="19" t="s">
        <v>23</v>
      </c>
      <c r="BL93" s="202">
        <f aca="true" t="shared" si="9" ref="BL93:BL101">ROUND(I93*H93,2)</f>
        <v>196460</v>
      </c>
      <c r="BM93" s="19" t="s">
        <v>592</v>
      </c>
      <c r="BN93" s="19" t="s">
        <v>23</v>
      </c>
    </row>
    <row r="94" spans="2:66" s="1" customFormat="1" ht="44.25" customHeight="1" outlineLevel="2">
      <c r="B94" s="37"/>
      <c r="C94" s="191" t="s">
        <v>83</v>
      </c>
      <c r="D94" s="191" t="s">
        <v>342</v>
      </c>
      <c r="E94" s="192" t="s">
        <v>4998</v>
      </c>
      <c r="F94" s="193" t="s">
        <v>4999</v>
      </c>
      <c r="G94" s="194" t="s">
        <v>3743</v>
      </c>
      <c r="H94" s="195">
        <v>1</v>
      </c>
      <c r="I94" s="269">
        <v>22480</v>
      </c>
      <c r="J94" s="197">
        <f t="shared" si="0"/>
        <v>22480</v>
      </c>
      <c r="K94" s="193" t="s">
        <v>34</v>
      </c>
      <c r="L94" s="265"/>
      <c r="M94" s="56"/>
      <c r="N94" s="198" t="s">
        <v>34</v>
      </c>
      <c r="O94" s="199" t="s">
        <v>47</v>
      </c>
      <c r="P94" s="38"/>
      <c r="Q94" s="200">
        <f t="shared" si="1"/>
        <v>0</v>
      </c>
      <c r="R94" s="200">
        <v>0</v>
      </c>
      <c r="S94" s="200">
        <f t="shared" si="2"/>
        <v>0</v>
      </c>
      <c r="T94" s="200">
        <v>0</v>
      </c>
      <c r="U94" s="201">
        <f t="shared" si="3"/>
        <v>0</v>
      </c>
      <c r="AS94" s="19" t="s">
        <v>592</v>
      </c>
      <c r="AU94" s="19" t="s">
        <v>342</v>
      </c>
      <c r="AV94" s="19" t="s">
        <v>83</v>
      </c>
      <c r="AZ94" s="19" t="s">
        <v>338</v>
      </c>
      <c r="BF94" s="202">
        <f t="shared" si="4"/>
        <v>22480</v>
      </c>
      <c r="BG94" s="202">
        <f t="shared" si="5"/>
        <v>0</v>
      </c>
      <c r="BH94" s="202">
        <f t="shared" si="6"/>
        <v>0</v>
      </c>
      <c r="BI94" s="202">
        <f t="shared" si="7"/>
        <v>0</v>
      </c>
      <c r="BJ94" s="202">
        <f t="shared" si="8"/>
        <v>0</v>
      </c>
      <c r="BK94" s="19" t="s">
        <v>23</v>
      </c>
      <c r="BL94" s="202">
        <f t="shared" si="9"/>
        <v>22480</v>
      </c>
      <c r="BM94" s="19" t="s">
        <v>592</v>
      </c>
      <c r="BN94" s="19" t="s">
        <v>83</v>
      </c>
    </row>
    <row r="95" spans="2:66" s="1" customFormat="1" ht="44.25" customHeight="1" outlineLevel="2">
      <c r="B95" s="37"/>
      <c r="C95" s="191" t="s">
        <v>90</v>
      </c>
      <c r="D95" s="191" t="s">
        <v>342</v>
      </c>
      <c r="E95" s="192" t="s">
        <v>5000</v>
      </c>
      <c r="F95" s="193" t="s">
        <v>5001</v>
      </c>
      <c r="G95" s="194" t="s">
        <v>3743</v>
      </c>
      <c r="H95" s="195">
        <v>1</v>
      </c>
      <c r="I95" s="269">
        <v>13050</v>
      </c>
      <c r="J95" s="197">
        <f t="shared" si="0"/>
        <v>13050</v>
      </c>
      <c r="K95" s="193" t="s">
        <v>34</v>
      </c>
      <c r="L95" s="265"/>
      <c r="M95" s="56"/>
      <c r="N95" s="198" t="s">
        <v>34</v>
      </c>
      <c r="O95" s="199" t="s">
        <v>47</v>
      </c>
      <c r="P95" s="38"/>
      <c r="Q95" s="200">
        <f t="shared" si="1"/>
        <v>0</v>
      </c>
      <c r="R95" s="200">
        <v>0</v>
      </c>
      <c r="S95" s="200">
        <f t="shared" si="2"/>
        <v>0</v>
      </c>
      <c r="T95" s="200">
        <v>0</v>
      </c>
      <c r="U95" s="201">
        <f t="shared" si="3"/>
        <v>0</v>
      </c>
      <c r="AS95" s="19" t="s">
        <v>592</v>
      </c>
      <c r="AU95" s="19" t="s">
        <v>342</v>
      </c>
      <c r="AV95" s="19" t="s">
        <v>83</v>
      </c>
      <c r="AZ95" s="19" t="s">
        <v>338</v>
      </c>
      <c r="BF95" s="202">
        <f t="shared" si="4"/>
        <v>13050</v>
      </c>
      <c r="BG95" s="202">
        <f t="shared" si="5"/>
        <v>0</v>
      </c>
      <c r="BH95" s="202">
        <f t="shared" si="6"/>
        <v>0</v>
      </c>
      <c r="BI95" s="202">
        <f t="shared" si="7"/>
        <v>0</v>
      </c>
      <c r="BJ95" s="202">
        <f t="shared" si="8"/>
        <v>0</v>
      </c>
      <c r="BK95" s="19" t="s">
        <v>23</v>
      </c>
      <c r="BL95" s="202">
        <f t="shared" si="9"/>
        <v>13050</v>
      </c>
      <c r="BM95" s="19" t="s">
        <v>592</v>
      </c>
      <c r="BN95" s="19" t="s">
        <v>90</v>
      </c>
    </row>
    <row r="96" spans="2:66" s="1" customFormat="1" ht="44.25" customHeight="1" outlineLevel="2">
      <c r="B96" s="37"/>
      <c r="C96" s="191" t="s">
        <v>347</v>
      </c>
      <c r="D96" s="191" t="s">
        <v>342</v>
      </c>
      <c r="E96" s="192" t="s">
        <v>5002</v>
      </c>
      <c r="F96" s="193" t="s">
        <v>5003</v>
      </c>
      <c r="G96" s="194" t="s">
        <v>3743</v>
      </c>
      <c r="H96" s="195">
        <v>1</v>
      </c>
      <c r="I96" s="269">
        <v>111290</v>
      </c>
      <c r="J96" s="197">
        <f t="shared" si="0"/>
        <v>111290</v>
      </c>
      <c r="K96" s="193" t="s">
        <v>34</v>
      </c>
      <c r="L96" s="265"/>
      <c r="M96" s="56"/>
      <c r="N96" s="198" t="s">
        <v>34</v>
      </c>
      <c r="O96" s="199" t="s">
        <v>47</v>
      </c>
      <c r="P96" s="38"/>
      <c r="Q96" s="200">
        <f t="shared" si="1"/>
        <v>0</v>
      </c>
      <c r="R96" s="200">
        <v>0</v>
      </c>
      <c r="S96" s="200">
        <f t="shared" si="2"/>
        <v>0</v>
      </c>
      <c r="T96" s="200">
        <v>0</v>
      </c>
      <c r="U96" s="201">
        <f t="shared" si="3"/>
        <v>0</v>
      </c>
      <c r="AS96" s="19" t="s">
        <v>592</v>
      </c>
      <c r="AU96" s="19" t="s">
        <v>342</v>
      </c>
      <c r="AV96" s="19" t="s">
        <v>83</v>
      </c>
      <c r="AZ96" s="19" t="s">
        <v>338</v>
      </c>
      <c r="BF96" s="202">
        <f t="shared" si="4"/>
        <v>111290</v>
      </c>
      <c r="BG96" s="202">
        <f t="shared" si="5"/>
        <v>0</v>
      </c>
      <c r="BH96" s="202">
        <f t="shared" si="6"/>
        <v>0</v>
      </c>
      <c r="BI96" s="202">
        <f t="shared" si="7"/>
        <v>0</v>
      </c>
      <c r="BJ96" s="202">
        <f t="shared" si="8"/>
        <v>0</v>
      </c>
      <c r="BK96" s="19" t="s">
        <v>23</v>
      </c>
      <c r="BL96" s="202">
        <f t="shared" si="9"/>
        <v>111290</v>
      </c>
      <c r="BM96" s="19" t="s">
        <v>592</v>
      </c>
      <c r="BN96" s="19" t="s">
        <v>347</v>
      </c>
    </row>
    <row r="97" spans="2:66" s="1" customFormat="1" ht="44.25" customHeight="1" outlineLevel="2">
      <c r="B97" s="37"/>
      <c r="C97" s="191" t="s">
        <v>368</v>
      </c>
      <c r="D97" s="191" t="s">
        <v>342</v>
      </c>
      <c r="E97" s="192" t="s">
        <v>5004</v>
      </c>
      <c r="F97" s="193" t="s">
        <v>5005</v>
      </c>
      <c r="G97" s="194" t="s">
        <v>3743</v>
      </c>
      <c r="H97" s="195">
        <v>1</v>
      </c>
      <c r="I97" s="269">
        <v>38640</v>
      </c>
      <c r="J97" s="197">
        <f t="shared" si="0"/>
        <v>38640</v>
      </c>
      <c r="K97" s="193" t="s">
        <v>34</v>
      </c>
      <c r="L97" s="265"/>
      <c r="M97" s="56"/>
      <c r="N97" s="198" t="s">
        <v>34</v>
      </c>
      <c r="O97" s="199" t="s">
        <v>47</v>
      </c>
      <c r="P97" s="38"/>
      <c r="Q97" s="200">
        <f t="shared" si="1"/>
        <v>0</v>
      </c>
      <c r="R97" s="200">
        <v>0</v>
      </c>
      <c r="S97" s="200">
        <f t="shared" si="2"/>
        <v>0</v>
      </c>
      <c r="T97" s="200">
        <v>0</v>
      </c>
      <c r="U97" s="201">
        <f t="shared" si="3"/>
        <v>0</v>
      </c>
      <c r="AS97" s="19" t="s">
        <v>592</v>
      </c>
      <c r="AU97" s="19" t="s">
        <v>342</v>
      </c>
      <c r="AV97" s="19" t="s">
        <v>83</v>
      </c>
      <c r="AZ97" s="19" t="s">
        <v>338</v>
      </c>
      <c r="BF97" s="202">
        <f t="shared" si="4"/>
        <v>38640</v>
      </c>
      <c r="BG97" s="202">
        <f t="shared" si="5"/>
        <v>0</v>
      </c>
      <c r="BH97" s="202">
        <f t="shared" si="6"/>
        <v>0</v>
      </c>
      <c r="BI97" s="202">
        <f t="shared" si="7"/>
        <v>0</v>
      </c>
      <c r="BJ97" s="202">
        <f t="shared" si="8"/>
        <v>0</v>
      </c>
      <c r="BK97" s="19" t="s">
        <v>23</v>
      </c>
      <c r="BL97" s="202">
        <f t="shared" si="9"/>
        <v>38640</v>
      </c>
      <c r="BM97" s="19" t="s">
        <v>592</v>
      </c>
      <c r="BN97" s="19" t="s">
        <v>368</v>
      </c>
    </row>
    <row r="98" spans="2:66" s="1" customFormat="1" ht="44.25" customHeight="1" outlineLevel="2">
      <c r="B98" s="37"/>
      <c r="C98" s="191" t="s">
        <v>373</v>
      </c>
      <c r="D98" s="191" t="s">
        <v>342</v>
      </c>
      <c r="E98" s="192" t="s">
        <v>5006</v>
      </c>
      <c r="F98" s="193" t="s">
        <v>5007</v>
      </c>
      <c r="G98" s="194" t="s">
        <v>3743</v>
      </c>
      <c r="H98" s="195">
        <v>1</v>
      </c>
      <c r="I98" s="269">
        <v>95870</v>
      </c>
      <c r="J98" s="197">
        <f t="shared" si="0"/>
        <v>95870</v>
      </c>
      <c r="K98" s="193" t="s">
        <v>34</v>
      </c>
      <c r="L98" s="265"/>
      <c r="M98" s="56"/>
      <c r="N98" s="198" t="s">
        <v>34</v>
      </c>
      <c r="O98" s="199" t="s">
        <v>47</v>
      </c>
      <c r="P98" s="38"/>
      <c r="Q98" s="200">
        <f t="shared" si="1"/>
        <v>0</v>
      </c>
      <c r="R98" s="200">
        <v>0</v>
      </c>
      <c r="S98" s="200">
        <f t="shared" si="2"/>
        <v>0</v>
      </c>
      <c r="T98" s="200">
        <v>0</v>
      </c>
      <c r="U98" s="201">
        <f t="shared" si="3"/>
        <v>0</v>
      </c>
      <c r="AS98" s="19" t="s">
        <v>592</v>
      </c>
      <c r="AU98" s="19" t="s">
        <v>342</v>
      </c>
      <c r="AV98" s="19" t="s">
        <v>83</v>
      </c>
      <c r="AZ98" s="19" t="s">
        <v>338</v>
      </c>
      <c r="BF98" s="202">
        <f t="shared" si="4"/>
        <v>95870</v>
      </c>
      <c r="BG98" s="202">
        <f t="shared" si="5"/>
        <v>0</v>
      </c>
      <c r="BH98" s="202">
        <f t="shared" si="6"/>
        <v>0</v>
      </c>
      <c r="BI98" s="202">
        <f t="shared" si="7"/>
        <v>0</v>
      </c>
      <c r="BJ98" s="202">
        <f t="shared" si="8"/>
        <v>0</v>
      </c>
      <c r="BK98" s="19" t="s">
        <v>23</v>
      </c>
      <c r="BL98" s="202">
        <f t="shared" si="9"/>
        <v>95870</v>
      </c>
      <c r="BM98" s="19" t="s">
        <v>592</v>
      </c>
      <c r="BN98" s="19" t="s">
        <v>373</v>
      </c>
    </row>
    <row r="99" spans="2:66" s="1" customFormat="1" ht="22.5" customHeight="1" outlineLevel="2">
      <c r="B99" s="37"/>
      <c r="C99" s="191" t="s">
        <v>378</v>
      </c>
      <c r="D99" s="191" t="s">
        <v>342</v>
      </c>
      <c r="E99" s="192" t="s">
        <v>5008</v>
      </c>
      <c r="F99" s="193" t="s">
        <v>5009</v>
      </c>
      <c r="G99" s="194" t="s">
        <v>3760</v>
      </c>
      <c r="H99" s="195">
        <v>1</v>
      </c>
      <c r="I99" s="269">
        <v>8100</v>
      </c>
      <c r="J99" s="197">
        <f t="shared" si="0"/>
        <v>8100</v>
      </c>
      <c r="K99" s="193" t="s">
        <v>34</v>
      </c>
      <c r="L99" s="265"/>
      <c r="M99" s="56"/>
      <c r="N99" s="198" t="s">
        <v>34</v>
      </c>
      <c r="O99" s="199" t="s">
        <v>47</v>
      </c>
      <c r="P99" s="38"/>
      <c r="Q99" s="200">
        <f t="shared" si="1"/>
        <v>0</v>
      </c>
      <c r="R99" s="200">
        <v>0</v>
      </c>
      <c r="S99" s="200">
        <f t="shared" si="2"/>
        <v>0</v>
      </c>
      <c r="T99" s="200">
        <v>0</v>
      </c>
      <c r="U99" s="201">
        <f t="shared" si="3"/>
        <v>0</v>
      </c>
      <c r="AS99" s="19" t="s">
        <v>592</v>
      </c>
      <c r="AU99" s="19" t="s">
        <v>342</v>
      </c>
      <c r="AV99" s="19" t="s">
        <v>83</v>
      </c>
      <c r="AZ99" s="19" t="s">
        <v>338</v>
      </c>
      <c r="BF99" s="202">
        <f t="shared" si="4"/>
        <v>8100</v>
      </c>
      <c r="BG99" s="202">
        <f t="shared" si="5"/>
        <v>0</v>
      </c>
      <c r="BH99" s="202">
        <f t="shared" si="6"/>
        <v>0</v>
      </c>
      <c r="BI99" s="202">
        <f t="shared" si="7"/>
        <v>0</v>
      </c>
      <c r="BJ99" s="202">
        <f t="shared" si="8"/>
        <v>0</v>
      </c>
      <c r="BK99" s="19" t="s">
        <v>23</v>
      </c>
      <c r="BL99" s="202">
        <f t="shared" si="9"/>
        <v>8100</v>
      </c>
      <c r="BM99" s="19" t="s">
        <v>592</v>
      </c>
      <c r="BN99" s="19" t="s">
        <v>378</v>
      </c>
    </row>
    <row r="100" spans="2:66" s="1" customFormat="1" ht="22.5" customHeight="1" outlineLevel="2">
      <c r="B100" s="37"/>
      <c r="C100" s="191" t="s">
        <v>382</v>
      </c>
      <c r="D100" s="191" t="s">
        <v>342</v>
      </c>
      <c r="E100" s="192" t="s">
        <v>5010</v>
      </c>
      <c r="F100" s="193" t="s">
        <v>2906</v>
      </c>
      <c r="G100" s="194" t="s">
        <v>3760</v>
      </c>
      <c r="H100" s="195">
        <v>1</v>
      </c>
      <c r="I100" s="269">
        <v>10320</v>
      </c>
      <c r="J100" s="197">
        <f t="shared" si="0"/>
        <v>10320</v>
      </c>
      <c r="K100" s="193" t="s">
        <v>34</v>
      </c>
      <c r="L100" s="265"/>
      <c r="M100" s="56"/>
      <c r="N100" s="198" t="s">
        <v>34</v>
      </c>
      <c r="O100" s="199" t="s">
        <v>47</v>
      </c>
      <c r="P100" s="38"/>
      <c r="Q100" s="200">
        <f t="shared" si="1"/>
        <v>0</v>
      </c>
      <c r="R100" s="200">
        <v>0</v>
      </c>
      <c r="S100" s="200">
        <f t="shared" si="2"/>
        <v>0</v>
      </c>
      <c r="T100" s="200">
        <v>0</v>
      </c>
      <c r="U100" s="201">
        <f t="shared" si="3"/>
        <v>0</v>
      </c>
      <c r="AS100" s="19" t="s">
        <v>592</v>
      </c>
      <c r="AU100" s="19" t="s">
        <v>342</v>
      </c>
      <c r="AV100" s="19" t="s">
        <v>83</v>
      </c>
      <c r="AZ100" s="19" t="s">
        <v>338</v>
      </c>
      <c r="BF100" s="202">
        <f t="shared" si="4"/>
        <v>10320</v>
      </c>
      <c r="BG100" s="202">
        <f t="shared" si="5"/>
        <v>0</v>
      </c>
      <c r="BH100" s="202">
        <f t="shared" si="6"/>
        <v>0</v>
      </c>
      <c r="BI100" s="202">
        <f t="shared" si="7"/>
        <v>0</v>
      </c>
      <c r="BJ100" s="202">
        <f t="shared" si="8"/>
        <v>0</v>
      </c>
      <c r="BK100" s="19" t="s">
        <v>23</v>
      </c>
      <c r="BL100" s="202">
        <f t="shared" si="9"/>
        <v>10320</v>
      </c>
      <c r="BM100" s="19" t="s">
        <v>592</v>
      </c>
      <c r="BN100" s="19" t="s">
        <v>382</v>
      </c>
    </row>
    <row r="101" spans="2:66" s="1" customFormat="1" ht="31.5" customHeight="1" outlineLevel="2">
      <c r="B101" s="37"/>
      <c r="C101" s="191" t="s">
        <v>75</v>
      </c>
      <c r="D101" s="191" t="s">
        <v>342</v>
      </c>
      <c r="E101" s="192" t="s">
        <v>173</v>
      </c>
      <c r="F101" s="193" t="s">
        <v>5011</v>
      </c>
      <c r="G101" s="194" t="s">
        <v>34</v>
      </c>
      <c r="H101" s="195">
        <v>0</v>
      </c>
      <c r="I101" s="269"/>
      <c r="J101" s="197">
        <f t="shared" si="0"/>
        <v>0</v>
      </c>
      <c r="K101" s="193" t="s">
        <v>34</v>
      </c>
      <c r="L101" s="265"/>
      <c r="M101" s="56"/>
      <c r="N101" s="198" t="s">
        <v>34</v>
      </c>
      <c r="O101" s="226" t="s">
        <v>47</v>
      </c>
      <c r="P101" s="227"/>
      <c r="Q101" s="228">
        <f t="shared" si="1"/>
        <v>0</v>
      </c>
      <c r="R101" s="228">
        <v>0</v>
      </c>
      <c r="S101" s="228">
        <f t="shared" si="2"/>
        <v>0</v>
      </c>
      <c r="T101" s="228">
        <v>0</v>
      </c>
      <c r="U101" s="229">
        <f t="shared" si="3"/>
        <v>0</v>
      </c>
      <c r="AS101" s="19" t="s">
        <v>592</v>
      </c>
      <c r="AU101" s="19" t="s">
        <v>342</v>
      </c>
      <c r="AV101" s="19" t="s">
        <v>83</v>
      </c>
      <c r="AZ101" s="19" t="s">
        <v>338</v>
      </c>
      <c r="BF101" s="202">
        <f t="shared" si="4"/>
        <v>0</v>
      </c>
      <c r="BG101" s="202">
        <f t="shared" si="5"/>
        <v>0</v>
      </c>
      <c r="BH101" s="202">
        <f t="shared" si="6"/>
        <v>0</v>
      </c>
      <c r="BI101" s="202">
        <f t="shared" si="7"/>
        <v>0</v>
      </c>
      <c r="BJ101" s="202">
        <f t="shared" si="8"/>
        <v>0</v>
      </c>
      <c r="BK101" s="19" t="s">
        <v>23</v>
      </c>
      <c r="BL101" s="202">
        <f t="shared" si="9"/>
        <v>0</v>
      </c>
      <c r="BM101" s="19" t="s">
        <v>592</v>
      </c>
      <c r="BN101" s="19" t="s">
        <v>387</v>
      </c>
    </row>
    <row r="102" spans="2:13" s="1" customFormat="1" ht="6.9" customHeight="1">
      <c r="B102" s="51"/>
      <c r="C102" s="52"/>
      <c r="D102" s="52"/>
      <c r="E102" s="52"/>
      <c r="F102" s="52"/>
      <c r="G102" s="52"/>
      <c r="H102" s="52"/>
      <c r="I102" s="135"/>
      <c r="J102" s="52"/>
      <c r="K102" s="52"/>
      <c r="L102" s="267"/>
      <c r="M102" s="56"/>
    </row>
  </sheetData>
  <sheetProtection formatColumns="0" formatRows="0" sort="0" autoFilter="0"/>
  <autoFilter ref="C89:K89"/>
  <mergeCells count="15">
    <mergeCell ref="E80:H80"/>
    <mergeCell ref="E78:H78"/>
    <mergeCell ref="E82:H82"/>
    <mergeCell ref="G1:H1"/>
    <mergeCell ref="M2:W2"/>
    <mergeCell ref="E49:H49"/>
    <mergeCell ref="E53:H53"/>
    <mergeCell ref="E51:H51"/>
    <mergeCell ref="E55:H55"/>
    <mergeCell ref="E76:H7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M1:W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M186"/>
  <sheetViews>
    <sheetView showGridLines="0" workbookViewId="0" topLeftCell="A1">
      <pane ySplit="1" topLeftCell="A2" activePane="bottomLeft" state="frozen"/>
      <selection pane="bottomLeft" activeCell="A76" sqref="A76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3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4994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5012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ROUND(J94,2)</f>
        <v>391483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4994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PS 40.2 - Elektro část a ASŘ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J94</f>
        <v>391483</v>
      </c>
      <c r="K64" s="41"/>
      <c r="L64" s="303"/>
    </row>
    <row r="65" spans="2:12" s="8" customFormat="1" ht="24.9" customHeight="1" hidden="1">
      <c r="B65" s="310"/>
      <c r="C65" s="146"/>
      <c r="D65" s="147" t="s">
        <v>5013</v>
      </c>
      <c r="E65" s="148"/>
      <c r="F65" s="148"/>
      <c r="G65" s="148"/>
      <c r="H65" s="148"/>
      <c r="I65" s="149"/>
      <c r="J65" s="150">
        <f>J95</f>
        <v>391483</v>
      </c>
      <c r="K65" s="151"/>
      <c r="L65" s="311"/>
    </row>
    <row r="66" spans="2:12" s="9" customFormat="1" ht="19.95" customHeight="1" hidden="1">
      <c r="B66" s="312"/>
      <c r="C66" s="153"/>
      <c r="D66" s="154" t="s">
        <v>5014</v>
      </c>
      <c r="E66" s="155"/>
      <c r="F66" s="155"/>
      <c r="G66" s="155"/>
      <c r="H66" s="155"/>
      <c r="I66" s="156"/>
      <c r="J66" s="157">
        <f>J96</f>
        <v>93823.40000000001</v>
      </c>
      <c r="K66" s="158"/>
      <c r="L66" s="313"/>
    </row>
    <row r="67" spans="2:12" s="9" customFormat="1" ht="19.95" customHeight="1" hidden="1">
      <c r="B67" s="312"/>
      <c r="C67" s="153"/>
      <c r="D67" s="154" t="s">
        <v>2912</v>
      </c>
      <c r="E67" s="155"/>
      <c r="F67" s="155"/>
      <c r="G67" s="155"/>
      <c r="H67" s="155"/>
      <c r="I67" s="156"/>
      <c r="J67" s="157">
        <f>J148</f>
        <v>121026.2</v>
      </c>
      <c r="K67" s="158"/>
      <c r="L67" s="313"/>
    </row>
    <row r="68" spans="2:12" s="9" customFormat="1" ht="19.95" customHeight="1" hidden="1">
      <c r="B68" s="312"/>
      <c r="C68" s="153"/>
      <c r="D68" s="154" t="s">
        <v>2913</v>
      </c>
      <c r="E68" s="155"/>
      <c r="F68" s="155"/>
      <c r="G68" s="155"/>
      <c r="H68" s="155"/>
      <c r="I68" s="156"/>
      <c r="J68" s="157">
        <f>J157</f>
        <v>30134.899999999998</v>
      </c>
      <c r="K68" s="158"/>
      <c r="L68" s="313"/>
    </row>
    <row r="69" spans="2:12" s="9" customFormat="1" ht="19.95" customHeight="1" hidden="1">
      <c r="B69" s="312"/>
      <c r="C69" s="153"/>
      <c r="D69" s="154" t="s">
        <v>2914</v>
      </c>
      <c r="E69" s="155"/>
      <c r="F69" s="155"/>
      <c r="G69" s="155"/>
      <c r="H69" s="155"/>
      <c r="I69" s="156"/>
      <c r="J69" s="157">
        <f>J173</f>
        <v>127809.1</v>
      </c>
      <c r="K69" s="158"/>
      <c r="L69" s="313"/>
    </row>
    <row r="70" spans="2:12" s="9" customFormat="1" ht="19.95" customHeight="1" hidden="1">
      <c r="B70" s="312"/>
      <c r="C70" s="153"/>
      <c r="D70" s="154" t="s">
        <v>2915</v>
      </c>
      <c r="E70" s="155"/>
      <c r="F70" s="155"/>
      <c r="G70" s="155"/>
      <c r="H70" s="155"/>
      <c r="I70" s="156"/>
      <c r="J70" s="157">
        <f>J182</f>
        <v>18689.4</v>
      </c>
      <c r="K70" s="158"/>
      <c r="L70" s="313"/>
    </row>
    <row r="71" spans="2:12" s="1" customFormat="1" ht="21.75" customHeight="1" hidden="1">
      <c r="B71" s="302"/>
      <c r="C71" s="260"/>
      <c r="D71" s="260"/>
      <c r="E71" s="260"/>
      <c r="F71" s="260"/>
      <c r="G71" s="260"/>
      <c r="H71" s="260"/>
      <c r="I71" s="114"/>
      <c r="J71" s="260"/>
      <c r="K71" s="41"/>
      <c r="L71" s="303"/>
    </row>
    <row r="72" spans="2:12" s="1" customFormat="1" ht="6.9" customHeight="1" hidden="1">
      <c r="B72" s="307"/>
      <c r="C72" s="52"/>
      <c r="D72" s="52"/>
      <c r="E72" s="52"/>
      <c r="F72" s="52"/>
      <c r="G72" s="52"/>
      <c r="H72" s="52"/>
      <c r="I72" s="135"/>
      <c r="J72" s="52"/>
      <c r="K72" s="53"/>
      <c r="L72" s="303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ht="13.5" hidden="1">
      <c r="B74" s="296"/>
      <c r="C74" s="297"/>
      <c r="D74" s="297"/>
      <c r="E74" s="297"/>
      <c r="F74" s="297"/>
      <c r="G74" s="297"/>
      <c r="H74" s="297"/>
      <c r="I74" s="113"/>
      <c r="J74" s="297"/>
      <c r="K74" s="297"/>
      <c r="L74" s="298"/>
    </row>
    <row r="75" spans="2:12" ht="13.5" hidden="1">
      <c r="B75" s="296"/>
      <c r="C75" s="297"/>
      <c r="D75" s="297"/>
      <c r="E75" s="297"/>
      <c r="F75" s="297"/>
      <c r="G75" s="297"/>
      <c r="H75" s="297"/>
      <c r="I75" s="113"/>
      <c r="J75" s="297"/>
      <c r="K75" s="297"/>
      <c r="L75" s="298"/>
    </row>
    <row r="76" spans="2:12" s="1" customFormat="1" ht="6.9" customHeight="1">
      <c r="B76" s="314"/>
      <c r="C76" s="55"/>
      <c r="D76" s="55"/>
      <c r="E76" s="55"/>
      <c r="F76" s="55"/>
      <c r="G76" s="55"/>
      <c r="H76" s="55"/>
      <c r="I76" s="138"/>
      <c r="J76" s="55"/>
      <c r="K76" s="55"/>
      <c r="L76" s="303"/>
    </row>
    <row r="77" spans="2:12" s="1" customFormat="1" ht="36.9" customHeight="1">
      <c r="B77" s="302"/>
      <c r="C77" s="25" t="s">
        <v>322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6.9" customHeight="1">
      <c r="B78" s="302"/>
      <c r="C78" s="260"/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14.4" customHeight="1">
      <c r="B79" s="302"/>
      <c r="C79" s="32" t="s">
        <v>16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22.5" customHeight="1">
      <c r="B80" s="302"/>
      <c r="C80" s="260"/>
      <c r="D80" s="260"/>
      <c r="E80" s="384" t="s">
        <v>17</v>
      </c>
      <c r="F80" s="375"/>
      <c r="G80" s="375"/>
      <c r="H80" s="375"/>
      <c r="I80" s="114"/>
      <c r="J80" s="260"/>
      <c r="K80" s="260"/>
      <c r="L80" s="303"/>
    </row>
    <row r="81" spans="2:12" ht="13.2">
      <c r="B81" s="301"/>
      <c r="C81" s="32" t="s">
        <v>217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ht="22.5" customHeight="1">
      <c r="B82" s="301"/>
      <c r="C82" s="262"/>
      <c r="D82" s="262"/>
      <c r="E82" s="384" t="s">
        <v>219</v>
      </c>
      <c r="F82" s="382"/>
      <c r="G82" s="382"/>
      <c r="H82" s="382"/>
      <c r="I82" s="113"/>
      <c r="J82" s="262"/>
      <c r="K82" s="262"/>
      <c r="L82" s="300"/>
    </row>
    <row r="83" spans="2:12" ht="13.2">
      <c r="B83" s="301"/>
      <c r="C83" s="32" t="s">
        <v>221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s="1" customFormat="1" ht="22.5" customHeight="1">
      <c r="B84" s="302"/>
      <c r="C84" s="260"/>
      <c r="D84" s="260"/>
      <c r="E84" s="383" t="s">
        <v>4994</v>
      </c>
      <c r="F84" s="375"/>
      <c r="G84" s="375"/>
      <c r="H84" s="375"/>
      <c r="I84" s="114"/>
      <c r="J84" s="260"/>
      <c r="K84" s="260"/>
      <c r="L84" s="303"/>
    </row>
    <row r="85" spans="2:12" s="1" customFormat="1" ht="14.4" customHeight="1">
      <c r="B85" s="302"/>
      <c r="C85" s="32" t="s">
        <v>225</v>
      </c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23.25" customHeight="1">
      <c r="B86" s="302"/>
      <c r="C86" s="260"/>
      <c r="D86" s="260"/>
      <c r="E86" s="385" t="str">
        <f>E13</f>
        <v>PS 40.2 - Elektro část a ASŘ</v>
      </c>
      <c r="F86" s="375"/>
      <c r="G86" s="375"/>
      <c r="H86" s="375"/>
      <c r="I86" s="114"/>
      <c r="J86" s="260"/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8" customHeight="1">
      <c r="B88" s="302"/>
      <c r="C88" s="32" t="s">
        <v>24</v>
      </c>
      <c r="D88" s="260"/>
      <c r="E88" s="260"/>
      <c r="F88" s="30" t="str">
        <f>F16</f>
        <v>HRANICE - DRAHOTUŠE</v>
      </c>
      <c r="G88" s="260"/>
      <c r="H88" s="260"/>
      <c r="I88" s="115" t="s">
        <v>26</v>
      </c>
      <c r="J88" s="116" t="str">
        <f>IF(J16="","",J16)</f>
        <v>6.4.2016</v>
      </c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3.2">
      <c r="B90" s="302"/>
      <c r="C90" s="32" t="s">
        <v>32</v>
      </c>
      <c r="D90" s="260"/>
      <c r="E90" s="260"/>
      <c r="F90" s="30" t="str">
        <f>E19</f>
        <v>VODOVODY A KANALIZACE PŘEROV a.s.</v>
      </c>
      <c r="G90" s="260"/>
      <c r="H90" s="260"/>
      <c r="I90" s="115" t="s">
        <v>38</v>
      </c>
      <c r="J90" s="30" t="str">
        <f>E25</f>
        <v>JV PROJEKT VH s.r.o., BRNO</v>
      </c>
      <c r="K90" s="260"/>
      <c r="L90" s="303"/>
    </row>
    <row r="91" spans="2:12" s="1" customFormat="1" ht="14.4" customHeight="1">
      <c r="B91" s="302"/>
      <c r="C91" s="32" t="s">
        <v>37</v>
      </c>
      <c r="D91" s="260"/>
      <c r="E91" s="260"/>
      <c r="F91" s="30" t="s">
        <v>6577</v>
      </c>
      <c r="G91" s="260"/>
      <c r="H91" s="260"/>
      <c r="I91" s="114"/>
      <c r="J91" s="260"/>
      <c r="K91" s="260"/>
      <c r="L91" s="303"/>
    </row>
    <row r="92" spans="2:12" s="1" customFormat="1" ht="10.35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0" customFormat="1" ht="29.25" customHeight="1">
      <c r="B93" s="315"/>
      <c r="C93" s="165" t="s">
        <v>323</v>
      </c>
      <c r="D93" s="166" t="s">
        <v>60</v>
      </c>
      <c r="E93" s="166" t="s">
        <v>57</v>
      </c>
      <c r="F93" s="166" t="s">
        <v>324</v>
      </c>
      <c r="G93" s="166" t="s">
        <v>325</v>
      </c>
      <c r="H93" s="166" t="s">
        <v>326</v>
      </c>
      <c r="I93" s="167" t="s">
        <v>327</v>
      </c>
      <c r="J93" s="166" t="s">
        <v>283</v>
      </c>
      <c r="K93" s="168" t="s">
        <v>328</v>
      </c>
      <c r="L93" s="368"/>
    </row>
    <row r="94" spans="2:12" s="1" customFormat="1" ht="29.25" customHeight="1">
      <c r="B94" s="302"/>
      <c r="C94" s="316" t="s">
        <v>285</v>
      </c>
      <c r="D94" s="260"/>
      <c r="E94" s="260"/>
      <c r="F94" s="260"/>
      <c r="G94" s="260"/>
      <c r="H94" s="260"/>
      <c r="I94" s="114"/>
      <c r="J94" s="317">
        <f>J95</f>
        <v>391483</v>
      </c>
      <c r="K94" s="260"/>
      <c r="L94" s="303"/>
    </row>
    <row r="95" spans="2:12" s="11" customFormat="1" ht="37.35" customHeight="1">
      <c r="B95" s="318"/>
      <c r="C95" s="182"/>
      <c r="D95" s="188" t="s">
        <v>74</v>
      </c>
      <c r="E95" s="231" t="s">
        <v>2464</v>
      </c>
      <c r="F95" s="231" t="s">
        <v>5015</v>
      </c>
      <c r="G95" s="182"/>
      <c r="H95" s="182"/>
      <c r="I95" s="321"/>
      <c r="J95" s="232">
        <f>J96+J148+J157+J173+J182</f>
        <v>391483</v>
      </c>
      <c r="K95" s="182"/>
      <c r="L95" s="320"/>
    </row>
    <row r="96" spans="2:12" s="11" customFormat="1" ht="29.85" customHeight="1" outlineLevel="1">
      <c r="B96" s="318"/>
      <c r="C96" s="182"/>
      <c r="D96" s="188" t="s">
        <v>74</v>
      </c>
      <c r="E96" s="189" t="s">
        <v>2918</v>
      </c>
      <c r="F96" s="189" t="s">
        <v>5016</v>
      </c>
      <c r="G96" s="182"/>
      <c r="H96" s="182"/>
      <c r="I96" s="321"/>
      <c r="J96" s="190">
        <f>SUM(J97:J147)</f>
        <v>93823.40000000001</v>
      </c>
      <c r="K96" s="182"/>
      <c r="L96" s="320"/>
    </row>
    <row r="97" spans="2:12" s="1" customFormat="1" ht="31.5" customHeight="1" outlineLevel="2">
      <c r="B97" s="302"/>
      <c r="C97" s="191" t="s">
        <v>23</v>
      </c>
      <c r="D97" s="191" t="s">
        <v>342</v>
      </c>
      <c r="E97" s="192" t="s">
        <v>5017</v>
      </c>
      <c r="F97" s="193" t="s">
        <v>3774</v>
      </c>
      <c r="G97" s="194" t="s">
        <v>1130</v>
      </c>
      <c r="H97" s="195">
        <v>1</v>
      </c>
      <c r="I97" s="269">
        <v>9193.6</v>
      </c>
      <c r="J97" s="197">
        <f aca="true" t="shared" si="0" ref="J97:J128">ROUND(I97*H97,2)</f>
        <v>9193.6</v>
      </c>
      <c r="K97" s="193" t="s">
        <v>34</v>
      </c>
      <c r="L97" s="322"/>
    </row>
    <row r="98" spans="2:12" s="1" customFormat="1" ht="22.5" customHeight="1" outlineLevel="2">
      <c r="B98" s="302"/>
      <c r="C98" s="191" t="s">
        <v>83</v>
      </c>
      <c r="D98" s="191" t="s">
        <v>342</v>
      </c>
      <c r="E98" s="192" t="s">
        <v>5018</v>
      </c>
      <c r="F98" s="193" t="s">
        <v>2923</v>
      </c>
      <c r="G98" s="194" t="s">
        <v>1130</v>
      </c>
      <c r="H98" s="195">
        <v>1</v>
      </c>
      <c r="I98" s="269">
        <v>1614.6</v>
      </c>
      <c r="J98" s="197">
        <f t="shared" si="0"/>
        <v>1614.6</v>
      </c>
      <c r="K98" s="193" t="s">
        <v>34</v>
      </c>
      <c r="L98" s="322"/>
    </row>
    <row r="99" spans="2:12" s="1" customFormat="1" ht="22.5" customHeight="1" outlineLevel="2">
      <c r="B99" s="302"/>
      <c r="C99" s="191" t="s">
        <v>90</v>
      </c>
      <c r="D99" s="191" t="s">
        <v>342</v>
      </c>
      <c r="E99" s="192" t="s">
        <v>5019</v>
      </c>
      <c r="F99" s="193" t="s">
        <v>2925</v>
      </c>
      <c r="G99" s="194" t="s">
        <v>1130</v>
      </c>
      <c r="H99" s="195">
        <v>1</v>
      </c>
      <c r="I99" s="269">
        <v>713.6</v>
      </c>
      <c r="J99" s="197">
        <f t="shared" si="0"/>
        <v>713.6</v>
      </c>
      <c r="K99" s="193" t="s">
        <v>34</v>
      </c>
      <c r="L99" s="322"/>
    </row>
    <row r="100" spans="2:12" s="1" customFormat="1" ht="22.5" customHeight="1" outlineLevel="2">
      <c r="B100" s="302"/>
      <c r="C100" s="191" t="s">
        <v>347</v>
      </c>
      <c r="D100" s="191" t="s">
        <v>342</v>
      </c>
      <c r="E100" s="192" t="s">
        <v>5020</v>
      </c>
      <c r="F100" s="193" t="s">
        <v>2927</v>
      </c>
      <c r="G100" s="194" t="s">
        <v>1130</v>
      </c>
      <c r="H100" s="195">
        <v>2</v>
      </c>
      <c r="I100" s="269">
        <v>44.5</v>
      </c>
      <c r="J100" s="197">
        <f t="shared" si="0"/>
        <v>89</v>
      </c>
      <c r="K100" s="193" t="s">
        <v>34</v>
      </c>
      <c r="L100" s="322"/>
    </row>
    <row r="101" spans="2:12" s="1" customFormat="1" ht="22.5" customHeight="1" outlineLevel="2">
      <c r="B101" s="302"/>
      <c r="C101" s="191" t="s">
        <v>368</v>
      </c>
      <c r="D101" s="191" t="s">
        <v>342</v>
      </c>
      <c r="E101" s="192" t="s">
        <v>2928</v>
      </c>
      <c r="F101" s="193" t="s">
        <v>2929</v>
      </c>
      <c r="G101" s="194" t="s">
        <v>1130</v>
      </c>
      <c r="H101" s="195">
        <v>1</v>
      </c>
      <c r="I101" s="269">
        <v>195.1</v>
      </c>
      <c r="J101" s="197">
        <f t="shared" si="0"/>
        <v>195.1</v>
      </c>
      <c r="K101" s="193" t="s">
        <v>34</v>
      </c>
      <c r="L101" s="322"/>
    </row>
    <row r="102" spans="2:12" s="1" customFormat="1" ht="22.5" customHeight="1" outlineLevel="2">
      <c r="B102" s="302"/>
      <c r="C102" s="191" t="s">
        <v>373</v>
      </c>
      <c r="D102" s="191" t="s">
        <v>342</v>
      </c>
      <c r="E102" s="192" t="s">
        <v>2930</v>
      </c>
      <c r="F102" s="193" t="s">
        <v>2931</v>
      </c>
      <c r="G102" s="194" t="s">
        <v>1130</v>
      </c>
      <c r="H102" s="195">
        <v>2</v>
      </c>
      <c r="I102" s="269">
        <v>233.9</v>
      </c>
      <c r="J102" s="197">
        <f t="shared" si="0"/>
        <v>467.8</v>
      </c>
      <c r="K102" s="193" t="s">
        <v>34</v>
      </c>
      <c r="L102" s="322"/>
    </row>
    <row r="103" spans="2:12" s="1" customFormat="1" ht="22.5" customHeight="1" outlineLevel="2">
      <c r="B103" s="302"/>
      <c r="C103" s="191" t="s">
        <v>378</v>
      </c>
      <c r="D103" s="191" t="s">
        <v>342</v>
      </c>
      <c r="E103" s="192" t="s">
        <v>2932</v>
      </c>
      <c r="F103" s="193" t="s">
        <v>2933</v>
      </c>
      <c r="G103" s="194" t="s">
        <v>1130</v>
      </c>
      <c r="H103" s="195">
        <v>1</v>
      </c>
      <c r="I103" s="269">
        <v>1417</v>
      </c>
      <c r="J103" s="197">
        <f t="shared" si="0"/>
        <v>1417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382</v>
      </c>
      <c r="D104" s="191" t="s">
        <v>342</v>
      </c>
      <c r="E104" s="192" t="s">
        <v>2934</v>
      </c>
      <c r="F104" s="193" t="s">
        <v>2935</v>
      </c>
      <c r="G104" s="194" t="s">
        <v>1130</v>
      </c>
      <c r="H104" s="195">
        <v>1</v>
      </c>
      <c r="I104" s="269">
        <v>116.6</v>
      </c>
      <c r="J104" s="197">
        <f t="shared" si="0"/>
        <v>116.6</v>
      </c>
      <c r="K104" s="193" t="s">
        <v>34</v>
      </c>
      <c r="L104" s="322"/>
    </row>
    <row r="105" spans="2:12" s="1" customFormat="1" ht="22.5" customHeight="1" outlineLevel="2">
      <c r="B105" s="302"/>
      <c r="C105" s="191" t="s">
        <v>387</v>
      </c>
      <c r="D105" s="191" t="s">
        <v>342</v>
      </c>
      <c r="E105" s="192" t="s">
        <v>2936</v>
      </c>
      <c r="F105" s="193" t="s">
        <v>2937</v>
      </c>
      <c r="G105" s="194" t="s">
        <v>1130</v>
      </c>
      <c r="H105" s="195">
        <v>1</v>
      </c>
      <c r="I105" s="269">
        <v>364</v>
      </c>
      <c r="J105" s="197">
        <f t="shared" si="0"/>
        <v>364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28</v>
      </c>
      <c r="D106" s="191" t="s">
        <v>342</v>
      </c>
      <c r="E106" s="192" t="s">
        <v>2938</v>
      </c>
      <c r="F106" s="193" t="s">
        <v>2939</v>
      </c>
      <c r="G106" s="194" t="s">
        <v>1130</v>
      </c>
      <c r="H106" s="195">
        <v>1</v>
      </c>
      <c r="I106" s="269">
        <v>642.5</v>
      </c>
      <c r="J106" s="197">
        <f t="shared" si="0"/>
        <v>642.5</v>
      </c>
      <c r="K106" s="193" t="s">
        <v>34</v>
      </c>
      <c r="L106" s="322"/>
    </row>
    <row r="107" spans="2:12" s="1" customFormat="1" ht="22.5" customHeight="1" outlineLevel="2">
      <c r="B107" s="302"/>
      <c r="C107" s="191" t="s">
        <v>340</v>
      </c>
      <c r="D107" s="191" t="s">
        <v>342</v>
      </c>
      <c r="E107" s="192" t="s">
        <v>5021</v>
      </c>
      <c r="F107" s="193" t="s">
        <v>2941</v>
      </c>
      <c r="G107" s="194" t="s">
        <v>1130</v>
      </c>
      <c r="H107" s="195">
        <v>1</v>
      </c>
      <c r="I107" s="269">
        <v>7548.3</v>
      </c>
      <c r="J107" s="197">
        <f t="shared" si="0"/>
        <v>7548.3</v>
      </c>
      <c r="K107" s="193" t="s">
        <v>34</v>
      </c>
      <c r="L107" s="322"/>
    </row>
    <row r="108" spans="2:12" s="1" customFormat="1" ht="22.5" customHeight="1" outlineLevel="2">
      <c r="B108" s="302"/>
      <c r="C108" s="191" t="s">
        <v>397</v>
      </c>
      <c r="D108" s="191" t="s">
        <v>342</v>
      </c>
      <c r="E108" s="192" t="s">
        <v>5022</v>
      </c>
      <c r="F108" s="193" t="s">
        <v>2943</v>
      </c>
      <c r="G108" s="194" t="s">
        <v>1130</v>
      </c>
      <c r="H108" s="195">
        <v>1</v>
      </c>
      <c r="I108" s="269">
        <v>270.3</v>
      </c>
      <c r="J108" s="197">
        <f t="shared" si="0"/>
        <v>270.3</v>
      </c>
      <c r="K108" s="193" t="s">
        <v>34</v>
      </c>
      <c r="L108" s="322"/>
    </row>
    <row r="109" spans="2:12" s="1" customFormat="1" ht="22.5" customHeight="1" outlineLevel="2">
      <c r="B109" s="302"/>
      <c r="C109" s="191" t="s">
        <v>271</v>
      </c>
      <c r="D109" s="191" t="s">
        <v>342</v>
      </c>
      <c r="E109" s="192" t="s">
        <v>5023</v>
      </c>
      <c r="F109" s="193" t="s">
        <v>2945</v>
      </c>
      <c r="G109" s="194" t="s">
        <v>1130</v>
      </c>
      <c r="H109" s="195">
        <v>1</v>
      </c>
      <c r="I109" s="269">
        <v>1112.8</v>
      </c>
      <c r="J109" s="197">
        <f t="shared" si="0"/>
        <v>1112.8</v>
      </c>
      <c r="K109" s="193" t="s">
        <v>34</v>
      </c>
      <c r="L109" s="322"/>
    </row>
    <row r="110" spans="2:12" s="1" customFormat="1" ht="22.5" customHeight="1" outlineLevel="2">
      <c r="B110" s="302"/>
      <c r="C110" s="191" t="s">
        <v>403</v>
      </c>
      <c r="D110" s="191" t="s">
        <v>342</v>
      </c>
      <c r="E110" s="192" t="s">
        <v>2934</v>
      </c>
      <c r="F110" s="193" t="s">
        <v>2935</v>
      </c>
      <c r="G110" s="194" t="s">
        <v>1130</v>
      </c>
      <c r="H110" s="195">
        <v>1</v>
      </c>
      <c r="I110" s="269">
        <v>116.6</v>
      </c>
      <c r="J110" s="197">
        <f t="shared" si="0"/>
        <v>116.6</v>
      </c>
      <c r="K110" s="193" t="s">
        <v>34</v>
      </c>
      <c r="L110" s="322"/>
    </row>
    <row r="111" spans="2:12" s="1" customFormat="1" ht="22.5" customHeight="1" outlineLevel="2">
      <c r="B111" s="302"/>
      <c r="C111" s="191" t="s">
        <v>8</v>
      </c>
      <c r="D111" s="191" t="s">
        <v>342</v>
      </c>
      <c r="E111" s="192" t="s">
        <v>2946</v>
      </c>
      <c r="F111" s="193" t="s">
        <v>2947</v>
      </c>
      <c r="G111" s="194" t="s">
        <v>1130</v>
      </c>
      <c r="H111" s="195">
        <v>1</v>
      </c>
      <c r="I111" s="269">
        <v>350.4</v>
      </c>
      <c r="J111" s="197">
        <f t="shared" si="0"/>
        <v>350.4</v>
      </c>
      <c r="K111" s="193" t="s">
        <v>34</v>
      </c>
      <c r="L111" s="322"/>
    </row>
    <row r="112" spans="2:12" s="1" customFormat="1" ht="22.5" customHeight="1" outlineLevel="2">
      <c r="B112" s="302"/>
      <c r="C112" s="191" t="s">
        <v>410</v>
      </c>
      <c r="D112" s="191" t="s">
        <v>342</v>
      </c>
      <c r="E112" s="192" t="s">
        <v>2948</v>
      </c>
      <c r="F112" s="193" t="s">
        <v>2949</v>
      </c>
      <c r="G112" s="194" t="s">
        <v>1130</v>
      </c>
      <c r="H112" s="195">
        <v>1</v>
      </c>
      <c r="I112" s="269">
        <v>1502.4</v>
      </c>
      <c r="J112" s="197">
        <f t="shared" si="0"/>
        <v>1502.4</v>
      </c>
      <c r="K112" s="193" t="s">
        <v>34</v>
      </c>
      <c r="L112" s="322"/>
    </row>
    <row r="113" spans="2:12" s="1" customFormat="1" ht="22.5" customHeight="1" outlineLevel="2">
      <c r="B113" s="302"/>
      <c r="C113" s="191" t="s">
        <v>414</v>
      </c>
      <c r="D113" s="191" t="s">
        <v>342</v>
      </c>
      <c r="E113" s="192" t="s">
        <v>2950</v>
      </c>
      <c r="F113" s="193" t="s">
        <v>2951</v>
      </c>
      <c r="G113" s="194" t="s">
        <v>1130</v>
      </c>
      <c r="H113" s="195">
        <v>1</v>
      </c>
      <c r="I113" s="269">
        <v>485.6</v>
      </c>
      <c r="J113" s="197">
        <f t="shared" si="0"/>
        <v>485.6</v>
      </c>
      <c r="K113" s="193" t="s">
        <v>34</v>
      </c>
      <c r="L113" s="322"/>
    </row>
    <row r="114" spans="2:12" s="1" customFormat="1" ht="22.5" customHeight="1" outlineLevel="2">
      <c r="B114" s="302"/>
      <c r="C114" s="191" t="s">
        <v>418</v>
      </c>
      <c r="D114" s="191" t="s">
        <v>342</v>
      </c>
      <c r="E114" s="192" t="s">
        <v>2952</v>
      </c>
      <c r="F114" s="193" t="s">
        <v>2953</v>
      </c>
      <c r="G114" s="194" t="s">
        <v>1130</v>
      </c>
      <c r="H114" s="195">
        <v>1</v>
      </c>
      <c r="I114" s="269">
        <v>798.7</v>
      </c>
      <c r="J114" s="197">
        <f t="shared" si="0"/>
        <v>798.7</v>
      </c>
      <c r="K114" s="193" t="s">
        <v>34</v>
      </c>
      <c r="L114" s="322"/>
    </row>
    <row r="115" spans="2:12" s="1" customFormat="1" ht="22.5" customHeight="1" outlineLevel="2">
      <c r="B115" s="302"/>
      <c r="C115" s="191" t="s">
        <v>422</v>
      </c>
      <c r="D115" s="191" t="s">
        <v>342</v>
      </c>
      <c r="E115" s="192" t="s">
        <v>5024</v>
      </c>
      <c r="F115" s="193" t="s">
        <v>2955</v>
      </c>
      <c r="G115" s="194" t="s">
        <v>1130</v>
      </c>
      <c r="H115" s="195">
        <v>1</v>
      </c>
      <c r="I115" s="269">
        <v>82.8</v>
      </c>
      <c r="J115" s="197">
        <f t="shared" si="0"/>
        <v>82.8</v>
      </c>
      <c r="K115" s="193" t="s">
        <v>34</v>
      </c>
      <c r="L115" s="322"/>
    </row>
    <row r="116" spans="2:12" s="1" customFormat="1" ht="22.5" customHeight="1" outlineLevel="2">
      <c r="B116" s="302"/>
      <c r="C116" s="191" t="s">
        <v>425</v>
      </c>
      <c r="D116" s="191" t="s">
        <v>342</v>
      </c>
      <c r="E116" s="192" t="s">
        <v>5025</v>
      </c>
      <c r="F116" s="193" t="s">
        <v>2957</v>
      </c>
      <c r="G116" s="194" t="s">
        <v>1130</v>
      </c>
      <c r="H116" s="195">
        <v>1</v>
      </c>
      <c r="I116" s="269">
        <v>167.7</v>
      </c>
      <c r="J116" s="197">
        <f t="shared" si="0"/>
        <v>167.7</v>
      </c>
      <c r="K116" s="193" t="s">
        <v>34</v>
      </c>
      <c r="L116" s="322"/>
    </row>
    <row r="117" spans="2:12" s="1" customFormat="1" ht="22.5" customHeight="1" outlineLevel="2">
      <c r="B117" s="302"/>
      <c r="C117" s="191" t="s">
        <v>7</v>
      </c>
      <c r="D117" s="191" t="s">
        <v>342</v>
      </c>
      <c r="E117" s="192" t="s">
        <v>5026</v>
      </c>
      <c r="F117" s="193" t="s">
        <v>2959</v>
      </c>
      <c r="G117" s="194" t="s">
        <v>1130</v>
      </c>
      <c r="H117" s="195">
        <v>1</v>
      </c>
      <c r="I117" s="269">
        <v>806.7</v>
      </c>
      <c r="J117" s="197">
        <f t="shared" si="0"/>
        <v>806.7</v>
      </c>
      <c r="K117" s="193" t="s">
        <v>34</v>
      </c>
      <c r="L117" s="322"/>
    </row>
    <row r="118" spans="2:12" s="1" customFormat="1" ht="22.5" customHeight="1" outlineLevel="2">
      <c r="B118" s="302"/>
      <c r="C118" s="191" t="s">
        <v>431</v>
      </c>
      <c r="D118" s="191" t="s">
        <v>342</v>
      </c>
      <c r="E118" s="192" t="s">
        <v>2960</v>
      </c>
      <c r="F118" s="193" t="s">
        <v>2961</v>
      </c>
      <c r="G118" s="194" t="s">
        <v>1130</v>
      </c>
      <c r="H118" s="195">
        <v>1</v>
      </c>
      <c r="I118" s="269">
        <v>698.6</v>
      </c>
      <c r="J118" s="197">
        <f t="shared" si="0"/>
        <v>698.6</v>
      </c>
      <c r="K118" s="193" t="s">
        <v>34</v>
      </c>
      <c r="L118" s="322"/>
    </row>
    <row r="119" spans="2:12" s="1" customFormat="1" ht="22.5" customHeight="1" outlineLevel="2">
      <c r="B119" s="302"/>
      <c r="C119" s="191" t="s">
        <v>435</v>
      </c>
      <c r="D119" s="191" t="s">
        <v>342</v>
      </c>
      <c r="E119" s="192" t="s">
        <v>2962</v>
      </c>
      <c r="F119" s="193" t="s">
        <v>2963</v>
      </c>
      <c r="G119" s="194" t="s">
        <v>1130</v>
      </c>
      <c r="H119" s="195">
        <v>1</v>
      </c>
      <c r="I119" s="269">
        <v>285.2</v>
      </c>
      <c r="J119" s="197">
        <f t="shared" si="0"/>
        <v>285.2</v>
      </c>
      <c r="K119" s="193" t="s">
        <v>34</v>
      </c>
      <c r="L119" s="322"/>
    </row>
    <row r="120" spans="2:12" s="1" customFormat="1" ht="22.5" customHeight="1" outlineLevel="2">
      <c r="B120" s="302"/>
      <c r="C120" s="191" t="s">
        <v>436</v>
      </c>
      <c r="D120" s="191" t="s">
        <v>342</v>
      </c>
      <c r="E120" s="192" t="s">
        <v>2964</v>
      </c>
      <c r="F120" s="193" t="s">
        <v>2965</v>
      </c>
      <c r="G120" s="194" t="s">
        <v>1130</v>
      </c>
      <c r="H120" s="195">
        <v>1</v>
      </c>
      <c r="I120" s="269">
        <v>201</v>
      </c>
      <c r="J120" s="197">
        <f t="shared" si="0"/>
        <v>201</v>
      </c>
      <c r="K120" s="193" t="s">
        <v>34</v>
      </c>
      <c r="L120" s="322"/>
    </row>
    <row r="121" spans="2:12" s="1" customFormat="1" ht="22.5" customHeight="1" outlineLevel="2">
      <c r="B121" s="302"/>
      <c r="C121" s="191" t="s">
        <v>440</v>
      </c>
      <c r="D121" s="191" t="s">
        <v>342</v>
      </c>
      <c r="E121" s="192" t="s">
        <v>2966</v>
      </c>
      <c r="F121" s="193" t="s">
        <v>2967</v>
      </c>
      <c r="G121" s="194" t="s">
        <v>1130</v>
      </c>
      <c r="H121" s="195">
        <v>1</v>
      </c>
      <c r="I121" s="269">
        <v>44.5</v>
      </c>
      <c r="J121" s="197">
        <f t="shared" si="0"/>
        <v>44.5</v>
      </c>
      <c r="K121" s="193" t="s">
        <v>34</v>
      </c>
      <c r="L121" s="322"/>
    </row>
    <row r="122" spans="2:12" s="1" customFormat="1" ht="22.5" customHeight="1" outlineLevel="2">
      <c r="B122" s="302"/>
      <c r="C122" s="191" t="s">
        <v>446</v>
      </c>
      <c r="D122" s="191" t="s">
        <v>342</v>
      </c>
      <c r="E122" s="192" t="s">
        <v>3775</v>
      </c>
      <c r="F122" s="193" t="s">
        <v>3776</v>
      </c>
      <c r="G122" s="194" t="s">
        <v>1130</v>
      </c>
      <c r="H122" s="195">
        <v>1</v>
      </c>
      <c r="I122" s="269">
        <v>185.6</v>
      </c>
      <c r="J122" s="197">
        <f t="shared" si="0"/>
        <v>185.6</v>
      </c>
      <c r="K122" s="193" t="s">
        <v>34</v>
      </c>
      <c r="L122" s="322"/>
    </row>
    <row r="123" spans="2:12" s="1" customFormat="1" ht="22.5" customHeight="1" outlineLevel="2">
      <c r="B123" s="302"/>
      <c r="C123" s="191" t="s">
        <v>449</v>
      </c>
      <c r="D123" s="191" t="s">
        <v>342</v>
      </c>
      <c r="E123" s="192" t="s">
        <v>2966</v>
      </c>
      <c r="F123" s="193" t="s">
        <v>2967</v>
      </c>
      <c r="G123" s="194" t="s">
        <v>1130</v>
      </c>
      <c r="H123" s="195">
        <v>1</v>
      </c>
      <c r="I123" s="269">
        <v>44.5</v>
      </c>
      <c r="J123" s="197">
        <f t="shared" si="0"/>
        <v>44.5</v>
      </c>
      <c r="K123" s="193" t="s">
        <v>34</v>
      </c>
      <c r="L123" s="322"/>
    </row>
    <row r="124" spans="2:12" s="1" customFormat="1" ht="22.5" customHeight="1" outlineLevel="2">
      <c r="B124" s="302"/>
      <c r="C124" s="191" t="s">
        <v>451</v>
      </c>
      <c r="D124" s="191" t="s">
        <v>342</v>
      </c>
      <c r="E124" s="192" t="s">
        <v>2928</v>
      </c>
      <c r="F124" s="193" t="s">
        <v>2929</v>
      </c>
      <c r="G124" s="194" t="s">
        <v>1130</v>
      </c>
      <c r="H124" s="195">
        <v>2</v>
      </c>
      <c r="I124" s="269">
        <v>195.1</v>
      </c>
      <c r="J124" s="197">
        <f t="shared" si="0"/>
        <v>390.2</v>
      </c>
      <c r="K124" s="193" t="s">
        <v>34</v>
      </c>
      <c r="L124" s="322"/>
    </row>
    <row r="125" spans="2:12" s="1" customFormat="1" ht="22.5" customHeight="1" outlineLevel="2">
      <c r="B125" s="302"/>
      <c r="C125" s="191" t="s">
        <v>454</v>
      </c>
      <c r="D125" s="191" t="s">
        <v>342</v>
      </c>
      <c r="E125" s="192" t="s">
        <v>2968</v>
      </c>
      <c r="F125" s="193" t="s">
        <v>2969</v>
      </c>
      <c r="G125" s="194" t="s">
        <v>1130</v>
      </c>
      <c r="H125" s="195">
        <v>1</v>
      </c>
      <c r="I125" s="269">
        <v>503.9</v>
      </c>
      <c r="J125" s="197">
        <f t="shared" si="0"/>
        <v>503.9</v>
      </c>
      <c r="K125" s="193" t="s">
        <v>34</v>
      </c>
      <c r="L125" s="322"/>
    </row>
    <row r="126" spans="2:12" s="1" customFormat="1" ht="22.5" customHeight="1" outlineLevel="2">
      <c r="B126" s="302"/>
      <c r="C126" s="191" t="s">
        <v>260</v>
      </c>
      <c r="D126" s="191" t="s">
        <v>342</v>
      </c>
      <c r="E126" s="192" t="s">
        <v>2970</v>
      </c>
      <c r="F126" s="193" t="s">
        <v>2971</v>
      </c>
      <c r="G126" s="194" t="s">
        <v>1130</v>
      </c>
      <c r="H126" s="195">
        <v>1</v>
      </c>
      <c r="I126" s="269">
        <v>98.2</v>
      </c>
      <c r="J126" s="197">
        <f t="shared" si="0"/>
        <v>98.2</v>
      </c>
      <c r="K126" s="193" t="s">
        <v>34</v>
      </c>
      <c r="L126" s="322"/>
    </row>
    <row r="127" spans="2:12" s="1" customFormat="1" ht="22.5" customHeight="1" outlineLevel="2">
      <c r="B127" s="302"/>
      <c r="C127" s="191" t="s">
        <v>461</v>
      </c>
      <c r="D127" s="191" t="s">
        <v>342</v>
      </c>
      <c r="E127" s="192" t="s">
        <v>2972</v>
      </c>
      <c r="F127" s="193" t="s">
        <v>2973</v>
      </c>
      <c r="G127" s="194" t="s">
        <v>1130</v>
      </c>
      <c r="H127" s="195">
        <v>1</v>
      </c>
      <c r="I127" s="269">
        <v>134.9</v>
      </c>
      <c r="J127" s="197">
        <f t="shared" si="0"/>
        <v>134.9</v>
      </c>
      <c r="K127" s="193" t="s">
        <v>34</v>
      </c>
      <c r="L127" s="322"/>
    </row>
    <row r="128" spans="2:12" s="1" customFormat="1" ht="22.5" customHeight="1" outlineLevel="2">
      <c r="B128" s="302"/>
      <c r="C128" s="191" t="s">
        <v>465</v>
      </c>
      <c r="D128" s="191" t="s">
        <v>342</v>
      </c>
      <c r="E128" s="192" t="s">
        <v>2966</v>
      </c>
      <c r="F128" s="193" t="s">
        <v>2967</v>
      </c>
      <c r="G128" s="194" t="s">
        <v>1130</v>
      </c>
      <c r="H128" s="195">
        <v>4</v>
      </c>
      <c r="I128" s="269">
        <v>44.5</v>
      </c>
      <c r="J128" s="197">
        <f t="shared" si="0"/>
        <v>178</v>
      </c>
      <c r="K128" s="193" t="s">
        <v>34</v>
      </c>
      <c r="L128" s="322"/>
    </row>
    <row r="129" spans="2:12" s="1" customFormat="1" ht="22.5" customHeight="1" outlineLevel="2">
      <c r="B129" s="302"/>
      <c r="C129" s="191" t="s">
        <v>472</v>
      </c>
      <c r="D129" s="191" t="s">
        <v>342</v>
      </c>
      <c r="E129" s="192" t="s">
        <v>2974</v>
      </c>
      <c r="F129" s="193" t="s">
        <v>2975</v>
      </c>
      <c r="G129" s="194" t="s">
        <v>1130</v>
      </c>
      <c r="H129" s="195">
        <v>1</v>
      </c>
      <c r="I129" s="269">
        <v>206.1</v>
      </c>
      <c r="J129" s="197">
        <f aca="true" t="shared" si="1" ref="J129:J147">ROUND(I129*H129,2)</f>
        <v>206.1</v>
      </c>
      <c r="K129" s="193" t="s">
        <v>34</v>
      </c>
      <c r="L129" s="322"/>
    </row>
    <row r="130" spans="2:12" s="1" customFormat="1" ht="22.5" customHeight="1" outlineLevel="2">
      <c r="B130" s="302"/>
      <c r="C130" s="191" t="s">
        <v>475</v>
      </c>
      <c r="D130" s="191" t="s">
        <v>342</v>
      </c>
      <c r="E130" s="192" t="s">
        <v>2976</v>
      </c>
      <c r="F130" s="193" t="s">
        <v>2977</v>
      </c>
      <c r="G130" s="194" t="s">
        <v>1130</v>
      </c>
      <c r="H130" s="195">
        <v>1</v>
      </c>
      <c r="I130" s="269">
        <v>167.3</v>
      </c>
      <c r="J130" s="197">
        <f t="shared" si="1"/>
        <v>167.3</v>
      </c>
      <c r="K130" s="193" t="s">
        <v>34</v>
      </c>
      <c r="L130" s="322"/>
    </row>
    <row r="131" spans="2:12" s="1" customFormat="1" ht="22.5" customHeight="1" outlineLevel="2">
      <c r="B131" s="302"/>
      <c r="C131" s="191" t="s">
        <v>478</v>
      </c>
      <c r="D131" s="191" t="s">
        <v>342</v>
      </c>
      <c r="E131" s="192" t="s">
        <v>2974</v>
      </c>
      <c r="F131" s="193" t="s">
        <v>2975</v>
      </c>
      <c r="G131" s="194" t="s">
        <v>1130</v>
      </c>
      <c r="H131" s="195">
        <v>6</v>
      </c>
      <c r="I131" s="269">
        <v>206.1</v>
      </c>
      <c r="J131" s="197">
        <f t="shared" si="1"/>
        <v>1236.6</v>
      </c>
      <c r="K131" s="193" t="s">
        <v>34</v>
      </c>
      <c r="L131" s="322"/>
    </row>
    <row r="132" spans="2:12" s="1" customFormat="1" ht="22.5" customHeight="1" outlineLevel="2">
      <c r="B132" s="302"/>
      <c r="C132" s="191" t="s">
        <v>482</v>
      </c>
      <c r="D132" s="191" t="s">
        <v>342</v>
      </c>
      <c r="E132" s="192" t="s">
        <v>2978</v>
      </c>
      <c r="F132" s="193" t="s">
        <v>2979</v>
      </c>
      <c r="G132" s="194" t="s">
        <v>1130</v>
      </c>
      <c r="H132" s="195">
        <v>1</v>
      </c>
      <c r="I132" s="269">
        <v>201</v>
      </c>
      <c r="J132" s="197">
        <f t="shared" si="1"/>
        <v>201</v>
      </c>
      <c r="K132" s="193" t="s">
        <v>34</v>
      </c>
      <c r="L132" s="322"/>
    </row>
    <row r="133" spans="2:12" s="1" customFormat="1" ht="22.5" customHeight="1" outlineLevel="2">
      <c r="B133" s="302"/>
      <c r="C133" s="191" t="s">
        <v>483</v>
      </c>
      <c r="D133" s="191" t="s">
        <v>342</v>
      </c>
      <c r="E133" s="192" t="s">
        <v>2966</v>
      </c>
      <c r="F133" s="193" t="s">
        <v>2967</v>
      </c>
      <c r="G133" s="194" t="s">
        <v>1130</v>
      </c>
      <c r="H133" s="195">
        <v>2</v>
      </c>
      <c r="I133" s="269">
        <v>44.5</v>
      </c>
      <c r="J133" s="197">
        <f t="shared" si="1"/>
        <v>89</v>
      </c>
      <c r="K133" s="193" t="s">
        <v>34</v>
      </c>
      <c r="L133" s="322"/>
    </row>
    <row r="134" spans="2:12" s="1" customFormat="1" ht="22.5" customHeight="1" outlineLevel="2">
      <c r="B134" s="302"/>
      <c r="C134" s="191" t="s">
        <v>488</v>
      </c>
      <c r="D134" s="191" t="s">
        <v>342</v>
      </c>
      <c r="E134" s="192" t="s">
        <v>2980</v>
      </c>
      <c r="F134" s="193" t="s">
        <v>2981</v>
      </c>
      <c r="G134" s="194" t="s">
        <v>2481</v>
      </c>
      <c r="H134" s="195">
        <v>50</v>
      </c>
      <c r="I134" s="269">
        <v>8.7</v>
      </c>
      <c r="J134" s="197">
        <f t="shared" si="1"/>
        <v>435</v>
      </c>
      <c r="K134" s="193" t="s">
        <v>34</v>
      </c>
      <c r="L134" s="322"/>
    </row>
    <row r="135" spans="2:12" s="1" customFormat="1" ht="22.5" customHeight="1" outlineLevel="2">
      <c r="B135" s="302"/>
      <c r="C135" s="191" t="s">
        <v>494</v>
      </c>
      <c r="D135" s="191" t="s">
        <v>342</v>
      </c>
      <c r="E135" s="192" t="s">
        <v>2982</v>
      </c>
      <c r="F135" s="193" t="s">
        <v>2983</v>
      </c>
      <c r="G135" s="194" t="s">
        <v>2481</v>
      </c>
      <c r="H135" s="195">
        <v>8</v>
      </c>
      <c r="I135" s="269">
        <v>15.3</v>
      </c>
      <c r="J135" s="197">
        <f t="shared" si="1"/>
        <v>122.4</v>
      </c>
      <c r="K135" s="193" t="s">
        <v>34</v>
      </c>
      <c r="L135" s="322"/>
    </row>
    <row r="136" spans="2:12" s="1" customFormat="1" ht="22.5" customHeight="1" outlineLevel="2">
      <c r="B136" s="302"/>
      <c r="C136" s="191" t="s">
        <v>500</v>
      </c>
      <c r="D136" s="191" t="s">
        <v>342</v>
      </c>
      <c r="E136" s="192" t="s">
        <v>2984</v>
      </c>
      <c r="F136" s="193" t="s">
        <v>2985</v>
      </c>
      <c r="G136" s="194" t="s">
        <v>2481</v>
      </c>
      <c r="H136" s="195">
        <v>5</v>
      </c>
      <c r="I136" s="269">
        <v>19.9</v>
      </c>
      <c r="J136" s="197">
        <f t="shared" si="1"/>
        <v>99.5</v>
      </c>
      <c r="K136" s="193" t="s">
        <v>34</v>
      </c>
      <c r="L136" s="322"/>
    </row>
    <row r="137" spans="2:12" s="1" customFormat="1" ht="22.5" customHeight="1" outlineLevel="2">
      <c r="B137" s="302"/>
      <c r="C137" s="191" t="s">
        <v>507</v>
      </c>
      <c r="D137" s="191" t="s">
        <v>342</v>
      </c>
      <c r="E137" s="192" t="s">
        <v>2986</v>
      </c>
      <c r="F137" s="193" t="s">
        <v>2987</v>
      </c>
      <c r="G137" s="194" t="s">
        <v>2481</v>
      </c>
      <c r="H137" s="195">
        <v>1</v>
      </c>
      <c r="I137" s="269">
        <v>522.6</v>
      </c>
      <c r="J137" s="197">
        <f t="shared" si="1"/>
        <v>522.6</v>
      </c>
      <c r="K137" s="193" t="s">
        <v>34</v>
      </c>
      <c r="L137" s="322"/>
    </row>
    <row r="138" spans="2:12" s="1" customFormat="1" ht="22.5" customHeight="1" outlineLevel="2">
      <c r="B138" s="302"/>
      <c r="C138" s="191" t="s">
        <v>510</v>
      </c>
      <c r="D138" s="191" t="s">
        <v>342</v>
      </c>
      <c r="E138" s="192" t="s">
        <v>2988</v>
      </c>
      <c r="F138" s="193" t="s">
        <v>2989</v>
      </c>
      <c r="G138" s="194" t="s">
        <v>2481</v>
      </c>
      <c r="H138" s="195">
        <v>1</v>
      </c>
      <c r="I138" s="269">
        <v>17.9</v>
      </c>
      <c r="J138" s="197">
        <f t="shared" si="1"/>
        <v>17.9</v>
      </c>
      <c r="K138" s="193" t="s">
        <v>34</v>
      </c>
      <c r="L138" s="322"/>
    </row>
    <row r="139" spans="2:12" s="1" customFormat="1" ht="22.5" customHeight="1" outlineLevel="2">
      <c r="B139" s="302"/>
      <c r="C139" s="191" t="s">
        <v>514</v>
      </c>
      <c r="D139" s="191" t="s">
        <v>342</v>
      </c>
      <c r="E139" s="192" t="s">
        <v>2934</v>
      </c>
      <c r="F139" s="193" t="s">
        <v>2935</v>
      </c>
      <c r="G139" s="194" t="s">
        <v>1130</v>
      </c>
      <c r="H139" s="195">
        <v>1</v>
      </c>
      <c r="I139" s="269">
        <v>116.6</v>
      </c>
      <c r="J139" s="197">
        <f t="shared" si="1"/>
        <v>116.6</v>
      </c>
      <c r="K139" s="193" t="s">
        <v>34</v>
      </c>
      <c r="L139" s="322"/>
    </row>
    <row r="140" spans="2:12" s="1" customFormat="1" ht="22.5" customHeight="1" outlineLevel="2">
      <c r="B140" s="302"/>
      <c r="C140" s="191" t="s">
        <v>515</v>
      </c>
      <c r="D140" s="191" t="s">
        <v>342</v>
      </c>
      <c r="E140" s="192" t="s">
        <v>2990</v>
      </c>
      <c r="F140" s="193" t="s">
        <v>2991</v>
      </c>
      <c r="G140" s="194" t="s">
        <v>1130</v>
      </c>
      <c r="H140" s="195">
        <v>1</v>
      </c>
      <c r="I140" s="269">
        <v>3900</v>
      </c>
      <c r="J140" s="197">
        <f t="shared" si="1"/>
        <v>3900</v>
      </c>
      <c r="K140" s="193" t="s">
        <v>34</v>
      </c>
      <c r="L140" s="322"/>
    </row>
    <row r="141" spans="2:12" s="1" customFormat="1" ht="22.5" customHeight="1" outlineLevel="2">
      <c r="B141" s="302"/>
      <c r="C141" s="191" t="s">
        <v>520</v>
      </c>
      <c r="D141" s="191" t="s">
        <v>342</v>
      </c>
      <c r="E141" s="192" t="s">
        <v>2992</v>
      </c>
      <c r="F141" s="193" t="s">
        <v>2993</v>
      </c>
      <c r="G141" s="194" t="s">
        <v>1130</v>
      </c>
      <c r="H141" s="195">
        <v>1</v>
      </c>
      <c r="I141" s="269">
        <v>2213</v>
      </c>
      <c r="J141" s="197">
        <f t="shared" si="1"/>
        <v>2213</v>
      </c>
      <c r="K141" s="193" t="s">
        <v>34</v>
      </c>
      <c r="L141" s="322"/>
    </row>
    <row r="142" spans="2:12" s="1" customFormat="1" ht="22.5" customHeight="1" outlineLevel="2">
      <c r="B142" s="302"/>
      <c r="C142" s="191" t="s">
        <v>524</v>
      </c>
      <c r="D142" s="191" t="s">
        <v>342</v>
      </c>
      <c r="E142" s="192" t="s">
        <v>2994</v>
      </c>
      <c r="F142" s="193" t="s">
        <v>2995</v>
      </c>
      <c r="G142" s="194" t="s">
        <v>1130</v>
      </c>
      <c r="H142" s="195">
        <v>1</v>
      </c>
      <c r="I142" s="269">
        <v>6428.5</v>
      </c>
      <c r="J142" s="197">
        <f t="shared" si="1"/>
        <v>6428.5</v>
      </c>
      <c r="K142" s="193" t="s">
        <v>34</v>
      </c>
      <c r="L142" s="322"/>
    </row>
    <row r="143" spans="2:12" s="1" customFormat="1" ht="22.5" customHeight="1" outlineLevel="2">
      <c r="B143" s="302"/>
      <c r="C143" s="191" t="s">
        <v>527</v>
      </c>
      <c r="D143" s="191" t="s">
        <v>342</v>
      </c>
      <c r="E143" s="192" t="s">
        <v>2996</v>
      </c>
      <c r="F143" s="193" t="s">
        <v>2997</v>
      </c>
      <c r="G143" s="194" t="s">
        <v>1130</v>
      </c>
      <c r="H143" s="195">
        <v>1</v>
      </c>
      <c r="I143" s="269">
        <v>973.4</v>
      </c>
      <c r="J143" s="197">
        <f t="shared" si="1"/>
        <v>973.4</v>
      </c>
      <c r="K143" s="193" t="s">
        <v>34</v>
      </c>
      <c r="L143" s="322"/>
    </row>
    <row r="144" spans="2:12" s="1" customFormat="1" ht="22.5" customHeight="1" outlineLevel="2">
      <c r="B144" s="302"/>
      <c r="C144" s="191" t="s">
        <v>531</v>
      </c>
      <c r="D144" s="191" t="s">
        <v>342</v>
      </c>
      <c r="E144" s="192" t="s">
        <v>2998</v>
      </c>
      <c r="F144" s="193" t="s">
        <v>2999</v>
      </c>
      <c r="G144" s="194" t="s">
        <v>1130</v>
      </c>
      <c r="H144" s="195">
        <v>3</v>
      </c>
      <c r="I144" s="269">
        <v>44.5</v>
      </c>
      <c r="J144" s="197">
        <f t="shared" si="1"/>
        <v>133.5</v>
      </c>
      <c r="K144" s="193" t="s">
        <v>34</v>
      </c>
      <c r="L144" s="322"/>
    </row>
    <row r="145" spans="2:12" s="1" customFormat="1" ht="31.5" customHeight="1" outlineLevel="2">
      <c r="B145" s="302"/>
      <c r="C145" s="191" t="s">
        <v>536</v>
      </c>
      <c r="D145" s="191" t="s">
        <v>342</v>
      </c>
      <c r="E145" s="192" t="s">
        <v>3777</v>
      </c>
      <c r="F145" s="193" t="s">
        <v>3778</v>
      </c>
      <c r="G145" s="194" t="s">
        <v>2481</v>
      </c>
      <c r="H145" s="195">
        <v>1</v>
      </c>
      <c r="I145" s="269">
        <v>31360</v>
      </c>
      <c r="J145" s="197">
        <f t="shared" si="1"/>
        <v>31360</v>
      </c>
      <c r="K145" s="193" t="s">
        <v>34</v>
      </c>
      <c r="L145" s="322"/>
    </row>
    <row r="146" spans="2:12" s="1" customFormat="1" ht="22.5" customHeight="1" outlineLevel="2">
      <c r="B146" s="302"/>
      <c r="C146" s="191" t="s">
        <v>540</v>
      </c>
      <c r="D146" s="191" t="s">
        <v>342</v>
      </c>
      <c r="E146" s="192" t="s">
        <v>3002</v>
      </c>
      <c r="F146" s="193" t="s">
        <v>3003</v>
      </c>
      <c r="G146" s="194" t="s">
        <v>2481</v>
      </c>
      <c r="H146" s="195">
        <v>1</v>
      </c>
      <c r="I146" s="269">
        <v>11520</v>
      </c>
      <c r="J146" s="197">
        <f t="shared" si="1"/>
        <v>11520</v>
      </c>
      <c r="K146" s="193" t="s">
        <v>34</v>
      </c>
      <c r="L146" s="322"/>
    </row>
    <row r="147" spans="2:12" s="1" customFormat="1" ht="22.5" customHeight="1" outlineLevel="2">
      <c r="B147" s="302"/>
      <c r="C147" s="191" t="s">
        <v>541</v>
      </c>
      <c r="D147" s="191" t="s">
        <v>342</v>
      </c>
      <c r="E147" s="192" t="s">
        <v>3004</v>
      </c>
      <c r="F147" s="193" t="s">
        <v>3005</v>
      </c>
      <c r="G147" s="194" t="s">
        <v>2481</v>
      </c>
      <c r="H147" s="195">
        <v>1</v>
      </c>
      <c r="I147" s="269">
        <v>3260.3</v>
      </c>
      <c r="J147" s="197">
        <f t="shared" si="1"/>
        <v>3260.3</v>
      </c>
      <c r="K147" s="193" t="s">
        <v>34</v>
      </c>
      <c r="L147" s="322"/>
    </row>
    <row r="148" spans="2:12" s="11" customFormat="1" ht="29.85" customHeight="1" outlineLevel="1">
      <c r="B148" s="318"/>
      <c r="C148" s="182"/>
      <c r="D148" s="188" t="s">
        <v>74</v>
      </c>
      <c r="E148" s="189" t="s">
        <v>3006</v>
      </c>
      <c r="F148" s="189" t="s">
        <v>3007</v>
      </c>
      <c r="G148" s="182"/>
      <c r="H148" s="182"/>
      <c r="I148" s="321"/>
      <c r="J148" s="190">
        <f>SUM(J149:J156)</f>
        <v>121026.2</v>
      </c>
      <c r="K148" s="182"/>
      <c r="L148" s="320"/>
    </row>
    <row r="149" spans="2:12" s="1" customFormat="1" ht="31.5" customHeight="1" outlineLevel="2">
      <c r="B149" s="302"/>
      <c r="C149" s="191" t="s">
        <v>543</v>
      </c>
      <c r="D149" s="191" t="s">
        <v>342</v>
      </c>
      <c r="E149" s="192" t="s">
        <v>3008</v>
      </c>
      <c r="F149" s="193" t="s">
        <v>3009</v>
      </c>
      <c r="G149" s="194" t="s">
        <v>1130</v>
      </c>
      <c r="H149" s="195">
        <v>1</v>
      </c>
      <c r="I149" s="269">
        <v>14287.7</v>
      </c>
      <c r="J149" s="197">
        <f aca="true" t="shared" si="2" ref="J149:J156">ROUND(I149*H149,2)</f>
        <v>14287.7</v>
      </c>
      <c r="K149" s="193" t="s">
        <v>34</v>
      </c>
      <c r="L149" s="322"/>
    </row>
    <row r="150" spans="2:12" s="1" customFormat="1" ht="31.5" customHeight="1" outlineLevel="2">
      <c r="B150" s="302"/>
      <c r="C150" s="191" t="s">
        <v>544</v>
      </c>
      <c r="D150" s="191" t="s">
        <v>342</v>
      </c>
      <c r="E150" s="192" t="s">
        <v>3010</v>
      </c>
      <c r="F150" s="193" t="s">
        <v>3011</v>
      </c>
      <c r="G150" s="194" t="s">
        <v>1130</v>
      </c>
      <c r="H150" s="195">
        <v>2</v>
      </c>
      <c r="I150" s="269">
        <v>10283</v>
      </c>
      <c r="J150" s="197">
        <f t="shared" si="2"/>
        <v>20566</v>
      </c>
      <c r="K150" s="193" t="s">
        <v>34</v>
      </c>
      <c r="L150" s="322"/>
    </row>
    <row r="151" spans="2:12" s="1" customFormat="1" ht="31.5" customHeight="1" outlineLevel="2">
      <c r="B151" s="302"/>
      <c r="C151" s="191" t="s">
        <v>234</v>
      </c>
      <c r="D151" s="191" t="s">
        <v>342</v>
      </c>
      <c r="E151" s="192" t="s">
        <v>3012</v>
      </c>
      <c r="F151" s="193" t="s">
        <v>3013</v>
      </c>
      <c r="G151" s="194" t="s">
        <v>1130</v>
      </c>
      <c r="H151" s="195">
        <v>1</v>
      </c>
      <c r="I151" s="269">
        <v>4179.5</v>
      </c>
      <c r="J151" s="197">
        <f t="shared" si="2"/>
        <v>4179.5</v>
      </c>
      <c r="K151" s="193" t="s">
        <v>34</v>
      </c>
      <c r="L151" s="322"/>
    </row>
    <row r="152" spans="2:12" s="1" customFormat="1" ht="57" customHeight="1" outlineLevel="2">
      <c r="B152" s="302"/>
      <c r="C152" s="191" t="s">
        <v>561</v>
      </c>
      <c r="D152" s="191" t="s">
        <v>342</v>
      </c>
      <c r="E152" s="192" t="s">
        <v>5027</v>
      </c>
      <c r="F152" s="193" t="s">
        <v>5028</v>
      </c>
      <c r="G152" s="194" t="s">
        <v>1130</v>
      </c>
      <c r="H152" s="195">
        <v>1</v>
      </c>
      <c r="I152" s="269">
        <v>68655</v>
      </c>
      <c r="J152" s="197">
        <f t="shared" si="2"/>
        <v>68655</v>
      </c>
      <c r="K152" s="193" t="s">
        <v>34</v>
      </c>
      <c r="L152" s="322"/>
    </row>
    <row r="153" spans="2:12" s="1" customFormat="1" ht="31.5" customHeight="1" outlineLevel="2">
      <c r="B153" s="302"/>
      <c r="C153" s="191" t="s">
        <v>565</v>
      </c>
      <c r="D153" s="191" t="s">
        <v>342</v>
      </c>
      <c r="E153" s="192" t="s">
        <v>3014</v>
      </c>
      <c r="F153" s="193" t="s">
        <v>3015</v>
      </c>
      <c r="G153" s="194" t="s">
        <v>1130</v>
      </c>
      <c r="H153" s="195">
        <v>1</v>
      </c>
      <c r="I153" s="269">
        <v>884</v>
      </c>
      <c r="J153" s="197">
        <f t="shared" si="2"/>
        <v>884</v>
      </c>
      <c r="K153" s="193" t="s">
        <v>34</v>
      </c>
      <c r="L153" s="322"/>
    </row>
    <row r="154" spans="2:12" s="1" customFormat="1" ht="22.5" customHeight="1" outlineLevel="2">
      <c r="B154" s="302"/>
      <c r="C154" s="191" t="s">
        <v>570</v>
      </c>
      <c r="D154" s="191" t="s">
        <v>342</v>
      </c>
      <c r="E154" s="192" t="s">
        <v>3016</v>
      </c>
      <c r="F154" s="193" t="s">
        <v>3017</v>
      </c>
      <c r="G154" s="194" t="s">
        <v>1130</v>
      </c>
      <c r="H154" s="195">
        <v>1</v>
      </c>
      <c r="I154" s="269">
        <v>546</v>
      </c>
      <c r="J154" s="197">
        <f t="shared" si="2"/>
        <v>546</v>
      </c>
      <c r="K154" s="193" t="s">
        <v>34</v>
      </c>
      <c r="L154" s="322"/>
    </row>
    <row r="155" spans="2:12" s="1" customFormat="1" ht="22.5" customHeight="1" outlineLevel="2">
      <c r="B155" s="302"/>
      <c r="C155" s="191" t="s">
        <v>571</v>
      </c>
      <c r="D155" s="191" t="s">
        <v>342</v>
      </c>
      <c r="E155" s="192" t="s">
        <v>3018</v>
      </c>
      <c r="F155" s="193" t="s">
        <v>3019</v>
      </c>
      <c r="G155" s="194" t="s">
        <v>1130</v>
      </c>
      <c r="H155" s="195">
        <v>1</v>
      </c>
      <c r="I155" s="269">
        <v>4368</v>
      </c>
      <c r="J155" s="197">
        <f t="shared" si="2"/>
        <v>4368</v>
      </c>
      <c r="K155" s="193" t="s">
        <v>34</v>
      </c>
      <c r="L155" s="322"/>
    </row>
    <row r="156" spans="2:12" s="1" customFormat="1" ht="22.5" customHeight="1" outlineLevel="2">
      <c r="B156" s="302"/>
      <c r="C156" s="191" t="s">
        <v>573</v>
      </c>
      <c r="D156" s="191" t="s">
        <v>342</v>
      </c>
      <c r="E156" s="192" t="s">
        <v>3020</v>
      </c>
      <c r="F156" s="193" t="s">
        <v>3021</v>
      </c>
      <c r="G156" s="194" t="s">
        <v>1130</v>
      </c>
      <c r="H156" s="195">
        <v>10</v>
      </c>
      <c r="I156" s="269">
        <v>754</v>
      </c>
      <c r="J156" s="197">
        <f t="shared" si="2"/>
        <v>7540</v>
      </c>
      <c r="K156" s="193" t="s">
        <v>34</v>
      </c>
      <c r="L156" s="322"/>
    </row>
    <row r="157" spans="2:12" s="11" customFormat="1" ht="29.85" customHeight="1" outlineLevel="1">
      <c r="B157" s="318"/>
      <c r="C157" s="182"/>
      <c r="D157" s="188" t="s">
        <v>74</v>
      </c>
      <c r="E157" s="189" t="s">
        <v>3022</v>
      </c>
      <c r="F157" s="189" t="s">
        <v>2473</v>
      </c>
      <c r="G157" s="182"/>
      <c r="H157" s="182"/>
      <c r="I157" s="321"/>
      <c r="J157" s="190">
        <f>SUM(J158:J172)</f>
        <v>30134.899999999998</v>
      </c>
      <c r="K157" s="182"/>
      <c r="L157" s="320"/>
    </row>
    <row r="158" spans="2:12" s="1" customFormat="1" ht="22.5" customHeight="1" outlineLevel="2">
      <c r="B158" s="302"/>
      <c r="C158" s="191" t="s">
        <v>576</v>
      </c>
      <c r="D158" s="191" t="s">
        <v>342</v>
      </c>
      <c r="E158" s="192" t="s">
        <v>3779</v>
      </c>
      <c r="F158" s="193" t="s">
        <v>3780</v>
      </c>
      <c r="G158" s="194" t="s">
        <v>491</v>
      </c>
      <c r="H158" s="195">
        <v>10</v>
      </c>
      <c r="I158" s="269">
        <v>20.5</v>
      </c>
      <c r="J158" s="197">
        <f aca="true" t="shared" si="3" ref="J158:J172">ROUND(I158*H158,2)</f>
        <v>205</v>
      </c>
      <c r="K158" s="193" t="s">
        <v>34</v>
      </c>
      <c r="L158" s="322"/>
    </row>
    <row r="159" spans="2:12" s="1" customFormat="1" ht="22.5" customHeight="1" outlineLevel="2">
      <c r="B159" s="302"/>
      <c r="C159" s="191" t="s">
        <v>581</v>
      </c>
      <c r="D159" s="191" t="s">
        <v>342</v>
      </c>
      <c r="E159" s="192" t="s">
        <v>5029</v>
      </c>
      <c r="F159" s="193" t="s">
        <v>3026</v>
      </c>
      <c r="G159" s="194" t="s">
        <v>491</v>
      </c>
      <c r="H159" s="195">
        <v>20</v>
      </c>
      <c r="I159" s="269">
        <v>13.4</v>
      </c>
      <c r="J159" s="197">
        <f t="shared" si="3"/>
        <v>268</v>
      </c>
      <c r="K159" s="193" t="s">
        <v>34</v>
      </c>
      <c r="L159" s="322"/>
    </row>
    <row r="160" spans="2:12" s="1" customFormat="1" ht="22.5" customHeight="1" outlineLevel="2">
      <c r="B160" s="302"/>
      <c r="C160" s="191" t="s">
        <v>585</v>
      </c>
      <c r="D160" s="191" t="s">
        <v>342</v>
      </c>
      <c r="E160" s="192" t="s">
        <v>5030</v>
      </c>
      <c r="F160" s="193" t="s">
        <v>3028</v>
      </c>
      <c r="G160" s="194" t="s">
        <v>491</v>
      </c>
      <c r="H160" s="195">
        <v>20</v>
      </c>
      <c r="I160" s="269">
        <v>14.7</v>
      </c>
      <c r="J160" s="197">
        <f t="shared" si="3"/>
        <v>294</v>
      </c>
      <c r="K160" s="193" t="s">
        <v>34</v>
      </c>
      <c r="L160" s="322"/>
    </row>
    <row r="161" spans="2:12" s="1" customFormat="1" ht="22.5" customHeight="1" outlineLevel="2">
      <c r="B161" s="302"/>
      <c r="C161" s="191" t="s">
        <v>589</v>
      </c>
      <c r="D161" s="191" t="s">
        <v>342</v>
      </c>
      <c r="E161" s="192" t="s">
        <v>5031</v>
      </c>
      <c r="F161" s="193" t="s">
        <v>3030</v>
      </c>
      <c r="G161" s="194" t="s">
        <v>491</v>
      </c>
      <c r="H161" s="195">
        <v>80</v>
      </c>
      <c r="I161" s="269">
        <v>9</v>
      </c>
      <c r="J161" s="197">
        <f t="shared" si="3"/>
        <v>720</v>
      </c>
      <c r="K161" s="193" t="s">
        <v>34</v>
      </c>
      <c r="L161" s="322"/>
    </row>
    <row r="162" spans="2:12" s="1" customFormat="1" ht="22.5" customHeight="1" outlineLevel="2">
      <c r="B162" s="302"/>
      <c r="C162" s="191" t="s">
        <v>592</v>
      </c>
      <c r="D162" s="191" t="s">
        <v>342</v>
      </c>
      <c r="E162" s="192" t="s">
        <v>5032</v>
      </c>
      <c r="F162" s="193" t="s">
        <v>5033</v>
      </c>
      <c r="G162" s="194" t="s">
        <v>491</v>
      </c>
      <c r="H162" s="195">
        <v>65</v>
      </c>
      <c r="I162" s="269">
        <v>52.7</v>
      </c>
      <c r="J162" s="197">
        <f t="shared" si="3"/>
        <v>3425.5</v>
      </c>
      <c r="K162" s="193" t="s">
        <v>34</v>
      </c>
      <c r="L162" s="322"/>
    </row>
    <row r="163" spans="2:12" s="1" customFormat="1" ht="22.5" customHeight="1" outlineLevel="2">
      <c r="B163" s="302"/>
      <c r="C163" s="191" t="s">
        <v>598</v>
      </c>
      <c r="D163" s="191" t="s">
        <v>342</v>
      </c>
      <c r="E163" s="192" t="s">
        <v>3031</v>
      </c>
      <c r="F163" s="193" t="s">
        <v>3032</v>
      </c>
      <c r="G163" s="194" t="s">
        <v>491</v>
      </c>
      <c r="H163" s="195">
        <v>400</v>
      </c>
      <c r="I163" s="269">
        <v>39</v>
      </c>
      <c r="J163" s="197">
        <f t="shared" si="3"/>
        <v>15600</v>
      </c>
      <c r="K163" s="193" t="s">
        <v>34</v>
      </c>
      <c r="L163" s="322"/>
    </row>
    <row r="164" spans="2:12" s="1" customFormat="1" ht="22.5" customHeight="1" outlineLevel="2">
      <c r="B164" s="302"/>
      <c r="C164" s="191" t="s">
        <v>600</v>
      </c>
      <c r="D164" s="191" t="s">
        <v>342</v>
      </c>
      <c r="E164" s="192" t="s">
        <v>3033</v>
      </c>
      <c r="F164" s="193" t="s">
        <v>3034</v>
      </c>
      <c r="G164" s="194" t="s">
        <v>491</v>
      </c>
      <c r="H164" s="195">
        <v>40</v>
      </c>
      <c r="I164" s="269">
        <v>22.6</v>
      </c>
      <c r="J164" s="197">
        <f t="shared" si="3"/>
        <v>904</v>
      </c>
      <c r="K164" s="193" t="s">
        <v>34</v>
      </c>
      <c r="L164" s="322"/>
    </row>
    <row r="165" spans="2:12" s="1" customFormat="1" ht="22.5" customHeight="1" outlineLevel="2">
      <c r="B165" s="302"/>
      <c r="C165" s="191" t="s">
        <v>604</v>
      </c>
      <c r="D165" s="191" t="s">
        <v>342</v>
      </c>
      <c r="E165" s="192" t="s">
        <v>3781</v>
      </c>
      <c r="F165" s="193" t="s">
        <v>3036</v>
      </c>
      <c r="G165" s="194" t="s">
        <v>491</v>
      </c>
      <c r="H165" s="195">
        <v>40</v>
      </c>
      <c r="I165" s="269">
        <v>2</v>
      </c>
      <c r="J165" s="197">
        <f t="shared" si="3"/>
        <v>80</v>
      </c>
      <c r="K165" s="193" t="s">
        <v>34</v>
      </c>
      <c r="L165" s="322"/>
    </row>
    <row r="166" spans="2:12" s="1" customFormat="1" ht="22.5" customHeight="1" outlineLevel="2">
      <c r="B166" s="302"/>
      <c r="C166" s="191" t="s">
        <v>608</v>
      </c>
      <c r="D166" s="191" t="s">
        <v>342</v>
      </c>
      <c r="E166" s="192" t="s">
        <v>3037</v>
      </c>
      <c r="F166" s="193" t="s">
        <v>3038</v>
      </c>
      <c r="G166" s="194" t="s">
        <v>491</v>
      </c>
      <c r="H166" s="195">
        <v>25</v>
      </c>
      <c r="I166" s="269">
        <v>26</v>
      </c>
      <c r="J166" s="197">
        <f t="shared" si="3"/>
        <v>650</v>
      </c>
      <c r="K166" s="193" t="s">
        <v>34</v>
      </c>
      <c r="L166" s="322"/>
    </row>
    <row r="167" spans="2:12" s="1" customFormat="1" ht="22.5" customHeight="1" outlineLevel="2">
      <c r="B167" s="302"/>
      <c r="C167" s="191" t="s">
        <v>612</v>
      </c>
      <c r="D167" s="191" t="s">
        <v>342</v>
      </c>
      <c r="E167" s="192" t="s">
        <v>3039</v>
      </c>
      <c r="F167" s="193" t="s">
        <v>3040</v>
      </c>
      <c r="G167" s="194" t="s">
        <v>491</v>
      </c>
      <c r="H167" s="195">
        <v>20</v>
      </c>
      <c r="I167" s="269">
        <v>18.1</v>
      </c>
      <c r="J167" s="197">
        <f t="shared" si="3"/>
        <v>362</v>
      </c>
      <c r="K167" s="193" t="s">
        <v>34</v>
      </c>
      <c r="L167" s="322"/>
    </row>
    <row r="168" spans="2:12" s="1" customFormat="1" ht="22.5" customHeight="1" outlineLevel="2">
      <c r="B168" s="302"/>
      <c r="C168" s="191" t="s">
        <v>618</v>
      </c>
      <c r="D168" s="191" t="s">
        <v>342</v>
      </c>
      <c r="E168" s="192" t="s">
        <v>3041</v>
      </c>
      <c r="F168" s="193" t="s">
        <v>3042</v>
      </c>
      <c r="G168" s="194" t="s">
        <v>1130</v>
      </c>
      <c r="H168" s="195">
        <v>1</v>
      </c>
      <c r="I168" s="269">
        <v>233.6</v>
      </c>
      <c r="J168" s="197">
        <f t="shared" si="3"/>
        <v>233.6</v>
      </c>
      <c r="K168" s="193" t="s">
        <v>34</v>
      </c>
      <c r="L168" s="322"/>
    </row>
    <row r="169" spans="2:12" s="1" customFormat="1" ht="22.5" customHeight="1" outlineLevel="2">
      <c r="B169" s="302"/>
      <c r="C169" s="191" t="s">
        <v>637</v>
      </c>
      <c r="D169" s="191" t="s">
        <v>342</v>
      </c>
      <c r="E169" s="192" t="s">
        <v>3043</v>
      </c>
      <c r="F169" s="193" t="s">
        <v>3044</v>
      </c>
      <c r="G169" s="194" t="s">
        <v>491</v>
      </c>
      <c r="H169" s="195">
        <v>30</v>
      </c>
      <c r="I169" s="269">
        <v>8.3</v>
      </c>
      <c r="J169" s="197">
        <f t="shared" si="3"/>
        <v>249</v>
      </c>
      <c r="K169" s="193" t="s">
        <v>34</v>
      </c>
      <c r="L169" s="322"/>
    </row>
    <row r="170" spans="2:12" s="1" customFormat="1" ht="22.5" customHeight="1" outlineLevel="2">
      <c r="B170" s="302"/>
      <c r="C170" s="191" t="s">
        <v>639</v>
      </c>
      <c r="D170" s="191" t="s">
        <v>342</v>
      </c>
      <c r="E170" s="192" t="s">
        <v>5034</v>
      </c>
      <c r="F170" s="193" t="s">
        <v>3046</v>
      </c>
      <c r="G170" s="194" t="s">
        <v>2483</v>
      </c>
      <c r="H170" s="195">
        <v>1</v>
      </c>
      <c r="I170" s="269">
        <v>6259.5</v>
      </c>
      <c r="J170" s="197">
        <f t="shared" si="3"/>
        <v>6259.5</v>
      </c>
      <c r="K170" s="193" t="s">
        <v>34</v>
      </c>
      <c r="L170" s="322"/>
    </row>
    <row r="171" spans="2:12" s="1" customFormat="1" ht="22.5" customHeight="1" outlineLevel="2">
      <c r="B171" s="302"/>
      <c r="C171" s="191" t="s">
        <v>641</v>
      </c>
      <c r="D171" s="191" t="s">
        <v>342</v>
      </c>
      <c r="E171" s="192" t="s">
        <v>5035</v>
      </c>
      <c r="F171" s="193" t="s">
        <v>3048</v>
      </c>
      <c r="G171" s="194" t="s">
        <v>2483</v>
      </c>
      <c r="H171" s="195">
        <v>1</v>
      </c>
      <c r="I171" s="269">
        <v>292.5</v>
      </c>
      <c r="J171" s="197">
        <f t="shared" si="3"/>
        <v>292.5</v>
      </c>
      <c r="K171" s="193" t="s">
        <v>34</v>
      </c>
      <c r="L171" s="322"/>
    </row>
    <row r="172" spans="2:12" s="1" customFormat="1" ht="22.5" customHeight="1" outlineLevel="2">
      <c r="B172" s="302"/>
      <c r="C172" s="191" t="s">
        <v>643</v>
      </c>
      <c r="D172" s="191" t="s">
        <v>342</v>
      </c>
      <c r="E172" s="192" t="s">
        <v>5036</v>
      </c>
      <c r="F172" s="193" t="s">
        <v>3050</v>
      </c>
      <c r="G172" s="194" t="s">
        <v>2483</v>
      </c>
      <c r="H172" s="195">
        <v>1</v>
      </c>
      <c r="I172" s="269">
        <v>591.8</v>
      </c>
      <c r="J172" s="197">
        <f t="shared" si="3"/>
        <v>591.8</v>
      </c>
      <c r="K172" s="193" t="s">
        <v>34</v>
      </c>
      <c r="L172" s="322"/>
    </row>
    <row r="173" spans="2:12" s="11" customFormat="1" ht="29.85" customHeight="1" outlineLevel="1">
      <c r="B173" s="318"/>
      <c r="C173" s="182"/>
      <c r="D173" s="188" t="s">
        <v>74</v>
      </c>
      <c r="E173" s="189" t="s">
        <v>3051</v>
      </c>
      <c r="F173" s="189" t="s">
        <v>2485</v>
      </c>
      <c r="G173" s="182"/>
      <c r="H173" s="182"/>
      <c r="I173" s="321"/>
      <c r="J173" s="190">
        <f>SUM(J174:J181)</f>
        <v>127809.1</v>
      </c>
      <c r="K173" s="182"/>
      <c r="L173" s="320"/>
    </row>
    <row r="174" spans="2:12" s="1" customFormat="1" ht="22.5" customHeight="1" outlineLevel="2">
      <c r="B174" s="302"/>
      <c r="C174" s="191" t="s">
        <v>645</v>
      </c>
      <c r="D174" s="191" t="s">
        <v>342</v>
      </c>
      <c r="E174" s="192" t="s">
        <v>5037</v>
      </c>
      <c r="F174" s="193" t="s">
        <v>3053</v>
      </c>
      <c r="G174" s="194" t="s">
        <v>2481</v>
      </c>
      <c r="H174" s="195">
        <v>1</v>
      </c>
      <c r="I174" s="269">
        <v>56777.1</v>
      </c>
      <c r="J174" s="197">
        <f aca="true" t="shared" si="4" ref="J174:J181">ROUND(I174*H174,2)</f>
        <v>56777.1</v>
      </c>
      <c r="K174" s="193" t="s">
        <v>34</v>
      </c>
      <c r="L174" s="322"/>
    </row>
    <row r="175" spans="2:12" s="1" customFormat="1" ht="22.5" customHeight="1" outlineLevel="2">
      <c r="B175" s="302"/>
      <c r="C175" s="191" t="s">
        <v>652</v>
      </c>
      <c r="D175" s="191" t="s">
        <v>342</v>
      </c>
      <c r="E175" s="192" t="s">
        <v>5038</v>
      </c>
      <c r="F175" s="193" t="s">
        <v>3055</v>
      </c>
      <c r="G175" s="194" t="s">
        <v>2481</v>
      </c>
      <c r="H175" s="195">
        <v>1</v>
      </c>
      <c r="I175" s="269">
        <v>25760</v>
      </c>
      <c r="J175" s="197">
        <f t="shared" si="4"/>
        <v>25760</v>
      </c>
      <c r="K175" s="193" t="s">
        <v>34</v>
      </c>
      <c r="L175" s="322"/>
    </row>
    <row r="176" spans="2:12" s="1" customFormat="1" ht="22.5" customHeight="1" outlineLevel="2">
      <c r="B176" s="302"/>
      <c r="C176" s="191" t="s">
        <v>655</v>
      </c>
      <c r="D176" s="191" t="s">
        <v>342</v>
      </c>
      <c r="E176" s="192" t="s">
        <v>5039</v>
      </c>
      <c r="F176" s="193" t="s">
        <v>3057</v>
      </c>
      <c r="G176" s="194" t="s">
        <v>2481</v>
      </c>
      <c r="H176" s="195">
        <v>1</v>
      </c>
      <c r="I176" s="269">
        <v>11200</v>
      </c>
      <c r="J176" s="197">
        <f t="shared" si="4"/>
        <v>11200</v>
      </c>
      <c r="K176" s="193" t="s">
        <v>34</v>
      </c>
      <c r="L176" s="322"/>
    </row>
    <row r="177" spans="2:12" s="1" customFormat="1" ht="22.5" customHeight="1" outlineLevel="2">
      <c r="B177" s="302"/>
      <c r="C177" s="191" t="s">
        <v>659</v>
      </c>
      <c r="D177" s="191" t="s">
        <v>342</v>
      </c>
      <c r="E177" s="192" t="s">
        <v>5040</v>
      </c>
      <c r="F177" s="193" t="s">
        <v>3059</v>
      </c>
      <c r="G177" s="194" t="s">
        <v>2481</v>
      </c>
      <c r="H177" s="195">
        <v>1</v>
      </c>
      <c r="I177" s="269">
        <v>11200</v>
      </c>
      <c r="J177" s="197">
        <f t="shared" si="4"/>
        <v>11200</v>
      </c>
      <c r="K177" s="193" t="s">
        <v>34</v>
      </c>
      <c r="L177" s="322"/>
    </row>
    <row r="178" spans="2:12" s="1" customFormat="1" ht="22.5" customHeight="1" outlineLevel="2">
      <c r="B178" s="302"/>
      <c r="C178" s="191" t="s">
        <v>663</v>
      </c>
      <c r="D178" s="191" t="s">
        <v>342</v>
      </c>
      <c r="E178" s="192" t="s">
        <v>5041</v>
      </c>
      <c r="F178" s="193" t="s">
        <v>3061</v>
      </c>
      <c r="G178" s="194" t="s">
        <v>2481</v>
      </c>
      <c r="H178" s="195">
        <v>1</v>
      </c>
      <c r="I178" s="269">
        <v>9280</v>
      </c>
      <c r="J178" s="197">
        <f t="shared" si="4"/>
        <v>9280</v>
      </c>
      <c r="K178" s="193" t="s">
        <v>34</v>
      </c>
      <c r="L178" s="322"/>
    </row>
    <row r="179" spans="2:12" s="1" customFormat="1" ht="22.5" customHeight="1" outlineLevel="2">
      <c r="B179" s="302"/>
      <c r="C179" s="191" t="s">
        <v>710</v>
      </c>
      <c r="D179" s="191" t="s">
        <v>342</v>
      </c>
      <c r="E179" s="192" t="s">
        <v>5042</v>
      </c>
      <c r="F179" s="193" t="s">
        <v>2488</v>
      </c>
      <c r="G179" s="194" t="s">
        <v>2481</v>
      </c>
      <c r="H179" s="195">
        <v>1</v>
      </c>
      <c r="I179" s="269">
        <v>4640</v>
      </c>
      <c r="J179" s="197">
        <f t="shared" si="4"/>
        <v>4640</v>
      </c>
      <c r="K179" s="193" t="s">
        <v>34</v>
      </c>
      <c r="L179" s="322"/>
    </row>
    <row r="180" spans="2:12" s="1" customFormat="1" ht="22.5" customHeight="1" outlineLevel="2">
      <c r="B180" s="302"/>
      <c r="C180" s="191" t="s">
        <v>714</v>
      </c>
      <c r="D180" s="191" t="s">
        <v>342</v>
      </c>
      <c r="E180" s="192" t="s">
        <v>5043</v>
      </c>
      <c r="F180" s="193" t="s">
        <v>3064</v>
      </c>
      <c r="G180" s="194" t="s">
        <v>2481</v>
      </c>
      <c r="H180" s="195">
        <v>1</v>
      </c>
      <c r="I180" s="269">
        <v>5568</v>
      </c>
      <c r="J180" s="197">
        <f t="shared" si="4"/>
        <v>5568</v>
      </c>
      <c r="K180" s="193" t="s">
        <v>34</v>
      </c>
      <c r="L180" s="322"/>
    </row>
    <row r="181" spans="2:12" s="1" customFormat="1" ht="22.5" customHeight="1" outlineLevel="2">
      <c r="B181" s="302"/>
      <c r="C181" s="191" t="s">
        <v>718</v>
      </c>
      <c r="D181" s="191" t="s">
        <v>342</v>
      </c>
      <c r="E181" s="192" t="s">
        <v>5044</v>
      </c>
      <c r="F181" s="193" t="s">
        <v>2490</v>
      </c>
      <c r="G181" s="194" t="s">
        <v>2481</v>
      </c>
      <c r="H181" s="195">
        <v>1</v>
      </c>
      <c r="I181" s="269">
        <v>3384</v>
      </c>
      <c r="J181" s="197">
        <f t="shared" si="4"/>
        <v>3384</v>
      </c>
      <c r="K181" s="193" t="s">
        <v>34</v>
      </c>
      <c r="L181" s="322"/>
    </row>
    <row r="182" spans="2:12" s="11" customFormat="1" ht="29.85" customHeight="1" outlineLevel="1">
      <c r="B182" s="318"/>
      <c r="C182" s="182"/>
      <c r="D182" s="188" t="s">
        <v>74</v>
      </c>
      <c r="E182" s="189" t="s">
        <v>3066</v>
      </c>
      <c r="F182" s="189" t="s">
        <v>339</v>
      </c>
      <c r="G182" s="182"/>
      <c r="H182" s="182"/>
      <c r="I182" s="321"/>
      <c r="J182" s="190">
        <f>SUM(J183:J185)</f>
        <v>18689.4</v>
      </c>
      <c r="K182" s="182"/>
      <c r="L182" s="320"/>
    </row>
    <row r="183" spans="2:12" s="1" customFormat="1" ht="22.5" customHeight="1" outlineLevel="2">
      <c r="B183" s="302"/>
      <c r="C183" s="191" t="s">
        <v>722</v>
      </c>
      <c r="D183" s="191" t="s">
        <v>342</v>
      </c>
      <c r="E183" s="192" t="s">
        <v>3067</v>
      </c>
      <c r="F183" s="193" t="s">
        <v>2492</v>
      </c>
      <c r="G183" s="194" t="s">
        <v>2481</v>
      </c>
      <c r="H183" s="195">
        <v>1</v>
      </c>
      <c r="I183" s="269">
        <v>176.4</v>
      </c>
      <c r="J183" s="197">
        <f>ROUND(I183*H183,2)</f>
        <v>176.4</v>
      </c>
      <c r="K183" s="193" t="s">
        <v>34</v>
      </c>
      <c r="L183" s="322"/>
    </row>
    <row r="184" spans="2:12" s="1" customFormat="1" ht="31.5" customHeight="1" outlineLevel="2">
      <c r="B184" s="302"/>
      <c r="C184" s="191" t="s">
        <v>726</v>
      </c>
      <c r="D184" s="191" t="s">
        <v>342</v>
      </c>
      <c r="E184" s="192" t="s">
        <v>3068</v>
      </c>
      <c r="F184" s="193" t="s">
        <v>3069</v>
      </c>
      <c r="G184" s="194" t="s">
        <v>491</v>
      </c>
      <c r="H184" s="195">
        <v>60</v>
      </c>
      <c r="I184" s="269">
        <v>273.9</v>
      </c>
      <c r="J184" s="197">
        <f>ROUND(I184*H184,2)</f>
        <v>16434</v>
      </c>
      <c r="K184" s="193" t="s">
        <v>34</v>
      </c>
      <c r="L184" s="322"/>
    </row>
    <row r="185" spans="2:12" s="1" customFormat="1" ht="22.5" customHeight="1" outlineLevel="2">
      <c r="B185" s="302"/>
      <c r="C185" s="191" t="s">
        <v>731</v>
      </c>
      <c r="D185" s="191" t="s">
        <v>342</v>
      </c>
      <c r="E185" s="192" t="s">
        <v>3070</v>
      </c>
      <c r="F185" s="193" t="s">
        <v>2494</v>
      </c>
      <c r="G185" s="194" t="s">
        <v>2481</v>
      </c>
      <c r="H185" s="195">
        <v>1</v>
      </c>
      <c r="I185" s="269">
        <v>2079</v>
      </c>
      <c r="J185" s="197">
        <f>ROUND(I185*H185,2)</f>
        <v>2079</v>
      </c>
      <c r="K185" s="193" t="s">
        <v>34</v>
      </c>
      <c r="L185" s="322"/>
    </row>
    <row r="186" spans="2:12" s="1" customFormat="1" ht="6.9" customHeight="1">
      <c r="B186" s="323"/>
      <c r="C186" s="324"/>
      <c r="D186" s="324"/>
      <c r="E186" s="324"/>
      <c r="F186" s="324"/>
      <c r="G186" s="324"/>
      <c r="H186" s="324"/>
      <c r="I186" s="338"/>
      <c r="J186" s="324"/>
      <c r="K186" s="324"/>
      <c r="L186" s="326"/>
    </row>
  </sheetData>
  <sheetProtection formatColumns="0" formatRows="0" sort="0" autoFilter="0"/>
  <autoFilter ref="C93:K93"/>
  <mergeCells count="14">
    <mergeCell ref="E84:H84"/>
    <mergeCell ref="E82:H82"/>
    <mergeCell ref="E86:H86"/>
    <mergeCell ref="G1:H1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M107"/>
  <sheetViews>
    <sheetView showGridLines="0" workbookViewId="0" topLeftCell="A1">
      <pane ySplit="1" topLeftCell="A86" activePane="bottomLeft" state="frozen"/>
      <selection pane="bottomLeft" activeCell="L91" sqref="L91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3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4994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5045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ROUND(J92,2)</f>
        <v>56380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4994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PS 40.3 - Přenos dat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J92</f>
        <v>56380</v>
      </c>
      <c r="K64" s="41"/>
      <c r="L64" s="303"/>
    </row>
    <row r="65" spans="2:12" s="8" customFormat="1" ht="24.9" customHeight="1" hidden="1">
      <c r="B65" s="310"/>
      <c r="C65" s="146"/>
      <c r="D65" s="147" t="s">
        <v>3737</v>
      </c>
      <c r="E65" s="148"/>
      <c r="F65" s="148"/>
      <c r="G65" s="148"/>
      <c r="H65" s="148"/>
      <c r="I65" s="149"/>
      <c r="J65" s="150">
        <f>J93</f>
        <v>56380</v>
      </c>
      <c r="K65" s="151"/>
      <c r="L65" s="311"/>
    </row>
    <row r="66" spans="2:12" s="9" customFormat="1" ht="19.95" customHeight="1" hidden="1">
      <c r="B66" s="312"/>
      <c r="C66" s="153"/>
      <c r="D66" s="154" t="s">
        <v>3072</v>
      </c>
      <c r="E66" s="155"/>
      <c r="F66" s="155"/>
      <c r="G66" s="155"/>
      <c r="H66" s="155"/>
      <c r="I66" s="156"/>
      <c r="J66" s="157">
        <f>J94</f>
        <v>896</v>
      </c>
      <c r="K66" s="158"/>
      <c r="L66" s="313"/>
    </row>
    <row r="67" spans="2:12" s="9" customFormat="1" ht="19.95" customHeight="1" hidden="1">
      <c r="B67" s="312"/>
      <c r="C67" s="153"/>
      <c r="D67" s="154" t="s">
        <v>3794</v>
      </c>
      <c r="E67" s="155"/>
      <c r="F67" s="155"/>
      <c r="G67" s="155"/>
      <c r="H67" s="155"/>
      <c r="I67" s="156"/>
      <c r="J67" s="157">
        <f>J98</f>
        <v>15904</v>
      </c>
      <c r="K67" s="158"/>
      <c r="L67" s="313"/>
    </row>
    <row r="68" spans="2:12" s="9" customFormat="1" ht="19.95" customHeight="1" hidden="1">
      <c r="B68" s="312"/>
      <c r="C68" s="153"/>
      <c r="D68" s="154" t="s">
        <v>2462</v>
      </c>
      <c r="E68" s="155"/>
      <c r="F68" s="155"/>
      <c r="G68" s="155"/>
      <c r="H68" s="155"/>
      <c r="I68" s="156"/>
      <c r="J68" s="157">
        <f>J101</f>
        <v>39580</v>
      </c>
      <c r="K68" s="158"/>
      <c r="L68" s="313"/>
    </row>
    <row r="69" spans="2:12" s="1" customFormat="1" ht="21.75" customHeight="1" hidden="1">
      <c r="B69" s="302"/>
      <c r="C69" s="260"/>
      <c r="D69" s="260"/>
      <c r="E69" s="260"/>
      <c r="F69" s="260"/>
      <c r="G69" s="260"/>
      <c r="H69" s="260"/>
      <c r="I69" s="114"/>
      <c r="J69" s="260"/>
      <c r="K69" s="41"/>
      <c r="L69" s="303"/>
    </row>
    <row r="70" spans="2:12" s="1" customFormat="1" ht="6.9" customHeight="1" hidden="1">
      <c r="B70" s="307"/>
      <c r="C70" s="52"/>
      <c r="D70" s="52"/>
      <c r="E70" s="52"/>
      <c r="F70" s="52"/>
      <c r="G70" s="52"/>
      <c r="H70" s="52"/>
      <c r="I70" s="135"/>
      <c r="J70" s="52"/>
      <c r="K70" s="53"/>
      <c r="L70" s="303"/>
    </row>
    <row r="71" spans="2:12" ht="13.5" hidden="1">
      <c r="B71" s="296"/>
      <c r="C71" s="297"/>
      <c r="D71" s="297"/>
      <c r="E71" s="297"/>
      <c r="F71" s="297"/>
      <c r="G71" s="297"/>
      <c r="H71" s="297"/>
      <c r="I71" s="113"/>
      <c r="J71" s="297"/>
      <c r="K71" s="297"/>
      <c r="L71" s="298"/>
    </row>
    <row r="72" spans="2:12" ht="13.5" hidden="1">
      <c r="B72" s="296"/>
      <c r="C72" s="297"/>
      <c r="D72" s="297"/>
      <c r="E72" s="297"/>
      <c r="F72" s="297"/>
      <c r="G72" s="297"/>
      <c r="H72" s="297"/>
      <c r="I72" s="113"/>
      <c r="J72" s="297"/>
      <c r="K72" s="297"/>
      <c r="L72" s="298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s="1" customFormat="1" ht="6.9" customHeight="1">
      <c r="B74" s="314"/>
      <c r="C74" s="55"/>
      <c r="D74" s="55"/>
      <c r="E74" s="55"/>
      <c r="F74" s="55"/>
      <c r="G74" s="55"/>
      <c r="H74" s="55"/>
      <c r="I74" s="138"/>
      <c r="J74" s="55"/>
      <c r="K74" s="55"/>
      <c r="L74" s="303"/>
    </row>
    <row r="75" spans="2:12" s="1" customFormat="1" ht="36.9" customHeight="1">
      <c r="B75" s="302"/>
      <c r="C75" s="25" t="s">
        <v>322</v>
      </c>
      <c r="D75" s="260"/>
      <c r="E75" s="260"/>
      <c r="F75" s="260"/>
      <c r="G75" s="260"/>
      <c r="H75" s="260"/>
      <c r="I75" s="114"/>
      <c r="J75" s="260"/>
      <c r="K75" s="260"/>
      <c r="L75" s="303"/>
    </row>
    <row r="76" spans="2:12" s="1" customFormat="1" ht="6.9" customHeight="1">
      <c r="B76" s="302"/>
      <c r="C76" s="260"/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14.4" customHeight="1">
      <c r="B77" s="302"/>
      <c r="C77" s="32" t="s">
        <v>16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22.5" customHeight="1">
      <c r="B78" s="302"/>
      <c r="C78" s="260"/>
      <c r="D78" s="260"/>
      <c r="E78" s="384" t="s">
        <v>17</v>
      </c>
      <c r="F78" s="375"/>
      <c r="G78" s="375"/>
      <c r="H78" s="375"/>
      <c r="I78" s="114"/>
      <c r="J78" s="260"/>
      <c r="K78" s="260"/>
      <c r="L78" s="303"/>
    </row>
    <row r="79" spans="2:12" ht="13.2">
      <c r="B79" s="301"/>
      <c r="C79" s="32" t="s">
        <v>217</v>
      </c>
      <c r="D79" s="262"/>
      <c r="E79" s="262"/>
      <c r="F79" s="262"/>
      <c r="G79" s="262"/>
      <c r="H79" s="262"/>
      <c r="I79" s="113"/>
      <c r="J79" s="262"/>
      <c r="K79" s="262"/>
      <c r="L79" s="300"/>
    </row>
    <row r="80" spans="2:12" ht="22.5" customHeight="1">
      <c r="B80" s="301"/>
      <c r="C80" s="262"/>
      <c r="D80" s="262"/>
      <c r="E80" s="384" t="s">
        <v>219</v>
      </c>
      <c r="F80" s="382"/>
      <c r="G80" s="382"/>
      <c r="H80" s="382"/>
      <c r="I80" s="113"/>
      <c r="J80" s="262"/>
      <c r="K80" s="262"/>
      <c r="L80" s="300"/>
    </row>
    <row r="81" spans="2:12" ht="13.2">
      <c r="B81" s="301"/>
      <c r="C81" s="32" t="s">
        <v>221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s="1" customFormat="1" ht="22.5" customHeight="1">
      <c r="B82" s="302"/>
      <c r="C82" s="260"/>
      <c r="D82" s="260"/>
      <c r="E82" s="383" t="s">
        <v>4994</v>
      </c>
      <c r="F82" s="375"/>
      <c r="G82" s="375"/>
      <c r="H82" s="375"/>
      <c r="I82" s="114"/>
      <c r="J82" s="260"/>
      <c r="K82" s="260"/>
      <c r="L82" s="303"/>
    </row>
    <row r="83" spans="2:12" s="1" customFormat="1" ht="14.4" customHeight="1">
      <c r="B83" s="302"/>
      <c r="C83" s="32" t="s">
        <v>225</v>
      </c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23.25" customHeight="1">
      <c r="B84" s="302"/>
      <c r="C84" s="260"/>
      <c r="D84" s="260"/>
      <c r="E84" s="385" t="str">
        <f>E13</f>
        <v>PS 40.3 - Přenos dat</v>
      </c>
      <c r="F84" s="375"/>
      <c r="G84" s="375"/>
      <c r="H84" s="375"/>
      <c r="I84" s="114"/>
      <c r="J84" s="260"/>
      <c r="K84" s="260"/>
      <c r="L84" s="303"/>
    </row>
    <row r="85" spans="2:12" s="1" customFormat="1" ht="6.9" customHeight="1">
      <c r="B85" s="302"/>
      <c r="C85" s="260"/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18" customHeight="1">
      <c r="B86" s="302"/>
      <c r="C86" s="32" t="s">
        <v>24</v>
      </c>
      <c r="D86" s="260"/>
      <c r="E86" s="260"/>
      <c r="F86" s="30" t="str">
        <f>F16</f>
        <v>HRANICE - DRAHOTUŠE</v>
      </c>
      <c r="G86" s="260"/>
      <c r="H86" s="260"/>
      <c r="I86" s="115" t="s">
        <v>26</v>
      </c>
      <c r="J86" s="116" t="str">
        <f>IF(J16="","",J16)</f>
        <v>6.4.2016</v>
      </c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3.2">
      <c r="B88" s="302"/>
      <c r="C88" s="32" t="s">
        <v>32</v>
      </c>
      <c r="D88" s="260"/>
      <c r="E88" s="260"/>
      <c r="F88" s="30" t="str">
        <f>E19</f>
        <v>VODOVODY A KANALIZACE PŘEROV a.s.</v>
      </c>
      <c r="G88" s="260"/>
      <c r="H88" s="260"/>
      <c r="I88" s="115" t="s">
        <v>38</v>
      </c>
      <c r="J88" s="30" t="str">
        <f>E25</f>
        <v>JV PROJEKT VH s.r.o., BRNO</v>
      </c>
      <c r="K88" s="260"/>
      <c r="L88" s="303"/>
    </row>
    <row r="89" spans="2:12" s="1" customFormat="1" ht="14.4" customHeight="1">
      <c r="B89" s="302"/>
      <c r="C89" s="32" t="s">
        <v>37</v>
      </c>
      <c r="D89" s="260"/>
      <c r="E89" s="260"/>
      <c r="F89" s="30" t="s">
        <v>6577</v>
      </c>
      <c r="G89" s="260"/>
      <c r="H89" s="260"/>
      <c r="I89" s="114"/>
      <c r="J89" s="260"/>
      <c r="K89" s="260"/>
      <c r="L89" s="303"/>
    </row>
    <row r="90" spans="2:12" s="1" customFormat="1" ht="10.35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0" customFormat="1" ht="29.25" customHeight="1">
      <c r="B91" s="315"/>
      <c r="C91" s="165" t="s">
        <v>323</v>
      </c>
      <c r="D91" s="166" t="s">
        <v>60</v>
      </c>
      <c r="E91" s="166" t="s">
        <v>57</v>
      </c>
      <c r="F91" s="166" t="s">
        <v>324</v>
      </c>
      <c r="G91" s="166" t="s">
        <v>325</v>
      </c>
      <c r="H91" s="166" t="s">
        <v>326</v>
      </c>
      <c r="I91" s="167" t="s">
        <v>327</v>
      </c>
      <c r="J91" s="166" t="s">
        <v>283</v>
      </c>
      <c r="K91" s="168" t="s">
        <v>328</v>
      </c>
      <c r="L91" s="368"/>
    </row>
    <row r="92" spans="2:12" s="1" customFormat="1" ht="29.25" customHeight="1">
      <c r="B92" s="302"/>
      <c r="C92" s="316" t="s">
        <v>285</v>
      </c>
      <c r="D92" s="260"/>
      <c r="E92" s="260"/>
      <c r="F92" s="260"/>
      <c r="G92" s="260"/>
      <c r="H92" s="260"/>
      <c r="I92" s="114"/>
      <c r="J92" s="317">
        <f>J93</f>
        <v>56380</v>
      </c>
      <c r="K92" s="260"/>
      <c r="L92" s="303"/>
    </row>
    <row r="93" spans="2:12" s="11" customFormat="1" ht="37.35" customHeight="1">
      <c r="B93" s="318"/>
      <c r="C93" s="182"/>
      <c r="D93" s="188" t="s">
        <v>74</v>
      </c>
      <c r="E93" s="231" t="s">
        <v>2464</v>
      </c>
      <c r="F93" s="231" t="s">
        <v>123</v>
      </c>
      <c r="G93" s="182"/>
      <c r="H93" s="182"/>
      <c r="I93" s="319"/>
      <c r="J93" s="232">
        <f>J94+J98+J101</f>
        <v>56380</v>
      </c>
      <c r="K93" s="182"/>
      <c r="L93" s="320"/>
    </row>
    <row r="94" spans="2:12" s="11" customFormat="1" ht="19.95" customHeight="1" outlineLevel="1">
      <c r="B94" s="318"/>
      <c r="C94" s="182"/>
      <c r="D94" s="188" t="s">
        <v>74</v>
      </c>
      <c r="E94" s="189" t="s">
        <v>2465</v>
      </c>
      <c r="F94" s="189" t="s">
        <v>2473</v>
      </c>
      <c r="G94" s="182"/>
      <c r="H94" s="182"/>
      <c r="I94" s="319"/>
      <c r="J94" s="190">
        <f>SUM(J95:J97)</f>
        <v>896</v>
      </c>
      <c r="K94" s="182"/>
      <c r="L94" s="320"/>
    </row>
    <row r="95" spans="2:12" s="1" customFormat="1" ht="22.5" customHeight="1" outlineLevel="2">
      <c r="B95" s="302"/>
      <c r="C95" s="217" t="s">
        <v>23</v>
      </c>
      <c r="D95" s="217" t="s">
        <v>441</v>
      </c>
      <c r="E95" s="218" t="s">
        <v>3074</v>
      </c>
      <c r="F95" s="219" t="s">
        <v>3075</v>
      </c>
      <c r="G95" s="220" t="s">
        <v>1130</v>
      </c>
      <c r="H95" s="221">
        <v>1</v>
      </c>
      <c r="I95" s="270">
        <v>630</v>
      </c>
      <c r="J95" s="222">
        <f>ROUND(I95*H95,2)</f>
        <v>630</v>
      </c>
      <c r="K95" s="219" t="s">
        <v>34</v>
      </c>
      <c r="L95" s="334"/>
    </row>
    <row r="96" spans="2:12" s="1" customFormat="1" ht="22.5" customHeight="1" outlineLevel="2">
      <c r="B96" s="302"/>
      <c r="C96" s="217" t="s">
        <v>83</v>
      </c>
      <c r="D96" s="217" t="s">
        <v>441</v>
      </c>
      <c r="E96" s="218" t="s">
        <v>3077</v>
      </c>
      <c r="F96" s="219" t="s">
        <v>3078</v>
      </c>
      <c r="G96" s="220" t="s">
        <v>2481</v>
      </c>
      <c r="H96" s="221">
        <v>1</v>
      </c>
      <c r="I96" s="270">
        <v>240</v>
      </c>
      <c r="J96" s="222">
        <f>ROUND(I96*H96,2)</f>
        <v>240</v>
      </c>
      <c r="K96" s="219" t="s">
        <v>34</v>
      </c>
      <c r="L96" s="334"/>
    </row>
    <row r="97" spans="2:12" s="1" customFormat="1" ht="22.5" customHeight="1" outlineLevel="2">
      <c r="B97" s="302"/>
      <c r="C97" s="217" t="s">
        <v>90</v>
      </c>
      <c r="D97" s="217" t="s">
        <v>441</v>
      </c>
      <c r="E97" s="218" t="s">
        <v>3080</v>
      </c>
      <c r="F97" s="219" t="s">
        <v>2482</v>
      </c>
      <c r="G97" s="220" t="s">
        <v>2483</v>
      </c>
      <c r="H97" s="221">
        <v>1</v>
      </c>
      <c r="I97" s="270">
        <v>26</v>
      </c>
      <c r="J97" s="222">
        <f>ROUND(I97*H97,2)</f>
        <v>26</v>
      </c>
      <c r="K97" s="219" t="s">
        <v>34</v>
      </c>
      <c r="L97" s="334"/>
    </row>
    <row r="98" spans="2:12" s="11" customFormat="1" ht="29.85" customHeight="1" outlineLevel="1">
      <c r="B98" s="318"/>
      <c r="C98" s="182"/>
      <c r="D98" s="188" t="s">
        <v>74</v>
      </c>
      <c r="E98" s="189" t="s">
        <v>2472</v>
      </c>
      <c r="F98" s="189" t="s">
        <v>3795</v>
      </c>
      <c r="G98" s="182"/>
      <c r="H98" s="182"/>
      <c r="I98" s="321"/>
      <c r="J98" s="190">
        <f>SUM(J99:J100)</f>
        <v>15904</v>
      </c>
      <c r="K98" s="182"/>
      <c r="L98" s="320"/>
    </row>
    <row r="99" spans="2:12" s="1" customFormat="1" ht="31.5" customHeight="1" outlineLevel="2">
      <c r="B99" s="302"/>
      <c r="C99" s="217" t="s">
        <v>347</v>
      </c>
      <c r="D99" s="217" t="s">
        <v>441</v>
      </c>
      <c r="E99" s="218" t="s">
        <v>3083</v>
      </c>
      <c r="F99" s="219" t="s">
        <v>3084</v>
      </c>
      <c r="G99" s="220" t="s">
        <v>1130</v>
      </c>
      <c r="H99" s="221">
        <v>1</v>
      </c>
      <c r="I99" s="270">
        <v>15700</v>
      </c>
      <c r="J99" s="222">
        <f>ROUND(I99*H99,2)</f>
        <v>15700</v>
      </c>
      <c r="K99" s="219" t="s">
        <v>34</v>
      </c>
      <c r="L99" s="334"/>
    </row>
    <row r="100" spans="2:12" s="1" customFormat="1" ht="22.5" customHeight="1" outlineLevel="2">
      <c r="B100" s="302"/>
      <c r="C100" s="217" t="s">
        <v>368</v>
      </c>
      <c r="D100" s="217" t="s">
        <v>441</v>
      </c>
      <c r="E100" s="218" t="s">
        <v>3086</v>
      </c>
      <c r="F100" s="219" t="s">
        <v>3796</v>
      </c>
      <c r="G100" s="220" t="s">
        <v>2481</v>
      </c>
      <c r="H100" s="221">
        <v>1</v>
      </c>
      <c r="I100" s="270">
        <v>204</v>
      </c>
      <c r="J100" s="222">
        <f>ROUND(I100*H100,2)</f>
        <v>204</v>
      </c>
      <c r="K100" s="219" t="s">
        <v>34</v>
      </c>
      <c r="L100" s="334"/>
    </row>
    <row r="101" spans="2:12" s="11" customFormat="1" ht="29.85" customHeight="1" outlineLevel="1">
      <c r="B101" s="318"/>
      <c r="C101" s="182"/>
      <c r="D101" s="188" t="s">
        <v>74</v>
      </c>
      <c r="E101" s="189" t="s">
        <v>2484</v>
      </c>
      <c r="F101" s="189" t="s">
        <v>2485</v>
      </c>
      <c r="G101" s="182"/>
      <c r="H101" s="182"/>
      <c r="I101" s="321"/>
      <c r="J101" s="190">
        <f>SUM(J102:J106)</f>
        <v>39580</v>
      </c>
      <c r="K101" s="182"/>
      <c r="L101" s="320"/>
    </row>
    <row r="102" spans="2:12" s="1" customFormat="1" ht="22.5" customHeight="1" outlineLevel="2">
      <c r="B102" s="302"/>
      <c r="C102" s="191" t="s">
        <v>373</v>
      </c>
      <c r="D102" s="191" t="s">
        <v>342</v>
      </c>
      <c r="E102" s="192" t="s">
        <v>83</v>
      </c>
      <c r="F102" s="193" t="s">
        <v>3053</v>
      </c>
      <c r="G102" s="194" t="s">
        <v>2481</v>
      </c>
      <c r="H102" s="195">
        <v>1</v>
      </c>
      <c r="I102" s="269">
        <v>4480</v>
      </c>
      <c r="J102" s="197">
        <f>ROUND(I102*H102,2)</f>
        <v>4480</v>
      </c>
      <c r="K102" s="193" t="s">
        <v>34</v>
      </c>
      <c r="L102" s="322"/>
    </row>
    <row r="103" spans="2:12" s="1" customFormat="1" ht="22.5" customHeight="1" outlineLevel="2">
      <c r="B103" s="302"/>
      <c r="C103" s="191" t="s">
        <v>378</v>
      </c>
      <c r="D103" s="191" t="s">
        <v>342</v>
      </c>
      <c r="E103" s="192" t="s">
        <v>90</v>
      </c>
      <c r="F103" s="193" t="s">
        <v>3090</v>
      </c>
      <c r="G103" s="194" t="s">
        <v>2481</v>
      </c>
      <c r="H103" s="195">
        <v>1</v>
      </c>
      <c r="I103" s="269">
        <v>17920</v>
      </c>
      <c r="J103" s="197">
        <f>ROUND(I103*H103,2)</f>
        <v>17920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382</v>
      </c>
      <c r="D104" s="191" t="s">
        <v>342</v>
      </c>
      <c r="E104" s="192" t="s">
        <v>347</v>
      </c>
      <c r="F104" s="193" t="s">
        <v>3092</v>
      </c>
      <c r="G104" s="194" t="s">
        <v>2481</v>
      </c>
      <c r="H104" s="195">
        <v>1</v>
      </c>
      <c r="I104" s="269">
        <v>13440</v>
      </c>
      <c r="J104" s="197">
        <f>ROUND(I104*H104,2)</f>
        <v>13440</v>
      </c>
      <c r="K104" s="193" t="s">
        <v>34</v>
      </c>
      <c r="L104" s="322"/>
    </row>
    <row r="105" spans="2:12" s="1" customFormat="1" ht="22.5" customHeight="1" outlineLevel="2">
      <c r="B105" s="302"/>
      <c r="C105" s="191" t="s">
        <v>387</v>
      </c>
      <c r="D105" s="191" t="s">
        <v>342</v>
      </c>
      <c r="E105" s="192" t="s">
        <v>368</v>
      </c>
      <c r="F105" s="193" t="s">
        <v>2488</v>
      </c>
      <c r="G105" s="194" t="s">
        <v>2481</v>
      </c>
      <c r="H105" s="195">
        <v>1</v>
      </c>
      <c r="I105" s="269">
        <v>1500</v>
      </c>
      <c r="J105" s="197">
        <f>ROUND(I105*H105,2)</f>
        <v>1500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28</v>
      </c>
      <c r="D106" s="191" t="s">
        <v>342</v>
      </c>
      <c r="E106" s="192" t="s">
        <v>373</v>
      </c>
      <c r="F106" s="193" t="s">
        <v>2490</v>
      </c>
      <c r="G106" s="194" t="s">
        <v>2481</v>
      </c>
      <c r="H106" s="195">
        <v>1</v>
      </c>
      <c r="I106" s="269">
        <v>2240</v>
      </c>
      <c r="J106" s="197">
        <f>ROUND(I106*H106,2)</f>
        <v>2240</v>
      </c>
      <c r="K106" s="193" t="s">
        <v>34</v>
      </c>
      <c r="L106" s="322"/>
    </row>
    <row r="107" spans="2:12" s="1" customFormat="1" ht="6.9" customHeight="1">
      <c r="B107" s="323"/>
      <c r="C107" s="324"/>
      <c r="D107" s="324"/>
      <c r="E107" s="324"/>
      <c r="F107" s="324"/>
      <c r="G107" s="324"/>
      <c r="H107" s="324"/>
      <c r="I107" s="325"/>
      <c r="J107" s="324"/>
      <c r="K107" s="324"/>
      <c r="L107" s="326"/>
    </row>
  </sheetData>
  <sheetProtection formatColumns="0" formatRows="0" sort="0" autoFilter="0"/>
  <autoFilter ref="C91:K91"/>
  <mergeCells count="14">
    <mergeCell ref="E82:H82"/>
    <mergeCell ref="E80:H80"/>
    <mergeCell ref="E84:H84"/>
    <mergeCell ref="G1:H1"/>
    <mergeCell ref="E49:H49"/>
    <mergeCell ref="E53:H53"/>
    <mergeCell ref="E51:H51"/>
    <mergeCell ref="E55:H55"/>
    <mergeCell ref="E78:H78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05"/>
  <sheetViews>
    <sheetView showGridLines="0" workbookViewId="0" topLeftCell="A1">
      <pane ySplit="1" topLeftCell="A2" activePane="bottomLeft" state="frozen"/>
      <selection pane="bottomLeft" activeCell="L82" sqref="L82"/>
    </sheetView>
  </sheetViews>
  <sheetFormatPr defaultColWidth="9.33203125" defaultRowHeight="13.5" outlineLevelRow="1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s="1" customFormat="1" ht="22.5" customHeight="1" hidden="1">
      <c r="B9" s="302"/>
      <c r="C9" s="260"/>
      <c r="D9" s="260"/>
      <c r="E9" s="384" t="s">
        <v>219</v>
      </c>
      <c r="F9" s="375"/>
      <c r="G9" s="375"/>
      <c r="H9" s="375"/>
      <c r="I9" s="114"/>
      <c r="J9" s="260"/>
      <c r="K9" s="41"/>
      <c r="L9" s="303"/>
    </row>
    <row r="10" spans="2:12" s="1" customFormat="1" ht="13.2" hidden="1">
      <c r="B10" s="302"/>
      <c r="C10" s="260"/>
      <c r="D10" s="32" t="s">
        <v>221</v>
      </c>
      <c r="E10" s="260"/>
      <c r="F10" s="260"/>
      <c r="G10" s="260"/>
      <c r="H10" s="260"/>
      <c r="I10" s="114"/>
      <c r="J10" s="260"/>
      <c r="K10" s="41"/>
      <c r="L10" s="303"/>
    </row>
    <row r="11" spans="2:12" s="1" customFormat="1" ht="36.9" customHeight="1" hidden="1">
      <c r="B11" s="302"/>
      <c r="C11" s="260"/>
      <c r="D11" s="260"/>
      <c r="E11" s="385" t="s">
        <v>5046</v>
      </c>
      <c r="F11" s="375"/>
      <c r="G11" s="375"/>
      <c r="H11" s="375"/>
      <c r="I11" s="114"/>
      <c r="J11" s="260"/>
      <c r="K11" s="41"/>
      <c r="L11" s="303"/>
    </row>
    <row r="12" spans="2:12" s="1" customFormat="1" ht="13.5" hidden="1">
      <c r="B12" s="302"/>
      <c r="C12" s="260"/>
      <c r="D12" s="260"/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14.4" customHeight="1" hidden="1">
      <c r="B13" s="302"/>
      <c r="C13" s="260"/>
      <c r="D13" s="32" t="s">
        <v>19</v>
      </c>
      <c r="E13" s="260"/>
      <c r="F13" s="30" t="s">
        <v>20</v>
      </c>
      <c r="G13" s="260"/>
      <c r="H13" s="260"/>
      <c r="I13" s="115" t="s">
        <v>21</v>
      </c>
      <c r="J13" s="30" t="s">
        <v>34</v>
      </c>
      <c r="K13" s="41"/>
      <c r="L13" s="303"/>
    </row>
    <row r="14" spans="2:12" s="1" customFormat="1" ht="14.4" customHeight="1" hidden="1">
      <c r="B14" s="302"/>
      <c r="C14" s="260"/>
      <c r="D14" s="32" t="s">
        <v>24</v>
      </c>
      <c r="E14" s="260"/>
      <c r="F14" s="30" t="s">
        <v>25</v>
      </c>
      <c r="G14" s="260"/>
      <c r="H14" s="260"/>
      <c r="I14" s="115" t="s">
        <v>26</v>
      </c>
      <c r="J14" s="116" t="str">
        <f>'Rekapitulace stavby'!G8</f>
        <v>6.4.2016</v>
      </c>
      <c r="K14" s="41"/>
      <c r="L14" s="303"/>
    </row>
    <row r="15" spans="2:12" s="1" customFormat="1" ht="10.95" customHeight="1" hidden="1">
      <c r="B15" s="302"/>
      <c r="C15" s="260"/>
      <c r="D15" s="260"/>
      <c r="E15" s="260"/>
      <c r="F15" s="260"/>
      <c r="G15" s="260"/>
      <c r="H15" s="260"/>
      <c r="I15" s="114"/>
      <c r="J15" s="260"/>
      <c r="K15" s="41"/>
      <c r="L15" s="303"/>
    </row>
    <row r="16" spans="2:12" s="1" customFormat="1" ht="14.4" customHeight="1" hidden="1">
      <c r="B16" s="302"/>
      <c r="C16" s="260"/>
      <c r="D16" s="32" t="s">
        <v>32</v>
      </c>
      <c r="E16" s="260"/>
      <c r="F16" s="260"/>
      <c r="G16" s="260"/>
      <c r="H16" s="260"/>
      <c r="I16" s="115" t="s">
        <v>33</v>
      </c>
      <c r="J16" s="30" t="s">
        <v>34</v>
      </c>
      <c r="K16" s="41"/>
      <c r="L16" s="303"/>
    </row>
    <row r="17" spans="2:12" s="1" customFormat="1" ht="18" customHeight="1" hidden="1">
      <c r="B17" s="302"/>
      <c r="C17" s="260"/>
      <c r="D17" s="260"/>
      <c r="E17" s="30" t="s">
        <v>35</v>
      </c>
      <c r="F17" s="260"/>
      <c r="G17" s="260"/>
      <c r="H17" s="260"/>
      <c r="I17" s="115" t="s">
        <v>36</v>
      </c>
      <c r="J17" s="30" t="s">
        <v>34</v>
      </c>
      <c r="K17" s="41"/>
      <c r="L17" s="303"/>
    </row>
    <row r="18" spans="2:12" s="1" customFormat="1" ht="6.9" customHeight="1" hidden="1">
      <c r="B18" s="302"/>
      <c r="C18" s="260"/>
      <c r="D18" s="260"/>
      <c r="E18" s="260"/>
      <c r="F18" s="260"/>
      <c r="G18" s="260"/>
      <c r="H18" s="260"/>
      <c r="I18" s="114"/>
      <c r="J18" s="260"/>
      <c r="K18" s="41"/>
      <c r="L18" s="303"/>
    </row>
    <row r="19" spans="2:12" s="1" customFormat="1" ht="14.4" customHeight="1" hidden="1">
      <c r="B19" s="302"/>
      <c r="C19" s="260"/>
      <c r="D19" s="32" t="s">
        <v>37</v>
      </c>
      <c r="E19" s="260"/>
      <c r="F19" s="260"/>
      <c r="G19" s="260"/>
      <c r="H19" s="260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303"/>
    </row>
    <row r="20" spans="2:12" s="1" customFormat="1" ht="18" customHeight="1" hidden="1">
      <c r="B20" s="302"/>
      <c r="C20" s="260"/>
      <c r="D20" s="260"/>
      <c r="E20" s="30" t="e">
        <f>IF(#REF!="Vyplň údaj","",IF(#REF!="","",#REF!))</f>
        <v>#REF!</v>
      </c>
      <c r="F20" s="260"/>
      <c r="G20" s="260"/>
      <c r="H20" s="260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303"/>
    </row>
    <row r="21" spans="2:12" s="1" customFormat="1" ht="6.9" customHeight="1" hidden="1">
      <c r="B21" s="302"/>
      <c r="C21" s="260"/>
      <c r="D21" s="260"/>
      <c r="E21" s="260"/>
      <c r="F21" s="260"/>
      <c r="G21" s="260"/>
      <c r="H21" s="260"/>
      <c r="I21" s="114"/>
      <c r="J21" s="260"/>
      <c r="K21" s="41"/>
      <c r="L21" s="303"/>
    </row>
    <row r="22" spans="2:12" s="1" customFormat="1" ht="14.4" customHeight="1" hidden="1">
      <c r="B22" s="302"/>
      <c r="C22" s="260"/>
      <c r="D22" s="32" t="s">
        <v>38</v>
      </c>
      <c r="E22" s="260"/>
      <c r="F22" s="260"/>
      <c r="G22" s="260"/>
      <c r="H22" s="260"/>
      <c r="I22" s="115" t="s">
        <v>33</v>
      </c>
      <c r="J22" s="30" t="s">
        <v>34</v>
      </c>
      <c r="K22" s="41"/>
      <c r="L22" s="303"/>
    </row>
    <row r="23" spans="2:12" s="1" customFormat="1" ht="18" customHeight="1" hidden="1">
      <c r="B23" s="302"/>
      <c r="C23" s="260"/>
      <c r="D23" s="260"/>
      <c r="E23" s="30" t="s">
        <v>39</v>
      </c>
      <c r="F23" s="260"/>
      <c r="G23" s="260"/>
      <c r="H23" s="260"/>
      <c r="I23" s="115" t="s">
        <v>36</v>
      </c>
      <c r="J23" s="30" t="s">
        <v>34</v>
      </c>
      <c r="K23" s="41"/>
      <c r="L23" s="303"/>
    </row>
    <row r="24" spans="2:12" s="1" customFormat="1" ht="6.9" customHeight="1" hidden="1">
      <c r="B24" s="302"/>
      <c r="C24" s="260"/>
      <c r="D24" s="260"/>
      <c r="E24" s="260"/>
      <c r="F24" s="260"/>
      <c r="G24" s="260"/>
      <c r="H24" s="260"/>
      <c r="I24" s="114"/>
      <c r="J24" s="260"/>
      <c r="K24" s="41"/>
      <c r="L24" s="303"/>
    </row>
    <row r="25" spans="2:12" s="1" customFormat="1" ht="14.4" customHeight="1" hidden="1">
      <c r="B25" s="302"/>
      <c r="C25" s="260"/>
      <c r="D25" s="32" t="s">
        <v>41</v>
      </c>
      <c r="E25" s="260"/>
      <c r="F25" s="260"/>
      <c r="G25" s="260"/>
      <c r="H25" s="260"/>
      <c r="I25" s="114"/>
      <c r="J25" s="260"/>
      <c r="K25" s="41"/>
      <c r="L25" s="303"/>
    </row>
    <row r="26" spans="2:12" s="7" customFormat="1" ht="22.5" customHeight="1" hidden="1">
      <c r="B26" s="304"/>
      <c r="C26" s="264"/>
      <c r="D26" s="264"/>
      <c r="E26" s="387" t="s">
        <v>34</v>
      </c>
      <c r="F26" s="388"/>
      <c r="G26" s="388"/>
      <c r="H26" s="388"/>
      <c r="I26" s="119"/>
      <c r="J26" s="264"/>
      <c r="K26" s="120"/>
      <c r="L26" s="305"/>
    </row>
    <row r="27" spans="2:12" s="1" customFormat="1" ht="6.9" customHeight="1" hidden="1">
      <c r="B27" s="302"/>
      <c r="C27" s="260"/>
      <c r="D27" s="260"/>
      <c r="E27" s="260"/>
      <c r="F27" s="260"/>
      <c r="G27" s="260"/>
      <c r="H27" s="260"/>
      <c r="I27" s="114"/>
      <c r="J27" s="260"/>
      <c r="K27" s="41"/>
      <c r="L27" s="303"/>
    </row>
    <row r="28" spans="2:12" s="1" customFormat="1" ht="6.9" customHeight="1" hidden="1">
      <c r="B28" s="302"/>
      <c r="C28" s="260"/>
      <c r="D28" s="79"/>
      <c r="E28" s="79"/>
      <c r="F28" s="79"/>
      <c r="G28" s="79"/>
      <c r="H28" s="79"/>
      <c r="I28" s="121"/>
      <c r="J28" s="79"/>
      <c r="K28" s="122"/>
      <c r="L28" s="303"/>
    </row>
    <row r="29" spans="2:12" s="1" customFormat="1" ht="25.35" customHeight="1" hidden="1">
      <c r="B29" s="302"/>
      <c r="C29" s="260"/>
      <c r="D29" s="123" t="s">
        <v>42</v>
      </c>
      <c r="E29" s="260"/>
      <c r="F29" s="260"/>
      <c r="G29" s="260"/>
      <c r="H29" s="260"/>
      <c r="I29" s="114"/>
      <c r="J29" s="124">
        <f>ROUND(J83,2)</f>
        <v>1577000</v>
      </c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14.4" customHeight="1" hidden="1">
      <c r="B31" s="302"/>
      <c r="C31" s="260"/>
      <c r="D31" s="260"/>
      <c r="E31" s="260"/>
      <c r="F31" s="42" t="s">
        <v>44</v>
      </c>
      <c r="G31" s="260"/>
      <c r="H31" s="260"/>
      <c r="I31" s="125" t="s">
        <v>43</v>
      </c>
      <c r="J31" s="42" t="s">
        <v>45</v>
      </c>
      <c r="K31" s="41"/>
      <c r="L31" s="303"/>
    </row>
    <row r="32" spans="2:12" s="1" customFormat="1" ht="14.4" customHeight="1" hidden="1">
      <c r="B32" s="302"/>
      <c r="C32" s="260"/>
      <c r="D32" s="263" t="s">
        <v>46</v>
      </c>
      <c r="E32" s="263" t="s">
        <v>47</v>
      </c>
      <c r="F32" s="126" t="e">
        <f>ROUND(SUM(#REF!),2)</f>
        <v>#REF!</v>
      </c>
      <c r="G32" s="260"/>
      <c r="H32" s="260"/>
      <c r="I32" s="127">
        <v>0.21</v>
      </c>
      <c r="J32" s="126" t="e">
        <f>ROUND(ROUND((SUM(#REF!)),2)*I32,2)</f>
        <v>#REF!</v>
      </c>
      <c r="K32" s="41"/>
      <c r="L32" s="303"/>
    </row>
    <row r="33" spans="2:12" s="1" customFormat="1" ht="14.4" customHeight="1" hidden="1">
      <c r="B33" s="302"/>
      <c r="C33" s="260"/>
      <c r="D33" s="260"/>
      <c r="E33" s="263" t="s">
        <v>48</v>
      </c>
      <c r="F33" s="126" t="e">
        <f>ROUND(SUM(#REF!),2)</f>
        <v>#REF!</v>
      </c>
      <c r="G33" s="260"/>
      <c r="H33" s="260"/>
      <c r="I33" s="127">
        <v>0.15</v>
      </c>
      <c r="J33" s="126" t="e">
        <f>ROUND(ROUND((SUM(#REF!)),2)*I33,2)</f>
        <v>#REF!</v>
      </c>
      <c r="K33" s="41"/>
      <c r="L33" s="303"/>
    </row>
    <row r="34" spans="2:12" s="1" customFormat="1" ht="14.4" customHeight="1" hidden="1">
      <c r="B34" s="302"/>
      <c r="C34" s="260"/>
      <c r="D34" s="260"/>
      <c r="E34" s="263" t="s">
        <v>49</v>
      </c>
      <c r="F34" s="126" t="e">
        <f>ROUND(SUM(#REF!),2)</f>
        <v>#REF!</v>
      </c>
      <c r="G34" s="260"/>
      <c r="H34" s="260"/>
      <c r="I34" s="127">
        <v>0.21</v>
      </c>
      <c r="J34" s="126">
        <v>0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50</v>
      </c>
      <c r="F35" s="126" t="e">
        <f>ROUND(SUM(#REF!),2)</f>
        <v>#REF!</v>
      </c>
      <c r="G35" s="260"/>
      <c r="H35" s="260"/>
      <c r="I35" s="127">
        <v>0.15</v>
      </c>
      <c r="J35" s="126">
        <v>0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51</v>
      </c>
      <c r="F36" s="126" t="e">
        <f>ROUND(SUM(#REF!),2)</f>
        <v>#REF!</v>
      </c>
      <c r="G36" s="260"/>
      <c r="H36" s="260"/>
      <c r="I36" s="127">
        <v>0</v>
      </c>
      <c r="J36" s="126">
        <v>0</v>
      </c>
      <c r="K36" s="41"/>
      <c r="L36" s="303"/>
    </row>
    <row r="37" spans="2:12" s="1" customFormat="1" ht="6.9" customHeight="1" hidden="1">
      <c r="B37" s="302"/>
      <c r="C37" s="260"/>
      <c r="D37" s="260"/>
      <c r="E37" s="260"/>
      <c r="F37" s="260"/>
      <c r="G37" s="260"/>
      <c r="H37" s="260"/>
      <c r="I37" s="114"/>
      <c r="J37" s="260"/>
      <c r="K37" s="41"/>
      <c r="L37" s="303"/>
    </row>
    <row r="38" spans="2:12" s="1" customFormat="1" ht="25.35" customHeight="1" hidden="1">
      <c r="B38" s="302"/>
      <c r="C38" s="128"/>
      <c r="D38" s="129" t="s">
        <v>52</v>
      </c>
      <c r="E38" s="261"/>
      <c r="F38" s="261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306"/>
    </row>
    <row r="39" spans="2:12" s="1" customFormat="1" ht="14.4" customHeight="1" hidden="1">
      <c r="B39" s="307"/>
      <c r="C39" s="52"/>
      <c r="D39" s="52"/>
      <c r="E39" s="52"/>
      <c r="F39" s="52"/>
      <c r="G39" s="52"/>
      <c r="H39" s="52"/>
      <c r="I39" s="135"/>
      <c r="J39" s="52"/>
      <c r="K39" s="53"/>
      <c r="L39" s="303"/>
    </row>
    <row r="40" spans="2:12" ht="13.5" hidden="1">
      <c r="B40" s="296"/>
      <c r="C40" s="297"/>
      <c r="D40" s="297"/>
      <c r="E40" s="297"/>
      <c r="F40" s="297"/>
      <c r="G40" s="297"/>
      <c r="H40" s="297"/>
      <c r="I40" s="113"/>
      <c r="J40" s="297"/>
      <c r="K40" s="297"/>
      <c r="L40" s="298"/>
    </row>
    <row r="41" spans="2:12" ht="13.5" hidden="1">
      <c r="B41" s="296"/>
      <c r="C41" s="297"/>
      <c r="D41" s="297"/>
      <c r="E41" s="297"/>
      <c r="F41" s="297"/>
      <c r="G41" s="297"/>
      <c r="H41" s="297"/>
      <c r="I41" s="113"/>
      <c r="J41" s="297"/>
      <c r="K41" s="297"/>
      <c r="L41" s="298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s="1" customFormat="1" ht="6.9" customHeight="1" hidden="1">
      <c r="B43" s="308"/>
      <c r="C43" s="137"/>
      <c r="D43" s="137"/>
      <c r="E43" s="137"/>
      <c r="F43" s="137"/>
      <c r="G43" s="137"/>
      <c r="H43" s="137"/>
      <c r="I43" s="138"/>
      <c r="J43" s="137"/>
      <c r="K43" s="139"/>
      <c r="L43" s="309"/>
    </row>
    <row r="44" spans="2:12" s="1" customFormat="1" ht="36.9" customHeight="1" hidden="1">
      <c r="B44" s="302"/>
      <c r="C44" s="25" t="s">
        <v>264</v>
      </c>
      <c r="D44" s="260"/>
      <c r="E44" s="260"/>
      <c r="F44" s="260"/>
      <c r="G44" s="260"/>
      <c r="H44" s="260"/>
      <c r="I44" s="114"/>
      <c r="J44" s="260"/>
      <c r="K44" s="41"/>
      <c r="L44" s="303"/>
    </row>
    <row r="45" spans="2:12" s="1" customFormat="1" ht="6.9" customHeight="1" hidden="1">
      <c r="B45" s="302"/>
      <c r="C45" s="260"/>
      <c r="D45" s="260"/>
      <c r="E45" s="260"/>
      <c r="F45" s="260"/>
      <c r="G45" s="260"/>
      <c r="H45" s="260"/>
      <c r="I45" s="114"/>
      <c r="J45" s="260"/>
      <c r="K45" s="41"/>
      <c r="L45" s="303"/>
    </row>
    <row r="46" spans="2:12" s="1" customFormat="1" ht="14.4" customHeight="1" hidden="1">
      <c r="B46" s="302"/>
      <c r="C46" s="32" t="s">
        <v>16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22.5" customHeight="1" hidden="1">
      <c r="B47" s="302"/>
      <c r="C47" s="260"/>
      <c r="D47" s="260"/>
      <c r="E47" s="384" t="e">
        <f>E7</f>
        <v>#REF!</v>
      </c>
      <c r="F47" s="375"/>
      <c r="G47" s="375"/>
      <c r="H47" s="375"/>
      <c r="I47" s="114"/>
      <c r="J47" s="260"/>
      <c r="K47" s="41"/>
      <c r="L47" s="303"/>
    </row>
    <row r="48" spans="2:12" ht="13.2" hidden="1">
      <c r="B48" s="301"/>
      <c r="C48" s="32" t="s">
        <v>217</v>
      </c>
      <c r="D48" s="262"/>
      <c r="E48" s="262"/>
      <c r="F48" s="262"/>
      <c r="G48" s="262"/>
      <c r="H48" s="262"/>
      <c r="I48" s="113"/>
      <c r="J48" s="262"/>
      <c r="K48" s="26"/>
      <c r="L48" s="300"/>
    </row>
    <row r="49" spans="2:12" s="1" customFormat="1" ht="22.5" customHeight="1" hidden="1">
      <c r="B49" s="302"/>
      <c r="C49" s="260"/>
      <c r="D49" s="260"/>
      <c r="E49" s="384" t="s">
        <v>219</v>
      </c>
      <c r="F49" s="375"/>
      <c r="G49" s="375"/>
      <c r="H49" s="375"/>
      <c r="I49" s="114"/>
      <c r="J49" s="260"/>
      <c r="K49" s="41"/>
      <c r="L49" s="303"/>
    </row>
    <row r="50" spans="2:12" s="1" customFormat="1" ht="14.4" customHeight="1" hidden="1">
      <c r="B50" s="302"/>
      <c r="C50" s="32" t="s">
        <v>221</v>
      </c>
      <c r="D50" s="260"/>
      <c r="E50" s="260"/>
      <c r="F50" s="260"/>
      <c r="G50" s="260"/>
      <c r="H50" s="260"/>
      <c r="I50" s="114"/>
      <c r="J50" s="260"/>
      <c r="K50" s="41"/>
      <c r="L50" s="303"/>
    </row>
    <row r="51" spans="2:12" s="1" customFormat="1" ht="23.25" customHeight="1" hidden="1">
      <c r="B51" s="302"/>
      <c r="C51" s="260"/>
      <c r="D51" s="260"/>
      <c r="E51" s="385" t="str">
        <f>E11</f>
        <v>991 - OSTATNÍ NÁKLADY</v>
      </c>
      <c r="F51" s="375"/>
      <c r="G51" s="375"/>
      <c r="H51" s="375"/>
      <c r="I51" s="114"/>
      <c r="J51" s="260"/>
      <c r="K51" s="41"/>
      <c r="L51" s="303"/>
    </row>
    <row r="52" spans="2:12" s="1" customFormat="1" ht="6.9" customHeight="1" hidden="1">
      <c r="B52" s="302"/>
      <c r="C52" s="260"/>
      <c r="D52" s="260"/>
      <c r="E52" s="260"/>
      <c r="F52" s="260"/>
      <c r="G52" s="260"/>
      <c r="H52" s="260"/>
      <c r="I52" s="114"/>
      <c r="J52" s="260"/>
      <c r="K52" s="41"/>
      <c r="L52" s="303"/>
    </row>
    <row r="53" spans="2:12" s="1" customFormat="1" ht="18" customHeight="1" hidden="1">
      <c r="B53" s="302"/>
      <c r="C53" s="32" t="s">
        <v>24</v>
      </c>
      <c r="D53" s="260"/>
      <c r="E53" s="260"/>
      <c r="F53" s="30" t="str">
        <f>F14</f>
        <v>HRANICE - DRAHOTUŠE</v>
      </c>
      <c r="G53" s="260"/>
      <c r="H53" s="260"/>
      <c r="I53" s="115" t="s">
        <v>26</v>
      </c>
      <c r="J53" s="116" t="str">
        <f>IF(J14="","",J14)</f>
        <v>6.4.2016</v>
      </c>
      <c r="K53" s="41"/>
      <c r="L53" s="303"/>
    </row>
    <row r="54" spans="2:12" s="1" customFormat="1" ht="6.9" customHeight="1" hidden="1">
      <c r="B54" s="302"/>
      <c r="C54" s="260"/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13.2" hidden="1">
      <c r="B55" s="302"/>
      <c r="C55" s="32" t="s">
        <v>32</v>
      </c>
      <c r="D55" s="260"/>
      <c r="E55" s="260"/>
      <c r="F55" s="30" t="str">
        <f>E17</f>
        <v>VODOVODY A KANALIZACE PŘEROV a.s.</v>
      </c>
      <c r="G55" s="260"/>
      <c r="H55" s="260"/>
      <c r="I55" s="115" t="s">
        <v>38</v>
      </c>
      <c r="J55" s="30" t="str">
        <f>E23</f>
        <v>JV PROJEKT VH s.r.o., BRNO</v>
      </c>
      <c r="K55" s="41"/>
      <c r="L55" s="303"/>
    </row>
    <row r="56" spans="2:12" s="1" customFormat="1" ht="14.4" customHeight="1" hidden="1">
      <c r="B56" s="302"/>
      <c r="C56" s="32" t="s">
        <v>37</v>
      </c>
      <c r="D56" s="260"/>
      <c r="E56" s="260"/>
      <c r="F56" s="30" t="e">
        <f>IF(E20="","",E20)</f>
        <v>#REF!</v>
      </c>
      <c r="G56" s="260"/>
      <c r="H56" s="260"/>
      <c r="I56" s="114"/>
      <c r="J56" s="260"/>
      <c r="K56" s="41"/>
      <c r="L56" s="303"/>
    </row>
    <row r="57" spans="2:12" s="1" customFormat="1" ht="10.35" customHeight="1" hidden="1">
      <c r="B57" s="302"/>
      <c r="C57" s="260"/>
      <c r="D57" s="260"/>
      <c r="E57" s="260"/>
      <c r="F57" s="260"/>
      <c r="G57" s="260"/>
      <c r="H57" s="260"/>
      <c r="I57" s="114"/>
      <c r="J57" s="260"/>
      <c r="K57" s="41"/>
      <c r="L57" s="303"/>
    </row>
    <row r="58" spans="2:12" s="1" customFormat="1" ht="29.25" customHeight="1" hidden="1">
      <c r="B58" s="302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306"/>
    </row>
    <row r="59" spans="2:12" s="1" customFormat="1" ht="10.35" customHeight="1" hidden="1">
      <c r="B59" s="302"/>
      <c r="C59" s="260"/>
      <c r="D59" s="260"/>
      <c r="E59" s="260"/>
      <c r="F59" s="260"/>
      <c r="G59" s="260"/>
      <c r="H59" s="260"/>
      <c r="I59" s="114"/>
      <c r="J59" s="260"/>
      <c r="K59" s="41"/>
      <c r="L59" s="303"/>
    </row>
    <row r="60" spans="2:12" s="1" customFormat="1" ht="29.25" customHeight="1" hidden="1">
      <c r="B60" s="302"/>
      <c r="C60" s="144" t="s">
        <v>285</v>
      </c>
      <c r="D60" s="260"/>
      <c r="E60" s="260"/>
      <c r="F60" s="260"/>
      <c r="G60" s="260"/>
      <c r="H60" s="260"/>
      <c r="I60" s="114"/>
      <c r="J60" s="124">
        <f>J83</f>
        <v>1577000</v>
      </c>
      <c r="K60" s="41"/>
      <c r="L60" s="303"/>
    </row>
    <row r="61" spans="2:12" s="8" customFormat="1" ht="24.9" customHeight="1" hidden="1">
      <c r="B61" s="310"/>
      <c r="C61" s="146"/>
      <c r="D61" s="147" t="s">
        <v>5047</v>
      </c>
      <c r="E61" s="148"/>
      <c r="F61" s="148"/>
      <c r="G61" s="148"/>
      <c r="H61" s="148"/>
      <c r="I61" s="149"/>
      <c r="J61" s="150">
        <f>J84</f>
        <v>1577000</v>
      </c>
      <c r="K61" s="151"/>
      <c r="L61" s="311"/>
    </row>
    <row r="62" spans="2:12" s="1" customFormat="1" ht="21.75" customHeight="1" hidden="1">
      <c r="B62" s="302"/>
      <c r="C62" s="260"/>
      <c r="D62" s="260"/>
      <c r="E62" s="260"/>
      <c r="F62" s="260"/>
      <c r="G62" s="260"/>
      <c r="H62" s="260"/>
      <c r="I62" s="114"/>
      <c r="J62" s="260"/>
      <c r="K62" s="41"/>
      <c r="L62" s="303"/>
    </row>
    <row r="63" spans="2:12" s="1" customFormat="1" ht="6.9" customHeight="1" hidden="1">
      <c r="B63" s="307"/>
      <c r="C63" s="52"/>
      <c r="D63" s="52"/>
      <c r="E63" s="52"/>
      <c r="F63" s="52"/>
      <c r="G63" s="52"/>
      <c r="H63" s="52"/>
      <c r="I63" s="135"/>
      <c r="J63" s="52"/>
      <c r="K63" s="53"/>
      <c r="L63" s="303"/>
    </row>
    <row r="64" spans="2:12" ht="13.5" hidden="1">
      <c r="B64" s="296"/>
      <c r="C64" s="297"/>
      <c r="D64" s="297"/>
      <c r="E64" s="297"/>
      <c r="F64" s="297"/>
      <c r="G64" s="297"/>
      <c r="H64" s="297"/>
      <c r="I64" s="113"/>
      <c r="J64" s="297"/>
      <c r="K64" s="297"/>
      <c r="L64" s="298"/>
    </row>
    <row r="65" spans="2:12" ht="13.5" hidden="1">
      <c r="B65" s="296"/>
      <c r="C65" s="297"/>
      <c r="D65" s="297"/>
      <c r="E65" s="297"/>
      <c r="F65" s="297"/>
      <c r="G65" s="297"/>
      <c r="H65" s="297"/>
      <c r="I65" s="113"/>
      <c r="J65" s="297"/>
      <c r="K65" s="297"/>
      <c r="L65" s="298"/>
    </row>
    <row r="66" spans="2:12" ht="13.5" hidden="1">
      <c r="B66" s="296"/>
      <c r="C66" s="297"/>
      <c r="D66" s="297"/>
      <c r="E66" s="297"/>
      <c r="F66" s="297"/>
      <c r="G66" s="297"/>
      <c r="H66" s="297"/>
      <c r="I66" s="113"/>
      <c r="J66" s="297"/>
      <c r="K66" s="297"/>
      <c r="L66" s="298"/>
    </row>
    <row r="67" spans="2:12" s="1" customFormat="1" ht="6.9" customHeight="1">
      <c r="B67" s="314"/>
      <c r="C67" s="55"/>
      <c r="D67" s="55"/>
      <c r="E67" s="55"/>
      <c r="F67" s="55"/>
      <c r="G67" s="55"/>
      <c r="H67" s="55"/>
      <c r="I67" s="138"/>
      <c r="J67" s="55"/>
      <c r="K67" s="55"/>
      <c r="L67" s="303"/>
    </row>
    <row r="68" spans="2:12" s="1" customFormat="1" ht="36.9" customHeight="1">
      <c r="B68" s="302"/>
      <c r="C68" s="25" t="s">
        <v>322</v>
      </c>
      <c r="D68" s="260"/>
      <c r="E68" s="260"/>
      <c r="F68" s="260"/>
      <c r="G68" s="260"/>
      <c r="H68" s="260"/>
      <c r="I68" s="114"/>
      <c r="J68" s="260"/>
      <c r="K68" s="260"/>
      <c r="L68" s="303"/>
    </row>
    <row r="69" spans="2:12" s="1" customFormat="1" ht="6.9" customHeight="1">
      <c r="B69" s="302"/>
      <c r="C69" s="260"/>
      <c r="D69" s="260"/>
      <c r="E69" s="260"/>
      <c r="F69" s="260"/>
      <c r="G69" s="260"/>
      <c r="H69" s="260"/>
      <c r="I69" s="114"/>
      <c r="J69" s="260"/>
      <c r="K69" s="260"/>
      <c r="L69" s="303"/>
    </row>
    <row r="70" spans="2:12" s="1" customFormat="1" ht="14.4" customHeight="1">
      <c r="B70" s="302"/>
      <c r="C70" s="32" t="s">
        <v>16</v>
      </c>
      <c r="D70" s="260"/>
      <c r="E70" s="260"/>
      <c r="F70" s="260"/>
      <c r="G70" s="260"/>
      <c r="H70" s="260"/>
      <c r="I70" s="114"/>
      <c r="J70" s="260"/>
      <c r="K70" s="260"/>
      <c r="L70" s="303"/>
    </row>
    <row r="71" spans="2:12" s="1" customFormat="1" ht="22.5" customHeight="1">
      <c r="B71" s="302"/>
      <c r="C71" s="260"/>
      <c r="D71" s="260"/>
      <c r="E71" s="384" t="s">
        <v>17</v>
      </c>
      <c r="F71" s="375"/>
      <c r="G71" s="375"/>
      <c r="H71" s="375"/>
      <c r="I71" s="114"/>
      <c r="J71" s="260"/>
      <c r="K71" s="260"/>
      <c r="L71" s="303"/>
    </row>
    <row r="72" spans="2:12" ht="13.2">
      <c r="B72" s="301"/>
      <c r="C72" s="32" t="s">
        <v>217</v>
      </c>
      <c r="D72" s="262"/>
      <c r="E72" s="262"/>
      <c r="F72" s="262"/>
      <c r="G72" s="262"/>
      <c r="H72" s="262"/>
      <c r="I72" s="113"/>
      <c r="J72" s="262"/>
      <c r="K72" s="262"/>
      <c r="L72" s="300"/>
    </row>
    <row r="73" spans="2:12" s="1" customFormat="1" ht="22.5" customHeight="1">
      <c r="B73" s="302"/>
      <c r="C73" s="260"/>
      <c r="D73" s="260"/>
      <c r="E73" s="384" t="s">
        <v>219</v>
      </c>
      <c r="F73" s="375"/>
      <c r="G73" s="375"/>
      <c r="H73" s="375"/>
      <c r="I73" s="114"/>
      <c r="J73" s="260"/>
      <c r="K73" s="260"/>
      <c r="L73" s="303"/>
    </row>
    <row r="74" spans="2:12" s="1" customFormat="1" ht="14.4" customHeight="1">
      <c r="B74" s="302"/>
      <c r="C74" s="32" t="s">
        <v>221</v>
      </c>
      <c r="D74" s="260"/>
      <c r="E74" s="260"/>
      <c r="F74" s="260"/>
      <c r="G74" s="260"/>
      <c r="H74" s="260"/>
      <c r="I74" s="114"/>
      <c r="J74" s="260"/>
      <c r="K74" s="260"/>
      <c r="L74" s="303"/>
    </row>
    <row r="75" spans="2:12" s="1" customFormat="1" ht="23.25" customHeight="1">
      <c r="B75" s="302"/>
      <c r="C75" s="260"/>
      <c r="D75" s="260"/>
      <c r="E75" s="385" t="str">
        <f>E11</f>
        <v>991 - OSTATNÍ NÁKLADY</v>
      </c>
      <c r="F75" s="375"/>
      <c r="G75" s="375"/>
      <c r="H75" s="375"/>
      <c r="I75" s="114"/>
      <c r="J75" s="260"/>
      <c r="K75" s="260"/>
      <c r="L75" s="303"/>
    </row>
    <row r="76" spans="2:12" s="1" customFormat="1" ht="6.9" customHeight="1">
      <c r="B76" s="302"/>
      <c r="C76" s="260"/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18" customHeight="1">
      <c r="B77" s="302"/>
      <c r="C77" s="32" t="s">
        <v>24</v>
      </c>
      <c r="D77" s="260"/>
      <c r="E77" s="260"/>
      <c r="F77" s="30" t="str">
        <f>F14</f>
        <v>HRANICE - DRAHOTUŠE</v>
      </c>
      <c r="G77" s="260"/>
      <c r="H77" s="260"/>
      <c r="I77" s="115" t="s">
        <v>26</v>
      </c>
      <c r="J77" s="116" t="str">
        <f>IF(J14="","",J14)</f>
        <v>6.4.2016</v>
      </c>
      <c r="K77" s="260"/>
      <c r="L77" s="303"/>
    </row>
    <row r="78" spans="2:12" s="1" customFormat="1" ht="6.9" customHeight="1">
      <c r="B78" s="302"/>
      <c r="C78" s="260"/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13.2">
      <c r="B79" s="302"/>
      <c r="C79" s="32" t="s">
        <v>32</v>
      </c>
      <c r="D79" s="260"/>
      <c r="E79" s="260"/>
      <c r="F79" s="30" t="str">
        <f>E17</f>
        <v>VODOVODY A KANALIZACE PŘEROV a.s.</v>
      </c>
      <c r="G79" s="260"/>
      <c r="H79" s="260"/>
      <c r="I79" s="115" t="s">
        <v>38</v>
      </c>
      <c r="J79" s="30" t="str">
        <f>E23</f>
        <v>JV PROJEKT VH s.r.o., BRNO</v>
      </c>
      <c r="K79" s="260"/>
      <c r="L79" s="303"/>
    </row>
    <row r="80" spans="2:12" s="1" customFormat="1" ht="14.4" customHeight="1">
      <c r="B80" s="302"/>
      <c r="C80" s="32" t="s">
        <v>37</v>
      </c>
      <c r="D80" s="260"/>
      <c r="E80" s="260"/>
      <c r="F80" s="30" t="s">
        <v>6577</v>
      </c>
      <c r="G80" s="260"/>
      <c r="H80" s="260"/>
      <c r="I80" s="114"/>
      <c r="J80" s="260"/>
      <c r="K80" s="260"/>
      <c r="L80" s="303"/>
    </row>
    <row r="81" spans="2:12" s="1" customFormat="1" ht="10.35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0" customFormat="1" ht="29.25" customHeight="1">
      <c r="B82" s="315"/>
      <c r="C82" s="165" t="s">
        <v>323</v>
      </c>
      <c r="D82" s="166" t="s">
        <v>60</v>
      </c>
      <c r="E82" s="166" t="s">
        <v>57</v>
      </c>
      <c r="F82" s="166" t="s">
        <v>324</v>
      </c>
      <c r="G82" s="166" t="s">
        <v>325</v>
      </c>
      <c r="H82" s="166" t="s">
        <v>326</v>
      </c>
      <c r="I82" s="167" t="s">
        <v>327</v>
      </c>
      <c r="J82" s="166" t="s">
        <v>283</v>
      </c>
      <c r="K82" s="168" t="s">
        <v>328</v>
      </c>
      <c r="L82" s="368"/>
    </row>
    <row r="83" spans="2:12" s="1" customFormat="1" ht="29.25" customHeight="1">
      <c r="B83" s="302"/>
      <c r="C83" s="316" t="s">
        <v>285</v>
      </c>
      <c r="D83" s="260"/>
      <c r="E83" s="260"/>
      <c r="F83" s="260"/>
      <c r="G83" s="260"/>
      <c r="H83" s="260"/>
      <c r="I83" s="114"/>
      <c r="J83" s="317">
        <f>J84</f>
        <v>1577000</v>
      </c>
      <c r="K83" s="260"/>
      <c r="L83" s="303"/>
    </row>
    <row r="84" spans="2:12" s="11" customFormat="1" ht="37.35" customHeight="1">
      <c r="B84" s="318"/>
      <c r="C84" s="182"/>
      <c r="D84" s="188" t="s">
        <v>74</v>
      </c>
      <c r="E84" s="231" t="s">
        <v>5048</v>
      </c>
      <c r="F84" s="231" t="s">
        <v>5049</v>
      </c>
      <c r="G84" s="182"/>
      <c r="H84" s="182"/>
      <c r="I84" s="319"/>
      <c r="J84" s="232">
        <f>SUM(J85:J104)</f>
        <v>1577000</v>
      </c>
      <c r="K84" s="182"/>
      <c r="L84" s="320"/>
    </row>
    <row r="85" spans="2:12" s="1" customFormat="1" ht="22.5" customHeight="1" outlineLevel="1">
      <c r="B85" s="302"/>
      <c r="C85" s="191" t="s">
        <v>23</v>
      </c>
      <c r="D85" s="191" t="s">
        <v>342</v>
      </c>
      <c r="E85" s="192" t="s">
        <v>5050</v>
      </c>
      <c r="F85" s="193" t="s">
        <v>5051</v>
      </c>
      <c r="G85" s="194" t="s">
        <v>2481</v>
      </c>
      <c r="H85" s="195">
        <v>1</v>
      </c>
      <c r="I85" s="269">
        <v>25000</v>
      </c>
      <c r="J85" s="197">
        <f aca="true" t="shared" si="0" ref="J85:J104">ROUND(I85*H85,2)</f>
        <v>25000</v>
      </c>
      <c r="K85" s="193" t="s">
        <v>346</v>
      </c>
      <c r="L85" s="322"/>
    </row>
    <row r="86" spans="2:12" s="1" customFormat="1" ht="31.5" customHeight="1" outlineLevel="1">
      <c r="B86" s="302"/>
      <c r="C86" s="191" t="s">
        <v>83</v>
      </c>
      <c r="D86" s="191" t="s">
        <v>342</v>
      </c>
      <c r="E86" s="192" t="s">
        <v>5052</v>
      </c>
      <c r="F86" s="193" t="s">
        <v>5053</v>
      </c>
      <c r="G86" s="194" t="s">
        <v>2481</v>
      </c>
      <c r="H86" s="195">
        <v>1</v>
      </c>
      <c r="I86" s="269">
        <v>240000</v>
      </c>
      <c r="J86" s="197">
        <f t="shared" si="0"/>
        <v>240000</v>
      </c>
      <c r="K86" s="193" t="s">
        <v>34</v>
      </c>
      <c r="L86" s="322"/>
    </row>
    <row r="87" spans="2:12" s="1" customFormat="1" ht="22.5" customHeight="1" outlineLevel="1">
      <c r="B87" s="302"/>
      <c r="C87" s="191" t="s">
        <v>90</v>
      </c>
      <c r="D87" s="191" t="s">
        <v>342</v>
      </c>
      <c r="E87" s="192" t="s">
        <v>5054</v>
      </c>
      <c r="F87" s="193" t="s">
        <v>5055</v>
      </c>
      <c r="G87" s="194" t="s">
        <v>2481</v>
      </c>
      <c r="H87" s="195">
        <v>1</v>
      </c>
      <c r="I87" s="269">
        <v>250000</v>
      </c>
      <c r="J87" s="197">
        <f t="shared" si="0"/>
        <v>250000</v>
      </c>
      <c r="K87" s="193" t="s">
        <v>34</v>
      </c>
      <c r="L87" s="322"/>
    </row>
    <row r="88" spans="2:12" s="1" customFormat="1" ht="44.25" customHeight="1" outlineLevel="1">
      <c r="B88" s="302"/>
      <c r="C88" s="191" t="s">
        <v>347</v>
      </c>
      <c r="D88" s="191" t="s">
        <v>342</v>
      </c>
      <c r="E88" s="192" t="s">
        <v>5056</v>
      </c>
      <c r="F88" s="193" t="s">
        <v>5057</v>
      </c>
      <c r="G88" s="194" t="s">
        <v>2481</v>
      </c>
      <c r="H88" s="195">
        <v>1</v>
      </c>
      <c r="I88" s="269">
        <v>85000</v>
      </c>
      <c r="J88" s="197">
        <f t="shared" si="0"/>
        <v>85000</v>
      </c>
      <c r="K88" s="193" t="s">
        <v>34</v>
      </c>
      <c r="L88" s="322"/>
    </row>
    <row r="89" spans="2:12" s="1" customFormat="1" ht="22.5" customHeight="1" outlineLevel="1">
      <c r="B89" s="302"/>
      <c r="C89" s="191" t="s">
        <v>368</v>
      </c>
      <c r="D89" s="191" t="s">
        <v>342</v>
      </c>
      <c r="E89" s="192" t="s">
        <v>5058</v>
      </c>
      <c r="F89" s="193" t="s">
        <v>5059</v>
      </c>
      <c r="G89" s="194" t="s">
        <v>2481</v>
      </c>
      <c r="H89" s="195">
        <v>1</v>
      </c>
      <c r="I89" s="269">
        <v>25000</v>
      </c>
      <c r="J89" s="197">
        <f t="shared" si="0"/>
        <v>25000</v>
      </c>
      <c r="K89" s="193" t="s">
        <v>34</v>
      </c>
      <c r="L89" s="322"/>
    </row>
    <row r="90" spans="2:12" s="1" customFormat="1" ht="22.5" customHeight="1" outlineLevel="1">
      <c r="B90" s="302"/>
      <c r="C90" s="191" t="s">
        <v>373</v>
      </c>
      <c r="D90" s="191" t="s">
        <v>342</v>
      </c>
      <c r="E90" s="192" t="s">
        <v>5060</v>
      </c>
      <c r="F90" s="193" t="s">
        <v>5061</v>
      </c>
      <c r="G90" s="194" t="s">
        <v>2481</v>
      </c>
      <c r="H90" s="195">
        <v>1</v>
      </c>
      <c r="I90" s="269">
        <v>25000</v>
      </c>
      <c r="J90" s="197">
        <f t="shared" si="0"/>
        <v>25000</v>
      </c>
      <c r="K90" s="193" t="s">
        <v>34</v>
      </c>
      <c r="L90" s="322"/>
    </row>
    <row r="91" spans="2:12" s="1" customFormat="1" ht="22.5" customHeight="1" outlineLevel="1">
      <c r="B91" s="302"/>
      <c r="C91" s="191" t="s">
        <v>378</v>
      </c>
      <c r="D91" s="191" t="s">
        <v>342</v>
      </c>
      <c r="E91" s="192" t="s">
        <v>5062</v>
      </c>
      <c r="F91" s="193" t="s">
        <v>5063</v>
      </c>
      <c r="G91" s="194" t="s">
        <v>2481</v>
      </c>
      <c r="H91" s="195">
        <v>1</v>
      </c>
      <c r="I91" s="269">
        <v>40000</v>
      </c>
      <c r="J91" s="197">
        <f t="shared" si="0"/>
        <v>40000</v>
      </c>
      <c r="K91" s="193" t="s">
        <v>34</v>
      </c>
      <c r="L91" s="322"/>
    </row>
    <row r="92" spans="2:12" s="1" customFormat="1" ht="44.25" customHeight="1" outlineLevel="1">
      <c r="B92" s="302"/>
      <c r="C92" s="191" t="s">
        <v>382</v>
      </c>
      <c r="D92" s="191" t="s">
        <v>342</v>
      </c>
      <c r="E92" s="192" t="s">
        <v>5064</v>
      </c>
      <c r="F92" s="193" t="s">
        <v>5065</v>
      </c>
      <c r="G92" s="194" t="s">
        <v>2481</v>
      </c>
      <c r="H92" s="195">
        <v>1</v>
      </c>
      <c r="I92" s="269">
        <v>260000</v>
      </c>
      <c r="J92" s="197">
        <f t="shared" si="0"/>
        <v>260000</v>
      </c>
      <c r="K92" s="193" t="s">
        <v>34</v>
      </c>
      <c r="L92" s="322"/>
    </row>
    <row r="93" spans="2:12" s="1" customFormat="1" ht="22.5" customHeight="1" outlineLevel="1">
      <c r="B93" s="302"/>
      <c r="C93" s="191" t="s">
        <v>387</v>
      </c>
      <c r="D93" s="191" t="s">
        <v>342</v>
      </c>
      <c r="E93" s="192" t="s">
        <v>5066</v>
      </c>
      <c r="F93" s="193" t="s">
        <v>5067</v>
      </c>
      <c r="G93" s="194" t="s">
        <v>2481</v>
      </c>
      <c r="H93" s="195">
        <v>1</v>
      </c>
      <c r="I93" s="269">
        <v>120000</v>
      </c>
      <c r="J93" s="197">
        <f t="shared" si="0"/>
        <v>120000</v>
      </c>
      <c r="K93" s="193" t="s">
        <v>34</v>
      </c>
      <c r="L93" s="322"/>
    </row>
    <row r="94" spans="2:12" s="1" customFormat="1" ht="44.25" customHeight="1" outlineLevel="1">
      <c r="B94" s="302"/>
      <c r="C94" s="191" t="s">
        <v>28</v>
      </c>
      <c r="D94" s="191" t="s">
        <v>342</v>
      </c>
      <c r="E94" s="192" t="s">
        <v>5068</v>
      </c>
      <c r="F94" s="193" t="s">
        <v>5069</v>
      </c>
      <c r="G94" s="194" t="s">
        <v>2481</v>
      </c>
      <c r="H94" s="195">
        <v>1</v>
      </c>
      <c r="I94" s="269">
        <v>140000</v>
      </c>
      <c r="J94" s="197">
        <f t="shared" si="0"/>
        <v>140000</v>
      </c>
      <c r="K94" s="193" t="s">
        <v>34</v>
      </c>
      <c r="L94" s="322"/>
    </row>
    <row r="95" spans="2:12" s="1" customFormat="1" ht="22.5" customHeight="1" outlineLevel="1">
      <c r="B95" s="302"/>
      <c r="C95" s="191" t="s">
        <v>340</v>
      </c>
      <c r="D95" s="191" t="s">
        <v>342</v>
      </c>
      <c r="E95" s="192" t="s">
        <v>5070</v>
      </c>
      <c r="F95" s="193" t="s">
        <v>5071</v>
      </c>
      <c r="G95" s="194" t="s">
        <v>2481</v>
      </c>
      <c r="H95" s="195">
        <v>1</v>
      </c>
      <c r="I95" s="269">
        <v>67500</v>
      </c>
      <c r="J95" s="197">
        <f t="shared" si="0"/>
        <v>67500</v>
      </c>
      <c r="K95" s="193" t="s">
        <v>34</v>
      </c>
      <c r="L95" s="322"/>
    </row>
    <row r="96" spans="2:12" s="1" customFormat="1" ht="22.5" customHeight="1" outlineLevel="1">
      <c r="B96" s="302"/>
      <c r="C96" s="191" t="s">
        <v>397</v>
      </c>
      <c r="D96" s="191" t="s">
        <v>342</v>
      </c>
      <c r="E96" s="192" t="s">
        <v>5072</v>
      </c>
      <c r="F96" s="193" t="s">
        <v>5073</v>
      </c>
      <c r="G96" s="194" t="s">
        <v>2481</v>
      </c>
      <c r="H96" s="195">
        <v>1</v>
      </c>
      <c r="I96" s="269">
        <v>80000</v>
      </c>
      <c r="J96" s="197">
        <f t="shared" si="0"/>
        <v>80000</v>
      </c>
      <c r="K96" s="193" t="s">
        <v>34</v>
      </c>
      <c r="L96" s="322"/>
    </row>
    <row r="97" spans="2:12" s="1" customFormat="1" ht="22.5" customHeight="1" outlineLevel="1">
      <c r="B97" s="302"/>
      <c r="C97" s="191" t="s">
        <v>271</v>
      </c>
      <c r="D97" s="191" t="s">
        <v>342</v>
      </c>
      <c r="E97" s="192" t="s">
        <v>5074</v>
      </c>
      <c r="F97" s="193" t="s">
        <v>5075</v>
      </c>
      <c r="G97" s="194" t="s">
        <v>2481</v>
      </c>
      <c r="H97" s="195">
        <v>1</v>
      </c>
      <c r="I97" s="269">
        <v>13500</v>
      </c>
      <c r="J97" s="197">
        <f t="shared" si="0"/>
        <v>13500</v>
      </c>
      <c r="K97" s="193" t="s">
        <v>34</v>
      </c>
      <c r="L97" s="322"/>
    </row>
    <row r="98" spans="2:12" s="1" customFormat="1" ht="22.5" customHeight="1" outlineLevel="1">
      <c r="B98" s="302"/>
      <c r="C98" s="191" t="s">
        <v>403</v>
      </c>
      <c r="D98" s="191" t="s">
        <v>342</v>
      </c>
      <c r="E98" s="192" t="s">
        <v>5076</v>
      </c>
      <c r="F98" s="193" t="s">
        <v>5077</v>
      </c>
      <c r="G98" s="194" t="s">
        <v>2481</v>
      </c>
      <c r="H98" s="195">
        <v>1</v>
      </c>
      <c r="I98" s="269">
        <v>27000</v>
      </c>
      <c r="J98" s="197">
        <f t="shared" si="0"/>
        <v>27000</v>
      </c>
      <c r="K98" s="193" t="s">
        <v>34</v>
      </c>
      <c r="L98" s="322"/>
    </row>
    <row r="99" spans="2:12" s="1" customFormat="1" ht="22.5" customHeight="1" outlineLevel="1">
      <c r="B99" s="302"/>
      <c r="C99" s="191" t="s">
        <v>8</v>
      </c>
      <c r="D99" s="191" t="s">
        <v>342</v>
      </c>
      <c r="E99" s="192" t="s">
        <v>5078</v>
      </c>
      <c r="F99" s="193" t="s">
        <v>5079</v>
      </c>
      <c r="G99" s="194" t="s">
        <v>2481</v>
      </c>
      <c r="H99" s="195">
        <v>1</v>
      </c>
      <c r="I99" s="269">
        <v>15000</v>
      </c>
      <c r="J99" s="197">
        <f t="shared" si="0"/>
        <v>15000</v>
      </c>
      <c r="K99" s="193" t="s">
        <v>34</v>
      </c>
      <c r="L99" s="322"/>
    </row>
    <row r="100" spans="2:12" s="1" customFormat="1" ht="22.5" customHeight="1" outlineLevel="1">
      <c r="B100" s="302"/>
      <c r="C100" s="191" t="s">
        <v>410</v>
      </c>
      <c r="D100" s="191" t="s">
        <v>342</v>
      </c>
      <c r="E100" s="192" t="s">
        <v>5080</v>
      </c>
      <c r="F100" s="193" t="s">
        <v>5081</v>
      </c>
      <c r="G100" s="194" t="s">
        <v>2481</v>
      </c>
      <c r="H100" s="195">
        <v>1</v>
      </c>
      <c r="I100" s="269">
        <v>27000</v>
      </c>
      <c r="J100" s="197">
        <f t="shared" si="0"/>
        <v>27000</v>
      </c>
      <c r="K100" s="193" t="s">
        <v>34</v>
      </c>
      <c r="L100" s="322"/>
    </row>
    <row r="101" spans="2:12" s="1" customFormat="1" ht="22.5" customHeight="1" outlineLevel="1">
      <c r="B101" s="302"/>
      <c r="C101" s="191" t="s">
        <v>414</v>
      </c>
      <c r="D101" s="191" t="s">
        <v>342</v>
      </c>
      <c r="E101" s="192" t="s">
        <v>5082</v>
      </c>
      <c r="F101" s="193" t="s">
        <v>5083</v>
      </c>
      <c r="G101" s="194" t="s">
        <v>2481</v>
      </c>
      <c r="H101" s="195">
        <v>1</v>
      </c>
      <c r="I101" s="269">
        <v>27000</v>
      </c>
      <c r="J101" s="197">
        <f t="shared" si="0"/>
        <v>27000</v>
      </c>
      <c r="K101" s="193" t="s">
        <v>34</v>
      </c>
      <c r="L101" s="322"/>
    </row>
    <row r="102" spans="2:12" s="1" customFormat="1" ht="22.5" customHeight="1" outlineLevel="1">
      <c r="B102" s="302"/>
      <c r="C102" s="191" t="s">
        <v>418</v>
      </c>
      <c r="D102" s="191" t="s">
        <v>342</v>
      </c>
      <c r="E102" s="192" t="s">
        <v>5084</v>
      </c>
      <c r="F102" s="193" t="s">
        <v>5085</v>
      </c>
      <c r="G102" s="194" t="s">
        <v>2481</v>
      </c>
      <c r="H102" s="195">
        <v>3</v>
      </c>
      <c r="I102" s="269">
        <v>25000</v>
      </c>
      <c r="J102" s="197">
        <f t="shared" si="0"/>
        <v>75000</v>
      </c>
      <c r="K102" s="193" t="s">
        <v>34</v>
      </c>
      <c r="L102" s="322"/>
    </row>
    <row r="103" spans="2:12" s="1" customFormat="1" ht="22.5" customHeight="1" outlineLevel="1">
      <c r="B103" s="302"/>
      <c r="C103" s="191" t="s">
        <v>422</v>
      </c>
      <c r="D103" s="191" t="s">
        <v>342</v>
      </c>
      <c r="E103" s="192" t="s">
        <v>5086</v>
      </c>
      <c r="F103" s="193" t="s">
        <v>5087</v>
      </c>
      <c r="G103" s="194" t="s">
        <v>2481</v>
      </c>
      <c r="H103" s="195">
        <v>1</v>
      </c>
      <c r="I103" s="269">
        <v>15000</v>
      </c>
      <c r="J103" s="197">
        <f t="shared" si="0"/>
        <v>15000</v>
      </c>
      <c r="K103" s="193" t="s">
        <v>34</v>
      </c>
      <c r="L103" s="322"/>
    </row>
    <row r="104" spans="2:12" s="1" customFormat="1" ht="31.5" customHeight="1" outlineLevel="1">
      <c r="B104" s="302"/>
      <c r="C104" s="191" t="s">
        <v>425</v>
      </c>
      <c r="D104" s="191" t="s">
        <v>342</v>
      </c>
      <c r="E104" s="192" t="s">
        <v>5088</v>
      </c>
      <c r="F104" s="193" t="s">
        <v>5089</v>
      </c>
      <c r="G104" s="194" t="s">
        <v>2481</v>
      </c>
      <c r="H104" s="195">
        <v>1</v>
      </c>
      <c r="I104" s="269">
        <v>20000</v>
      </c>
      <c r="J104" s="197">
        <f t="shared" si="0"/>
        <v>20000</v>
      </c>
      <c r="K104" s="193" t="s">
        <v>34</v>
      </c>
      <c r="L104" s="322"/>
    </row>
    <row r="105" spans="2:12" s="1" customFormat="1" ht="6.9" customHeight="1">
      <c r="B105" s="323"/>
      <c r="C105" s="324"/>
      <c r="D105" s="324"/>
      <c r="E105" s="324"/>
      <c r="F105" s="324"/>
      <c r="G105" s="324"/>
      <c r="H105" s="324"/>
      <c r="I105" s="325"/>
      <c r="J105" s="324"/>
      <c r="K105" s="324"/>
      <c r="L105" s="326"/>
    </row>
  </sheetData>
  <sheetProtection formatColumns="0" formatRows="0" sort="0" autoFilter="0"/>
  <autoFilter ref="C82:K82"/>
  <mergeCells count="11">
    <mergeCell ref="E75:H75"/>
    <mergeCell ref="E7:H7"/>
    <mergeCell ref="E9:H9"/>
    <mergeCell ref="E11:H11"/>
    <mergeCell ref="E26:H26"/>
    <mergeCell ref="E47:H47"/>
    <mergeCell ref="G1:H1"/>
    <mergeCell ref="E49:H49"/>
    <mergeCell ref="E51:H51"/>
    <mergeCell ref="E71:H7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75"/>
  <sheetViews>
    <sheetView showGridLines="0" workbookViewId="0" topLeftCell="A1">
      <pane ySplit="1" topLeftCell="A2" activePane="bottomLeft" state="frozen"/>
      <selection pane="bottomLeft" activeCell="L83" sqref="L83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s="1" customFormat="1" ht="22.5" customHeight="1" hidden="1">
      <c r="B9" s="302"/>
      <c r="C9" s="260"/>
      <c r="D9" s="260"/>
      <c r="E9" s="384" t="s">
        <v>5090</v>
      </c>
      <c r="F9" s="375"/>
      <c r="G9" s="375"/>
      <c r="H9" s="375"/>
      <c r="I9" s="114"/>
      <c r="J9" s="260"/>
      <c r="K9" s="41"/>
      <c r="L9" s="303"/>
    </row>
    <row r="10" spans="2:12" s="1" customFormat="1" ht="13.2" hidden="1">
      <c r="B10" s="302"/>
      <c r="C10" s="260"/>
      <c r="D10" s="32" t="s">
        <v>221</v>
      </c>
      <c r="E10" s="260"/>
      <c r="F10" s="260"/>
      <c r="G10" s="260"/>
      <c r="H10" s="260"/>
      <c r="I10" s="114"/>
      <c r="J10" s="260"/>
      <c r="K10" s="41"/>
      <c r="L10" s="303"/>
    </row>
    <row r="11" spans="2:12" s="1" customFormat="1" ht="36.9" customHeight="1" hidden="1">
      <c r="B11" s="302"/>
      <c r="C11" s="260"/>
      <c r="D11" s="260"/>
      <c r="E11" s="385" t="s">
        <v>5091</v>
      </c>
      <c r="F11" s="375"/>
      <c r="G11" s="375"/>
      <c r="H11" s="375"/>
      <c r="I11" s="114"/>
      <c r="J11" s="260"/>
      <c r="K11" s="41"/>
      <c r="L11" s="303"/>
    </row>
    <row r="12" spans="2:12" s="1" customFormat="1" ht="13.5" hidden="1">
      <c r="B12" s="302"/>
      <c r="C12" s="260"/>
      <c r="D12" s="260"/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14.4" customHeight="1" hidden="1">
      <c r="B13" s="302"/>
      <c r="C13" s="260"/>
      <c r="D13" s="32" t="s">
        <v>19</v>
      </c>
      <c r="E13" s="260"/>
      <c r="F13" s="30" t="s">
        <v>34</v>
      </c>
      <c r="G13" s="260"/>
      <c r="H13" s="260"/>
      <c r="I13" s="115" t="s">
        <v>21</v>
      </c>
      <c r="J13" s="30" t="s">
        <v>34</v>
      </c>
      <c r="K13" s="41"/>
      <c r="L13" s="303"/>
    </row>
    <row r="14" spans="2:12" s="1" customFormat="1" ht="14.4" customHeight="1" hidden="1">
      <c r="B14" s="302"/>
      <c r="C14" s="260"/>
      <c r="D14" s="32" t="s">
        <v>24</v>
      </c>
      <c r="E14" s="260"/>
      <c r="F14" s="30" t="s">
        <v>25</v>
      </c>
      <c r="G14" s="260"/>
      <c r="H14" s="260"/>
      <c r="I14" s="115" t="s">
        <v>26</v>
      </c>
      <c r="J14" s="116" t="str">
        <f>'Rekapitulace stavby'!G8</f>
        <v>6.4.2016</v>
      </c>
      <c r="K14" s="41"/>
      <c r="L14" s="303"/>
    </row>
    <row r="15" spans="2:12" s="1" customFormat="1" ht="10.95" customHeight="1" hidden="1">
      <c r="B15" s="302"/>
      <c r="C15" s="260"/>
      <c r="D15" s="260"/>
      <c r="E15" s="260"/>
      <c r="F15" s="260"/>
      <c r="G15" s="260"/>
      <c r="H15" s="260"/>
      <c r="I15" s="114"/>
      <c r="J15" s="260"/>
      <c r="K15" s="41"/>
      <c r="L15" s="303"/>
    </row>
    <row r="16" spans="2:12" s="1" customFormat="1" ht="14.4" customHeight="1" hidden="1">
      <c r="B16" s="302"/>
      <c r="C16" s="260"/>
      <c r="D16" s="32" t="s">
        <v>32</v>
      </c>
      <c r="E16" s="260"/>
      <c r="F16" s="260"/>
      <c r="G16" s="260"/>
      <c r="H16" s="260"/>
      <c r="I16" s="115" t="s">
        <v>33</v>
      </c>
      <c r="J16" s="30" t="s">
        <v>34</v>
      </c>
      <c r="K16" s="41"/>
      <c r="L16" s="303"/>
    </row>
    <row r="17" spans="2:12" s="1" customFormat="1" ht="18" customHeight="1" hidden="1">
      <c r="B17" s="302"/>
      <c r="C17" s="260"/>
      <c r="D17" s="260"/>
      <c r="E17" s="30" t="s">
        <v>35</v>
      </c>
      <c r="F17" s="260"/>
      <c r="G17" s="260"/>
      <c r="H17" s="260"/>
      <c r="I17" s="115" t="s">
        <v>36</v>
      </c>
      <c r="J17" s="30" t="s">
        <v>34</v>
      </c>
      <c r="K17" s="41"/>
      <c r="L17" s="303"/>
    </row>
    <row r="18" spans="2:12" s="1" customFormat="1" ht="6.9" customHeight="1" hidden="1">
      <c r="B18" s="302"/>
      <c r="C18" s="260"/>
      <c r="D18" s="260"/>
      <c r="E18" s="260"/>
      <c r="F18" s="260"/>
      <c r="G18" s="260"/>
      <c r="H18" s="260"/>
      <c r="I18" s="114"/>
      <c r="J18" s="260"/>
      <c r="K18" s="41"/>
      <c r="L18" s="303"/>
    </row>
    <row r="19" spans="2:12" s="1" customFormat="1" ht="14.4" customHeight="1" hidden="1">
      <c r="B19" s="302"/>
      <c r="C19" s="260"/>
      <c r="D19" s="32" t="s">
        <v>37</v>
      </c>
      <c r="E19" s="260"/>
      <c r="F19" s="260"/>
      <c r="G19" s="260"/>
      <c r="H19" s="260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303"/>
    </row>
    <row r="20" spans="2:12" s="1" customFormat="1" ht="18" customHeight="1" hidden="1">
      <c r="B20" s="302"/>
      <c r="C20" s="260"/>
      <c r="D20" s="260"/>
      <c r="E20" s="30" t="e">
        <f>IF(#REF!="Vyplň údaj","",IF(#REF!="","",#REF!))</f>
        <v>#REF!</v>
      </c>
      <c r="F20" s="260"/>
      <c r="G20" s="260"/>
      <c r="H20" s="260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303"/>
    </row>
    <row r="21" spans="2:12" s="1" customFormat="1" ht="6.9" customHeight="1" hidden="1">
      <c r="B21" s="302"/>
      <c r="C21" s="260"/>
      <c r="D21" s="260"/>
      <c r="E21" s="260"/>
      <c r="F21" s="260"/>
      <c r="G21" s="260"/>
      <c r="H21" s="260"/>
      <c r="I21" s="114"/>
      <c r="J21" s="260"/>
      <c r="K21" s="41"/>
      <c r="L21" s="303"/>
    </row>
    <row r="22" spans="2:12" s="1" customFormat="1" ht="14.4" customHeight="1" hidden="1">
      <c r="B22" s="302"/>
      <c r="C22" s="260"/>
      <c r="D22" s="32" t="s">
        <v>38</v>
      </c>
      <c r="E22" s="260"/>
      <c r="F22" s="260"/>
      <c r="G22" s="260"/>
      <c r="H22" s="260"/>
      <c r="I22" s="115" t="s">
        <v>33</v>
      </c>
      <c r="J22" s="30" t="s">
        <v>34</v>
      </c>
      <c r="K22" s="41"/>
      <c r="L22" s="303"/>
    </row>
    <row r="23" spans="2:12" s="1" customFormat="1" ht="18" customHeight="1" hidden="1">
      <c r="B23" s="302"/>
      <c r="C23" s="260"/>
      <c r="D23" s="260"/>
      <c r="E23" s="30" t="s">
        <v>5092</v>
      </c>
      <c r="F23" s="260"/>
      <c r="G23" s="260"/>
      <c r="H23" s="260"/>
      <c r="I23" s="115" t="s">
        <v>36</v>
      </c>
      <c r="J23" s="30" t="s">
        <v>34</v>
      </c>
      <c r="K23" s="41"/>
      <c r="L23" s="303"/>
    </row>
    <row r="24" spans="2:12" s="1" customFormat="1" ht="6.9" customHeight="1" hidden="1">
      <c r="B24" s="302"/>
      <c r="C24" s="260"/>
      <c r="D24" s="260"/>
      <c r="E24" s="260"/>
      <c r="F24" s="260"/>
      <c r="G24" s="260"/>
      <c r="H24" s="260"/>
      <c r="I24" s="114"/>
      <c r="J24" s="260"/>
      <c r="K24" s="41"/>
      <c r="L24" s="303"/>
    </row>
    <row r="25" spans="2:12" s="1" customFormat="1" ht="14.4" customHeight="1" hidden="1">
      <c r="B25" s="302"/>
      <c r="C25" s="260"/>
      <c r="D25" s="32" t="s">
        <v>41</v>
      </c>
      <c r="E25" s="260"/>
      <c r="F25" s="260"/>
      <c r="G25" s="260"/>
      <c r="H25" s="260"/>
      <c r="I25" s="114"/>
      <c r="J25" s="260"/>
      <c r="K25" s="41"/>
      <c r="L25" s="303"/>
    </row>
    <row r="26" spans="2:12" s="7" customFormat="1" ht="22.5" customHeight="1" hidden="1">
      <c r="B26" s="304"/>
      <c r="C26" s="264"/>
      <c r="D26" s="264"/>
      <c r="E26" s="387" t="s">
        <v>34</v>
      </c>
      <c r="F26" s="388"/>
      <c r="G26" s="388"/>
      <c r="H26" s="388"/>
      <c r="I26" s="119"/>
      <c r="J26" s="264"/>
      <c r="K26" s="120"/>
      <c r="L26" s="305"/>
    </row>
    <row r="27" spans="2:12" s="1" customFormat="1" ht="6.9" customHeight="1" hidden="1">
      <c r="B27" s="302"/>
      <c r="C27" s="260"/>
      <c r="D27" s="260"/>
      <c r="E27" s="260"/>
      <c r="F27" s="260"/>
      <c r="G27" s="260"/>
      <c r="H27" s="260"/>
      <c r="I27" s="114"/>
      <c r="J27" s="260"/>
      <c r="K27" s="41"/>
      <c r="L27" s="303"/>
    </row>
    <row r="28" spans="2:12" s="1" customFormat="1" ht="6.9" customHeight="1" hidden="1">
      <c r="B28" s="302"/>
      <c r="C28" s="260"/>
      <c r="D28" s="79"/>
      <c r="E28" s="79"/>
      <c r="F28" s="79"/>
      <c r="G28" s="79"/>
      <c r="H28" s="79"/>
      <c r="I28" s="121"/>
      <c r="J28" s="79"/>
      <c r="K28" s="122"/>
      <c r="L28" s="303"/>
    </row>
    <row r="29" spans="2:12" s="1" customFormat="1" ht="25.35" customHeight="1" hidden="1">
      <c r="B29" s="302"/>
      <c r="C29" s="260"/>
      <c r="D29" s="123" t="s">
        <v>42</v>
      </c>
      <c r="E29" s="260"/>
      <c r="F29" s="260"/>
      <c r="G29" s="260"/>
      <c r="H29" s="260"/>
      <c r="I29" s="114"/>
      <c r="J29" s="124">
        <f>ROUND(J84,2)</f>
        <v>726500</v>
      </c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14.4" customHeight="1" hidden="1">
      <c r="B31" s="302"/>
      <c r="C31" s="260"/>
      <c r="D31" s="260"/>
      <c r="E31" s="260"/>
      <c r="F31" s="42" t="s">
        <v>44</v>
      </c>
      <c r="G31" s="260"/>
      <c r="H31" s="260"/>
      <c r="I31" s="125" t="s">
        <v>43</v>
      </c>
      <c r="J31" s="42" t="s">
        <v>45</v>
      </c>
      <c r="K31" s="41"/>
      <c r="L31" s="303"/>
    </row>
    <row r="32" spans="2:12" s="1" customFormat="1" ht="14.4" customHeight="1" hidden="1">
      <c r="B32" s="302"/>
      <c r="C32" s="260"/>
      <c r="D32" s="263" t="s">
        <v>46</v>
      </c>
      <c r="E32" s="263" t="s">
        <v>47</v>
      </c>
      <c r="F32" s="126" t="e">
        <f>ROUND(SUM(#REF!),2)</f>
        <v>#REF!</v>
      </c>
      <c r="G32" s="260"/>
      <c r="H32" s="260"/>
      <c r="I32" s="127">
        <v>0.21</v>
      </c>
      <c r="J32" s="126" t="e">
        <f>ROUND(ROUND((SUM(#REF!)),2)*I32,2)</f>
        <v>#REF!</v>
      </c>
      <c r="K32" s="41"/>
      <c r="L32" s="303"/>
    </row>
    <row r="33" spans="2:12" s="1" customFormat="1" ht="14.4" customHeight="1" hidden="1">
      <c r="B33" s="302"/>
      <c r="C33" s="260"/>
      <c r="D33" s="260"/>
      <c r="E33" s="263" t="s">
        <v>48</v>
      </c>
      <c r="F33" s="126" t="e">
        <f>ROUND(SUM(#REF!),2)</f>
        <v>#REF!</v>
      </c>
      <c r="G33" s="260"/>
      <c r="H33" s="260"/>
      <c r="I33" s="127">
        <v>0.15</v>
      </c>
      <c r="J33" s="126" t="e">
        <f>ROUND(ROUND((SUM(#REF!)),2)*I33,2)</f>
        <v>#REF!</v>
      </c>
      <c r="K33" s="41"/>
      <c r="L33" s="303"/>
    </row>
    <row r="34" spans="2:12" s="1" customFormat="1" ht="14.4" customHeight="1" hidden="1">
      <c r="B34" s="302"/>
      <c r="C34" s="260"/>
      <c r="D34" s="260"/>
      <c r="E34" s="263" t="s">
        <v>49</v>
      </c>
      <c r="F34" s="126" t="e">
        <f>ROUND(SUM(#REF!),2)</f>
        <v>#REF!</v>
      </c>
      <c r="G34" s="260"/>
      <c r="H34" s="260"/>
      <c r="I34" s="127">
        <v>0.21</v>
      </c>
      <c r="J34" s="126">
        <v>0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50</v>
      </c>
      <c r="F35" s="126" t="e">
        <f>ROUND(SUM(#REF!),2)</f>
        <v>#REF!</v>
      </c>
      <c r="G35" s="260"/>
      <c r="H35" s="260"/>
      <c r="I35" s="127">
        <v>0.15</v>
      </c>
      <c r="J35" s="126">
        <v>0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51</v>
      </c>
      <c r="F36" s="126" t="e">
        <f>ROUND(SUM(#REF!),2)</f>
        <v>#REF!</v>
      </c>
      <c r="G36" s="260"/>
      <c r="H36" s="260"/>
      <c r="I36" s="127">
        <v>0</v>
      </c>
      <c r="J36" s="126">
        <v>0</v>
      </c>
      <c r="K36" s="41"/>
      <c r="L36" s="303"/>
    </row>
    <row r="37" spans="2:12" s="1" customFormat="1" ht="6.9" customHeight="1" hidden="1">
      <c r="B37" s="302"/>
      <c r="C37" s="260"/>
      <c r="D37" s="260"/>
      <c r="E37" s="260"/>
      <c r="F37" s="260"/>
      <c r="G37" s="260"/>
      <c r="H37" s="260"/>
      <c r="I37" s="114"/>
      <c r="J37" s="260"/>
      <c r="K37" s="41"/>
      <c r="L37" s="303"/>
    </row>
    <row r="38" spans="2:12" s="1" customFormat="1" ht="25.35" customHeight="1" hidden="1">
      <c r="B38" s="302"/>
      <c r="C38" s="128"/>
      <c r="D38" s="129" t="s">
        <v>52</v>
      </c>
      <c r="E38" s="261"/>
      <c r="F38" s="261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306"/>
    </row>
    <row r="39" spans="2:12" s="1" customFormat="1" ht="14.4" customHeight="1" hidden="1">
      <c r="B39" s="307"/>
      <c r="C39" s="52"/>
      <c r="D39" s="52"/>
      <c r="E39" s="52"/>
      <c r="F39" s="52"/>
      <c r="G39" s="52"/>
      <c r="H39" s="52"/>
      <c r="I39" s="135"/>
      <c r="J39" s="52"/>
      <c r="K39" s="53"/>
      <c r="L39" s="303"/>
    </row>
    <row r="40" spans="2:12" ht="13.5" hidden="1">
      <c r="B40" s="296"/>
      <c r="C40" s="297"/>
      <c r="D40" s="297"/>
      <c r="E40" s="297"/>
      <c r="F40" s="297"/>
      <c r="G40" s="297"/>
      <c r="H40" s="297"/>
      <c r="I40" s="113"/>
      <c r="J40" s="297"/>
      <c r="K40" s="297"/>
      <c r="L40" s="298"/>
    </row>
    <row r="41" spans="2:12" ht="13.5" hidden="1">
      <c r="B41" s="296"/>
      <c r="C41" s="297"/>
      <c r="D41" s="297"/>
      <c r="E41" s="297"/>
      <c r="F41" s="297"/>
      <c r="G41" s="297"/>
      <c r="H41" s="297"/>
      <c r="I41" s="113"/>
      <c r="J41" s="297"/>
      <c r="K41" s="297"/>
      <c r="L41" s="298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s="1" customFormat="1" ht="6.9" customHeight="1" hidden="1">
      <c r="B43" s="308"/>
      <c r="C43" s="137"/>
      <c r="D43" s="137"/>
      <c r="E43" s="137"/>
      <c r="F43" s="137"/>
      <c r="G43" s="137"/>
      <c r="H43" s="137"/>
      <c r="I43" s="138"/>
      <c r="J43" s="137"/>
      <c r="K43" s="139"/>
      <c r="L43" s="309"/>
    </row>
    <row r="44" spans="2:12" s="1" customFormat="1" ht="36.9" customHeight="1" hidden="1">
      <c r="B44" s="302"/>
      <c r="C44" s="25" t="s">
        <v>264</v>
      </c>
      <c r="D44" s="260"/>
      <c r="E44" s="260"/>
      <c r="F44" s="260"/>
      <c r="G44" s="260"/>
      <c r="H44" s="260"/>
      <c r="I44" s="114"/>
      <c r="J44" s="260"/>
      <c r="K44" s="41"/>
      <c r="L44" s="303"/>
    </row>
    <row r="45" spans="2:12" s="1" customFormat="1" ht="6.9" customHeight="1" hidden="1">
      <c r="B45" s="302"/>
      <c r="C45" s="260"/>
      <c r="D45" s="260"/>
      <c r="E45" s="260"/>
      <c r="F45" s="260"/>
      <c r="G45" s="260"/>
      <c r="H45" s="260"/>
      <c r="I45" s="114"/>
      <c r="J45" s="260"/>
      <c r="K45" s="41"/>
      <c r="L45" s="303"/>
    </row>
    <row r="46" spans="2:12" s="1" customFormat="1" ht="14.4" customHeight="1" hidden="1">
      <c r="B46" s="302"/>
      <c r="C46" s="32" t="s">
        <v>16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22.5" customHeight="1" hidden="1">
      <c r="B47" s="302"/>
      <c r="C47" s="260"/>
      <c r="D47" s="260"/>
      <c r="E47" s="384" t="e">
        <f>E7</f>
        <v>#REF!</v>
      </c>
      <c r="F47" s="375"/>
      <c r="G47" s="375"/>
      <c r="H47" s="375"/>
      <c r="I47" s="114"/>
      <c r="J47" s="260"/>
      <c r="K47" s="41"/>
      <c r="L47" s="303"/>
    </row>
    <row r="48" spans="2:12" ht="13.2" hidden="1">
      <c r="B48" s="301"/>
      <c r="C48" s="32" t="s">
        <v>217</v>
      </c>
      <c r="D48" s="262"/>
      <c r="E48" s="262"/>
      <c r="F48" s="262"/>
      <c r="G48" s="262"/>
      <c r="H48" s="262"/>
      <c r="I48" s="113"/>
      <c r="J48" s="262"/>
      <c r="K48" s="26"/>
      <c r="L48" s="300"/>
    </row>
    <row r="49" spans="2:12" s="1" customFormat="1" ht="22.5" customHeight="1" hidden="1">
      <c r="B49" s="302"/>
      <c r="C49" s="260"/>
      <c r="D49" s="260"/>
      <c r="E49" s="384" t="s">
        <v>5090</v>
      </c>
      <c r="F49" s="375"/>
      <c r="G49" s="375"/>
      <c r="H49" s="375"/>
      <c r="I49" s="114"/>
      <c r="J49" s="260"/>
      <c r="K49" s="41"/>
      <c r="L49" s="303"/>
    </row>
    <row r="50" spans="2:12" s="1" customFormat="1" ht="14.4" customHeight="1" hidden="1">
      <c r="B50" s="302"/>
      <c r="C50" s="32" t="s">
        <v>221</v>
      </c>
      <c r="D50" s="260"/>
      <c r="E50" s="260"/>
      <c r="F50" s="260"/>
      <c r="G50" s="260"/>
      <c r="H50" s="260"/>
      <c r="I50" s="114"/>
      <c r="J50" s="260"/>
      <c r="K50" s="41"/>
      <c r="L50" s="303"/>
    </row>
    <row r="51" spans="2:12" s="1" customFormat="1" ht="23.25" customHeight="1" hidden="1">
      <c r="B51" s="302"/>
      <c r="C51" s="260"/>
      <c r="D51" s="260"/>
      <c r="E51" s="385" t="str">
        <f>E11</f>
        <v>00 - OSTATNÍ</v>
      </c>
      <c r="F51" s="375"/>
      <c r="G51" s="375"/>
      <c r="H51" s="375"/>
      <c r="I51" s="114"/>
      <c r="J51" s="260"/>
      <c r="K51" s="41"/>
      <c r="L51" s="303"/>
    </row>
    <row r="52" spans="2:12" s="1" customFormat="1" ht="6.9" customHeight="1" hidden="1">
      <c r="B52" s="302"/>
      <c r="C52" s="260"/>
      <c r="D52" s="260"/>
      <c r="E52" s="260"/>
      <c r="F52" s="260"/>
      <c r="G52" s="260"/>
      <c r="H52" s="260"/>
      <c r="I52" s="114"/>
      <c r="J52" s="260"/>
      <c r="K52" s="41"/>
      <c r="L52" s="303"/>
    </row>
    <row r="53" spans="2:12" s="1" customFormat="1" ht="18" customHeight="1" hidden="1">
      <c r="B53" s="302"/>
      <c r="C53" s="32" t="s">
        <v>24</v>
      </c>
      <c r="D53" s="260"/>
      <c r="E53" s="260"/>
      <c r="F53" s="30" t="str">
        <f>F14</f>
        <v>HRANICE - DRAHOTUŠE</v>
      </c>
      <c r="G53" s="260"/>
      <c r="H53" s="260"/>
      <c r="I53" s="115" t="s">
        <v>26</v>
      </c>
      <c r="J53" s="116" t="str">
        <f>IF(J14="","",J14)</f>
        <v>6.4.2016</v>
      </c>
      <c r="K53" s="41"/>
      <c r="L53" s="303"/>
    </row>
    <row r="54" spans="2:12" s="1" customFormat="1" ht="6.9" customHeight="1" hidden="1">
      <c r="B54" s="302"/>
      <c r="C54" s="260"/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13.2" hidden="1">
      <c r="B55" s="302"/>
      <c r="C55" s="32" t="s">
        <v>32</v>
      </c>
      <c r="D55" s="260"/>
      <c r="E55" s="260"/>
      <c r="F55" s="30" t="str">
        <f>E17</f>
        <v>VODOVODY A KANALIZACE PŘEROV a.s.</v>
      </c>
      <c r="G55" s="260"/>
      <c r="H55" s="260"/>
      <c r="I55" s="115" t="s">
        <v>38</v>
      </c>
      <c r="J55" s="30" t="str">
        <f>E23</f>
        <v>PROJEKTY VODAM s.r.o.   HRANICE</v>
      </c>
      <c r="K55" s="41"/>
      <c r="L55" s="303"/>
    </row>
    <row r="56" spans="2:12" s="1" customFormat="1" ht="14.4" customHeight="1" hidden="1">
      <c r="B56" s="302"/>
      <c r="C56" s="32" t="s">
        <v>37</v>
      </c>
      <c r="D56" s="260"/>
      <c r="E56" s="260"/>
      <c r="F56" s="30" t="e">
        <f>IF(E20="","",E20)</f>
        <v>#REF!</v>
      </c>
      <c r="G56" s="260"/>
      <c r="H56" s="260"/>
      <c r="I56" s="114"/>
      <c r="J56" s="260"/>
      <c r="K56" s="41"/>
      <c r="L56" s="303"/>
    </row>
    <row r="57" spans="2:12" s="1" customFormat="1" ht="10.35" customHeight="1" hidden="1">
      <c r="B57" s="302"/>
      <c r="C57" s="260"/>
      <c r="D57" s="260"/>
      <c r="E57" s="260"/>
      <c r="F57" s="260"/>
      <c r="G57" s="260"/>
      <c r="H57" s="260"/>
      <c r="I57" s="114"/>
      <c r="J57" s="260"/>
      <c r="K57" s="41"/>
      <c r="L57" s="303"/>
    </row>
    <row r="58" spans="2:12" s="1" customFormat="1" ht="29.25" customHeight="1" hidden="1">
      <c r="B58" s="302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306"/>
    </row>
    <row r="59" spans="2:12" s="1" customFormat="1" ht="10.35" customHeight="1" hidden="1">
      <c r="B59" s="302"/>
      <c r="C59" s="260"/>
      <c r="D59" s="260"/>
      <c r="E59" s="260"/>
      <c r="F59" s="260"/>
      <c r="G59" s="260"/>
      <c r="H59" s="260"/>
      <c r="I59" s="114"/>
      <c r="J59" s="260"/>
      <c r="K59" s="41"/>
      <c r="L59" s="303"/>
    </row>
    <row r="60" spans="2:12" s="1" customFormat="1" ht="29.25" customHeight="1" hidden="1">
      <c r="B60" s="302"/>
      <c r="C60" s="144" t="s">
        <v>285</v>
      </c>
      <c r="D60" s="260"/>
      <c r="E60" s="260"/>
      <c r="F60" s="260"/>
      <c r="G60" s="260"/>
      <c r="H60" s="260"/>
      <c r="I60" s="114"/>
      <c r="J60" s="124">
        <f>J84</f>
        <v>726500</v>
      </c>
      <c r="K60" s="41"/>
      <c r="L60" s="303"/>
    </row>
    <row r="61" spans="2:12" s="8" customFormat="1" ht="24.9" customHeight="1" hidden="1">
      <c r="B61" s="310"/>
      <c r="C61" s="146"/>
      <c r="D61" s="147" t="s">
        <v>5093</v>
      </c>
      <c r="E61" s="148"/>
      <c r="F61" s="148"/>
      <c r="G61" s="148"/>
      <c r="H61" s="148"/>
      <c r="I61" s="149"/>
      <c r="J61" s="150">
        <f>J85</f>
        <v>220750</v>
      </c>
      <c r="K61" s="151"/>
      <c r="L61" s="311"/>
    </row>
    <row r="62" spans="2:12" s="8" customFormat="1" ht="24.9" customHeight="1" hidden="1">
      <c r="B62" s="310"/>
      <c r="C62" s="146"/>
      <c r="D62" s="147" t="s">
        <v>5094</v>
      </c>
      <c r="E62" s="148"/>
      <c r="F62" s="148"/>
      <c r="G62" s="148"/>
      <c r="H62" s="148"/>
      <c r="I62" s="149"/>
      <c r="J62" s="150">
        <f>J132</f>
        <v>505750</v>
      </c>
      <c r="K62" s="151"/>
      <c r="L62" s="311"/>
    </row>
    <row r="63" spans="2:12" s="1" customFormat="1" ht="21.7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6.9" customHeight="1" hidden="1">
      <c r="B64" s="307"/>
      <c r="C64" s="52"/>
      <c r="D64" s="52"/>
      <c r="E64" s="52"/>
      <c r="F64" s="52"/>
      <c r="G64" s="52"/>
      <c r="H64" s="52"/>
      <c r="I64" s="135"/>
      <c r="J64" s="52"/>
      <c r="K64" s="53"/>
      <c r="L64" s="303"/>
    </row>
    <row r="65" spans="2:12" ht="13.5" hidden="1">
      <c r="B65" s="296"/>
      <c r="C65" s="297"/>
      <c r="D65" s="297"/>
      <c r="E65" s="297"/>
      <c r="F65" s="297"/>
      <c r="G65" s="297"/>
      <c r="H65" s="297"/>
      <c r="I65" s="113"/>
      <c r="J65" s="297"/>
      <c r="K65" s="297"/>
      <c r="L65" s="298"/>
    </row>
    <row r="66" spans="2:12" ht="13.5" hidden="1">
      <c r="B66" s="296"/>
      <c r="C66" s="297"/>
      <c r="D66" s="297"/>
      <c r="E66" s="297"/>
      <c r="F66" s="297"/>
      <c r="G66" s="297"/>
      <c r="H66" s="297"/>
      <c r="I66" s="113"/>
      <c r="J66" s="297"/>
      <c r="K66" s="297"/>
      <c r="L66" s="298"/>
    </row>
    <row r="67" spans="2:12" ht="13.5" hidden="1">
      <c r="B67" s="296"/>
      <c r="C67" s="297"/>
      <c r="D67" s="297"/>
      <c r="E67" s="297"/>
      <c r="F67" s="297"/>
      <c r="G67" s="297"/>
      <c r="H67" s="297"/>
      <c r="I67" s="113"/>
      <c r="J67" s="297"/>
      <c r="K67" s="297"/>
      <c r="L67" s="298"/>
    </row>
    <row r="68" spans="2:12" s="1" customFormat="1" ht="6.9" customHeight="1">
      <c r="B68" s="314"/>
      <c r="C68" s="55"/>
      <c r="D68" s="55"/>
      <c r="E68" s="55"/>
      <c r="F68" s="55"/>
      <c r="G68" s="55"/>
      <c r="H68" s="55"/>
      <c r="I68" s="138"/>
      <c r="J68" s="55"/>
      <c r="K68" s="55"/>
      <c r="L68" s="303"/>
    </row>
    <row r="69" spans="2:12" s="1" customFormat="1" ht="36.9" customHeight="1">
      <c r="B69" s="302"/>
      <c r="C69" s="25" t="s">
        <v>322</v>
      </c>
      <c r="D69" s="260"/>
      <c r="E69" s="260"/>
      <c r="F69" s="260"/>
      <c r="G69" s="260"/>
      <c r="H69" s="260"/>
      <c r="I69" s="114"/>
      <c r="J69" s="260"/>
      <c r="K69" s="260"/>
      <c r="L69" s="303"/>
    </row>
    <row r="70" spans="2:12" s="1" customFormat="1" ht="6.9" customHeight="1">
      <c r="B70" s="302"/>
      <c r="C70" s="260"/>
      <c r="D70" s="260"/>
      <c r="E70" s="260"/>
      <c r="F70" s="260"/>
      <c r="G70" s="260"/>
      <c r="H70" s="260"/>
      <c r="I70" s="114"/>
      <c r="J70" s="260"/>
      <c r="K70" s="260"/>
      <c r="L70" s="303"/>
    </row>
    <row r="71" spans="2:12" s="1" customFormat="1" ht="14.4" customHeight="1">
      <c r="B71" s="302"/>
      <c r="C71" s="32" t="s">
        <v>16</v>
      </c>
      <c r="D71" s="260"/>
      <c r="E71" s="260"/>
      <c r="F71" s="260"/>
      <c r="G71" s="260"/>
      <c r="H71" s="260"/>
      <c r="I71" s="114"/>
      <c r="J71" s="260"/>
      <c r="K71" s="260"/>
      <c r="L71" s="303"/>
    </row>
    <row r="72" spans="2:12" s="1" customFormat="1" ht="22.5" customHeight="1">
      <c r="B72" s="302"/>
      <c r="C72" s="260"/>
      <c r="D72" s="260"/>
      <c r="E72" s="384" t="s">
        <v>17</v>
      </c>
      <c r="F72" s="375"/>
      <c r="G72" s="375"/>
      <c r="H72" s="375"/>
      <c r="I72" s="114"/>
      <c r="J72" s="260"/>
      <c r="K72" s="260"/>
      <c r="L72" s="303"/>
    </row>
    <row r="73" spans="2:12" ht="13.2">
      <c r="B73" s="301"/>
      <c r="C73" s="32" t="s">
        <v>217</v>
      </c>
      <c r="D73" s="262"/>
      <c r="E73" s="262"/>
      <c r="F73" s="262"/>
      <c r="G73" s="262"/>
      <c r="H73" s="262"/>
      <c r="I73" s="113"/>
      <c r="J73" s="262"/>
      <c r="K73" s="262"/>
      <c r="L73" s="300"/>
    </row>
    <row r="74" spans="2:12" s="1" customFormat="1" ht="22.5" customHeight="1">
      <c r="B74" s="302"/>
      <c r="C74" s="260"/>
      <c r="D74" s="260"/>
      <c r="E74" s="384" t="s">
        <v>5090</v>
      </c>
      <c r="F74" s="375"/>
      <c r="G74" s="375"/>
      <c r="H74" s="375"/>
      <c r="I74" s="114"/>
      <c r="J74" s="260"/>
      <c r="K74" s="260"/>
      <c r="L74" s="303"/>
    </row>
    <row r="75" spans="2:12" s="1" customFormat="1" ht="14.4" customHeight="1">
      <c r="B75" s="302"/>
      <c r="C75" s="32" t="s">
        <v>221</v>
      </c>
      <c r="D75" s="260"/>
      <c r="E75" s="260"/>
      <c r="F75" s="260"/>
      <c r="G75" s="260"/>
      <c r="H75" s="260"/>
      <c r="I75" s="114"/>
      <c r="J75" s="260"/>
      <c r="K75" s="260"/>
      <c r="L75" s="303"/>
    </row>
    <row r="76" spans="2:12" s="1" customFormat="1" ht="23.25" customHeight="1">
      <c r="B76" s="302"/>
      <c r="C76" s="260"/>
      <c r="D76" s="260"/>
      <c r="E76" s="385" t="str">
        <f>E11</f>
        <v>00 - OSTATNÍ</v>
      </c>
      <c r="F76" s="375"/>
      <c r="G76" s="375"/>
      <c r="H76" s="375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8" customHeight="1">
      <c r="B78" s="302"/>
      <c r="C78" s="32" t="s">
        <v>24</v>
      </c>
      <c r="D78" s="260"/>
      <c r="E78" s="260"/>
      <c r="F78" s="30" t="str">
        <f>F14</f>
        <v>HRANICE - DRAHOTUŠE</v>
      </c>
      <c r="G78" s="260"/>
      <c r="H78" s="260"/>
      <c r="I78" s="115" t="s">
        <v>26</v>
      </c>
      <c r="J78" s="116" t="str">
        <f>IF(J14="","",J14)</f>
        <v>6.4.2016</v>
      </c>
      <c r="K78" s="260"/>
      <c r="L78" s="303"/>
    </row>
    <row r="79" spans="2:12" s="1" customFormat="1" ht="6.9" customHeight="1">
      <c r="B79" s="302"/>
      <c r="C79" s="260"/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13.2">
      <c r="B80" s="302"/>
      <c r="C80" s="32" t="s">
        <v>32</v>
      </c>
      <c r="D80" s="260"/>
      <c r="E80" s="260"/>
      <c r="F80" s="30" t="str">
        <f>E17</f>
        <v>VODOVODY A KANALIZACE PŘEROV a.s.</v>
      </c>
      <c r="G80" s="260"/>
      <c r="H80" s="260"/>
      <c r="I80" s="115" t="s">
        <v>38</v>
      </c>
      <c r="J80" s="30" t="str">
        <f>E23</f>
        <v>PROJEKTY VODAM s.r.o.   HRANICE</v>
      </c>
      <c r="K80" s="260"/>
      <c r="L80" s="303"/>
    </row>
    <row r="81" spans="2:12" s="1" customFormat="1" ht="14.4" customHeight="1">
      <c r="B81" s="302"/>
      <c r="C81" s="32" t="s">
        <v>37</v>
      </c>
      <c r="D81" s="260"/>
      <c r="E81" s="260"/>
      <c r="F81" s="30" t="s">
        <v>6577</v>
      </c>
      <c r="G81" s="260"/>
      <c r="H81" s="260"/>
      <c r="I81" s="114"/>
      <c r="J81" s="260"/>
      <c r="K81" s="260"/>
      <c r="L81" s="303"/>
    </row>
    <row r="82" spans="2:12" s="1" customFormat="1" ht="10.35" customHeight="1">
      <c r="B82" s="302"/>
      <c r="C82" s="260"/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0" customFormat="1" ht="29.25" customHeight="1">
      <c r="B83" s="315"/>
      <c r="C83" s="165" t="s">
        <v>323</v>
      </c>
      <c r="D83" s="166" t="s">
        <v>60</v>
      </c>
      <c r="E83" s="166" t="s">
        <v>57</v>
      </c>
      <c r="F83" s="166" t="s">
        <v>324</v>
      </c>
      <c r="G83" s="166" t="s">
        <v>325</v>
      </c>
      <c r="H83" s="166" t="s">
        <v>326</v>
      </c>
      <c r="I83" s="167" t="s">
        <v>327</v>
      </c>
      <c r="J83" s="166" t="s">
        <v>283</v>
      </c>
      <c r="K83" s="168" t="s">
        <v>328</v>
      </c>
      <c r="L83" s="368"/>
    </row>
    <row r="84" spans="2:12" s="1" customFormat="1" ht="29.25" customHeight="1">
      <c r="B84" s="302"/>
      <c r="C84" s="316" t="s">
        <v>285</v>
      </c>
      <c r="D84" s="260"/>
      <c r="E84" s="260"/>
      <c r="F84" s="260"/>
      <c r="G84" s="260"/>
      <c r="H84" s="260"/>
      <c r="I84" s="114"/>
      <c r="J84" s="317">
        <f>J85+J132</f>
        <v>726500</v>
      </c>
      <c r="K84" s="260"/>
      <c r="L84" s="303"/>
    </row>
    <row r="85" spans="2:12" s="11" customFormat="1" ht="37.35" customHeight="1">
      <c r="B85" s="318"/>
      <c r="C85" s="182"/>
      <c r="D85" s="188" t="s">
        <v>74</v>
      </c>
      <c r="E85" s="231" t="s">
        <v>5095</v>
      </c>
      <c r="F85" s="231" t="s">
        <v>5096</v>
      </c>
      <c r="G85" s="182"/>
      <c r="H85" s="182"/>
      <c r="I85" s="319"/>
      <c r="J85" s="232">
        <f>SUM(J86:J127)</f>
        <v>220750</v>
      </c>
      <c r="K85" s="182"/>
      <c r="L85" s="320"/>
    </row>
    <row r="86" spans="2:12" s="1" customFormat="1" ht="22.5" customHeight="1" outlineLevel="1">
      <c r="B86" s="302"/>
      <c r="C86" s="191" t="s">
        <v>23</v>
      </c>
      <c r="D86" s="191" t="s">
        <v>342</v>
      </c>
      <c r="E86" s="192" t="s">
        <v>5097</v>
      </c>
      <c r="F86" s="193" t="s">
        <v>5098</v>
      </c>
      <c r="G86" s="194" t="s">
        <v>5099</v>
      </c>
      <c r="H86" s="195">
        <v>1</v>
      </c>
      <c r="I86" s="269">
        <v>8000</v>
      </c>
      <c r="J86" s="197">
        <f>ROUND(I86*H86,2)</f>
        <v>8000</v>
      </c>
      <c r="K86" s="193" t="s">
        <v>5100</v>
      </c>
      <c r="L86" s="322"/>
    </row>
    <row r="87" spans="2:12" s="1" customFormat="1" ht="22.5" customHeight="1" outlineLevel="1" collapsed="1">
      <c r="B87" s="302"/>
      <c r="C87" s="191" t="s">
        <v>83</v>
      </c>
      <c r="D87" s="191" t="s">
        <v>342</v>
      </c>
      <c r="E87" s="192" t="s">
        <v>5101</v>
      </c>
      <c r="F87" s="193" t="s">
        <v>5102</v>
      </c>
      <c r="G87" s="194" t="s">
        <v>5099</v>
      </c>
      <c r="H87" s="195">
        <v>1</v>
      </c>
      <c r="I87" s="269">
        <v>9000</v>
      </c>
      <c r="J87" s="197">
        <f>ROUND(I87*H87,2)</f>
        <v>9000</v>
      </c>
      <c r="K87" s="193" t="s">
        <v>5100</v>
      </c>
      <c r="L87" s="322"/>
    </row>
    <row r="88" spans="2:12" s="12" customFormat="1" ht="13.5" hidden="1" outlineLevel="2">
      <c r="B88" s="342"/>
      <c r="C88" s="203"/>
      <c r="D88" s="206" t="s">
        <v>348</v>
      </c>
      <c r="E88" s="343" t="s">
        <v>34</v>
      </c>
      <c r="F88" s="344" t="s">
        <v>5103</v>
      </c>
      <c r="G88" s="203"/>
      <c r="H88" s="345" t="s">
        <v>34</v>
      </c>
      <c r="I88" s="346" t="s">
        <v>34</v>
      </c>
      <c r="J88" s="203"/>
      <c r="K88" s="203"/>
      <c r="L88" s="347"/>
    </row>
    <row r="89" spans="2:12" s="13" customFormat="1" ht="13.5" hidden="1" outlineLevel="2">
      <c r="B89" s="331"/>
      <c r="C89" s="204"/>
      <c r="D89" s="206" t="s">
        <v>348</v>
      </c>
      <c r="E89" s="210" t="s">
        <v>34</v>
      </c>
      <c r="F89" s="211" t="s">
        <v>23</v>
      </c>
      <c r="G89" s="204"/>
      <c r="H89" s="212">
        <v>1</v>
      </c>
      <c r="I89" s="332" t="s">
        <v>34</v>
      </c>
      <c r="J89" s="204"/>
      <c r="K89" s="204"/>
      <c r="L89" s="333"/>
    </row>
    <row r="90" spans="2:12" s="14" customFormat="1" ht="13.5" hidden="1" outlineLevel="2">
      <c r="B90" s="335"/>
      <c r="C90" s="205"/>
      <c r="D90" s="206" t="s">
        <v>348</v>
      </c>
      <c r="E90" s="207" t="s">
        <v>34</v>
      </c>
      <c r="F90" s="208" t="s">
        <v>352</v>
      </c>
      <c r="G90" s="205"/>
      <c r="H90" s="209">
        <v>1</v>
      </c>
      <c r="I90" s="336" t="s">
        <v>34</v>
      </c>
      <c r="J90" s="205"/>
      <c r="K90" s="205"/>
      <c r="L90" s="337"/>
    </row>
    <row r="91" spans="2:12" s="1" customFormat="1" ht="22.5" customHeight="1" outlineLevel="1">
      <c r="B91" s="302"/>
      <c r="C91" s="191" t="s">
        <v>90</v>
      </c>
      <c r="D91" s="191" t="s">
        <v>342</v>
      </c>
      <c r="E91" s="192" t="s">
        <v>5104</v>
      </c>
      <c r="F91" s="193" t="s">
        <v>5105</v>
      </c>
      <c r="G91" s="194" t="s">
        <v>5099</v>
      </c>
      <c r="H91" s="195">
        <v>1</v>
      </c>
      <c r="I91" s="269">
        <v>35000</v>
      </c>
      <c r="J91" s="197">
        <f>ROUND(I91*H91,2)</f>
        <v>35000</v>
      </c>
      <c r="K91" s="193" t="s">
        <v>5100</v>
      </c>
      <c r="L91" s="322"/>
    </row>
    <row r="92" spans="2:12" s="1" customFormat="1" ht="22.5" customHeight="1" outlineLevel="1" collapsed="1">
      <c r="B92" s="302"/>
      <c r="C92" s="191" t="s">
        <v>347</v>
      </c>
      <c r="D92" s="191" t="s">
        <v>342</v>
      </c>
      <c r="E92" s="192" t="s">
        <v>5106</v>
      </c>
      <c r="F92" s="193" t="s">
        <v>5107</v>
      </c>
      <c r="G92" s="194" t="s">
        <v>5099</v>
      </c>
      <c r="H92" s="195">
        <v>1</v>
      </c>
      <c r="I92" s="269">
        <v>20250</v>
      </c>
      <c r="J92" s="197">
        <f>ROUND(I92*H92,2)</f>
        <v>20250</v>
      </c>
      <c r="K92" s="193" t="s">
        <v>5100</v>
      </c>
      <c r="L92" s="322"/>
    </row>
    <row r="93" spans="2:12" s="12" customFormat="1" ht="24" hidden="1" outlineLevel="2">
      <c r="B93" s="342"/>
      <c r="C93" s="203"/>
      <c r="D93" s="206" t="s">
        <v>348</v>
      </c>
      <c r="E93" s="343" t="s">
        <v>34</v>
      </c>
      <c r="F93" s="344" t="s">
        <v>5108</v>
      </c>
      <c r="G93" s="203"/>
      <c r="H93" s="345" t="s">
        <v>34</v>
      </c>
      <c r="I93" s="346" t="s">
        <v>34</v>
      </c>
      <c r="J93" s="203"/>
      <c r="K93" s="203"/>
      <c r="L93" s="347"/>
    </row>
    <row r="94" spans="2:12" s="12" customFormat="1" ht="24" hidden="1" outlineLevel="2">
      <c r="B94" s="342"/>
      <c r="C94" s="203"/>
      <c r="D94" s="206" t="s">
        <v>348</v>
      </c>
      <c r="E94" s="343" t="s">
        <v>34</v>
      </c>
      <c r="F94" s="344" t="s">
        <v>5109</v>
      </c>
      <c r="G94" s="203"/>
      <c r="H94" s="345" t="s">
        <v>34</v>
      </c>
      <c r="I94" s="346" t="s">
        <v>34</v>
      </c>
      <c r="J94" s="203"/>
      <c r="K94" s="203"/>
      <c r="L94" s="347"/>
    </row>
    <row r="95" spans="2:12" s="12" customFormat="1" ht="13.5" hidden="1" outlineLevel="2">
      <c r="B95" s="342"/>
      <c r="C95" s="203"/>
      <c r="D95" s="206" t="s">
        <v>348</v>
      </c>
      <c r="E95" s="343" t="s">
        <v>34</v>
      </c>
      <c r="F95" s="344" t="s">
        <v>5110</v>
      </c>
      <c r="G95" s="203"/>
      <c r="H95" s="345" t="s">
        <v>34</v>
      </c>
      <c r="I95" s="346" t="s">
        <v>34</v>
      </c>
      <c r="J95" s="203"/>
      <c r="K95" s="203"/>
      <c r="L95" s="347"/>
    </row>
    <row r="96" spans="2:12" s="12" customFormat="1" ht="13.5" hidden="1" outlineLevel="2">
      <c r="B96" s="342"/>
      <c r="C96" s="203"/>
      <c r="D96" s="206" t="s">
        <v>348</v>
      </c>
      <c r="E96" s="343" t="s">
        <v>34</v>
      </c>
      <c r="F96" s="344" t="s">
        <v>5111</v>
      </c>
      <c r="G96" s="203"/>
      <c r="H96" s="345" t="s">
        <v>34</v>
      </c>
      <c r="I96" s="346" t="s">
        <v>34</v>
      </c>
      <c r="J96" s="203"/>
      <c r="K96" s="203"/>
      <c r="L96" s="347"/>
    </row>
    <row r="97" spans="2:12" s="12" customFormat="1" ht="13.5" hidden="1" outlineLevel="2">
      <c r="B97" s="342"/>
      <c r="C97" s="203"/>
      <c r="D97" s="206" t="s">
        <v>348</v>
      </c>
      <c r="E97" s="343" t="s">
        <v>34</v>
      </c>
      <c r="F97" s="344" t="s">
        <v>5112</v>
      </c>
      <c r="G97" s="203"/>
      <c r="H97" s="345" t="s">
        <v>34</v>
      </c>
      <c r="I97" s="346" t="s">
        <v>34</v>
      </c>
      <c r="J97" s="203"/>
      <c r="K97" s="203"/>
      <c r="L97" s="347"/>
    </row>
    <row r="98" spans="2:12" s="12" customFormat="1" ht="24" hidden="1" outlineLevel="2">
      <c r="B98" s="342"/>
      <c r="C98" s="203"/>
      <c r="D98" s="206" t="s">
        <v>348</v>
      </c>
      <c r="E98" s="343" t="s">
        <v>34</v>
      </c>
      <c r="F98" s="344" t="s">
        <v>5113</v>
      </c>
      <c r="G98" s="203"/>
      <c r="H98" s="345" t="s">
        <v>34</v>
      </c>
      <c r="I98" s="346" t="s">
        <v>34</v>
      </c>
      <c r="J98" s="203"/>
      <c r="K98" s="203"/>
      <c r="L98" s="347"/>
    </row>
    <row r="99" spans="2:12" s="12" customFormat="1" ht="13.5" hidden="1" outlineLevel="2">
      <c r="B99" s="342"/>
      <c r="C99" s="203"/>
      <c r="D99" s="206" t="s">
        <v>348</v>
      </c>
      <c r="E99" s="343" t="s">
        <v>34</v>
      </c>
      <c r="F99" s="344" t="s">
        <v>5114</v>
      </c>
      <c r="G99" s="203"/>
      <c r="H99" s="345" t="s">
        <v>34</v>
      </c>
      <c r="I99" s="346" t="s">
        <v>34</v>
      </c>
      <c r="J99" s="203"/>
      <c r="K99" s="203"/>
      <c r="L99" s="347"/>
    </row>
    <row r="100" spans="2:12" s="13" customFormat="1" ht="13.5" hidden="1" outlineLevel="2">
      <c r="B100" s="331"/>
      <c r="C100" s="204"/>
      <c r="D100" s="206" t="s">
        <v>348</v>
      </c>
      <c r="E100" s="210" t="s">
        <v>34</v>
      </c>
      <c r="F100" s="211" t="s">
        <v>23</v>
      </c>
      <c r="G100" s="204"/>
      <c r="H100" s="212">
        <v>1</v>
      </c>
      <c r="I100" s="332" t="s">
        <v>34</v>
      </c>
      <c r="J100" s="204"/>
      <c r="K100" s="204"/>
      <c r="L100" s="333"/>
    </row>
    <row r="101" spans="2:12" s="14" customFormat="1" ht="13.5" hidden="1" outlineLevel="2">
      <c r="B101" s="335"/>
      <c r="C101" s="205"/>
      <c r="D101" s="206" t="s">
        <v>348</v>
      </c>
      <c r="E101" s="207" t="s">
        <v>34</v>
      </c>
      <c r="F101" s="208" t="s">
        <v>352</v>
      </c>
      <c r="G101" s="205"/>
      <c r="H101" s="209">
        <v>1</v>
      </c>
      <c r="I101" s="336" t="s">
        <v>34</v>
      </c>
      <c r="J101" s="205"/>
      <c r="K101" s="205"/>
      <c r="L101" s="337"/>
    </row>
    <row r="102" spans="2:12" s="1" customFormat="1" ht="22.5" customHeight="1" outlineLevel="1" collapsed="1">
      <c r="B102" s="302"/>
      <c r="C102" s="191" t="s">
        <v>368</v>
      </c>
      <c r="D102" s="191" t="s">
        <v>342</v>
      </c>
      <c r="E102" s="192" t="s">
        <v>5115</v>
      </c>
      <c r="F102" s="193" t="s">
        <v>5116</v>
      </c>
      <c r="G102" s="194" t="s">
        <v>5099</v>
      </c>
      <c r="H102" s="195">
        <v>1</v>
      </c>
      <c r="I102" s="269">
        <v>67500</v>
      </c>
      <c r="J102" s="197">
        <f>ROUND(I102*H102,2)</f>
        <v>67500</v>
      </c>
      <c r="K102" s="193" t="s">
        <v>5100</v>
      </c>
      <c r="L102" s="322"/>
    </row>
    <row r="103" spans="2:12" s="12" customFormat="1" ht="13.5" hidden="1" outlineLevel="2">
      <c r="B103" s="342"/>
      <c r="C103" s="203"/>
      <c r="D103" s="206" t="s">
        <v>348</v>
      </c>
      <c r="E103" s="343" t="s">
        <v>34</v>
      </c>
      <c r="F103" s="344" t="s">
        <v>5117</v>
      </c>
      <c r="G103" s="203"/>
      <c r="H103" s="345" t="s">
        <v>34</v>
      </c>
      <c r="I103" s="346" t="s">
        <v>34</v>
      </c>
      <c r="J103" s="203"/>
      <c r="K103" s="203"/>
      <c r="L103" s="347"/>
    </row>
    <row r="104" spans="2:12" s="12" customFormat="1" ht="13.5" hidden="1" outlineLevel="2">
      <c r="B104" s="342"/>
      <c r="C104" s="203"/>
      <c r="D104" s="206" t="s">
        <v>348</v>
      </c>
      <c r="E104" s="343" t="s">
        <v>34</v>
      </c>
      <c r="F104" s="344" t="s">
        <v>5118</v>
      </c>
      <c r="G104" s="203"/>
      <c r="H104" s="345" t="s">
        <v>34</v>
      </c>
      <c r="I104" s="346" t="s">
        <v>34</v>
      </c>
      <c r="J104" s="203"/>
      <c r="K104" s="203"/>
      <c r="L104" s="347"/>
    </row>
    <row r="105" spans="2:12" s="12" customFormat="1" ht="13.5" hidden="1" outlineLevel="2">
      <c r="B105" s="342"/>
      <c r="C105" s="203"/>
      <c r="D105" s="206" t="s">
        <v>348</v>
      </c>
      <c r="E105" s="343" t="s">
        <v>34</v>
      </c>
      <c r="F105" s="344" t="s">
        <v>5119</v>
      </c>
      <c r="G105" s="203"/>
      <c r="H105" s="345" t="s">
        <v>34</v>
      </c>
      <c r="I105" s="346" t="s">
        <v>34</v>
      </c>
      <c r="J105" s="203"/>
      <c r="K105" s="203"/>
      <c r="L105" s="347"/>
    </row>
    <row r="106" spans="2:12" s="12" customFormat="1" ht="13.5" hidden="1" outlineLevel="2">
      <c r="B106" s="342"/>
      <c r="C106" s="203"/>
      <c r="D106" s="206" t="s">
        <v>348</v>
      </c>
      <c r="E106" s="343" t="s">
        <v>34</v>
      </c>
      <c r="F106" s="344" t="s">
        <v>5120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2" customFormat="1" ht="24" hidden="1" outlineLevel="2">
      <c r="B107" s="342"/>
      <c r="C107" s="203"/>
      <c r="D107" s="206" t="s">
        <v>348</v>
      </c>
      <c r="E107" s="343" t="s">
        <v>34</v>
      </c>
      <c r="F107" s="344" t="s">
        <v>5121</v>
      </c>
      <c r="G107" s="203"/>
      <c r="H107" s="345" t="s">
        <v>34</v>
      </c>
      <c r="I107" s="346" t="s">
        <v>34</v>
      </c>
      <c r="J107" s="203"/>
      <c r="K107" s="203"/>
      <c r="L107" s="347"/>
    </row>
    <row r="108" spans="2:12" s="12" customFormat="1" ht="13.5" hidden="1" outlineLevel="2">
      <c r="B108" s="342"/>
      <c r="C108" s="203"/>
      <c r="D108" s="206" t="s">
        <v>348</v>
      </c>
      <c r="E108" s="343" t="s">
        <v>34</v>
      </c>
      <c r="F108" s="344" t="s">
        <v>5122</v>
      </c>
      <c r="G108" s="203"/>
      <c r="H108" s="345" t="s">
        <v>34</v>
      </c>
      <c r="I108" s="346" t="s">
        <v>34</v>
      </c>
      <c r="J108" s="203"/>
      <c r="K108" s="203"/>
      <c r="L108" s="347"/>
    </row>
    <row r="109" spans="2:12" s="12" customFormat="1" ht="13.5" hidden="1" outlineLevel="2">
      <c r="B109" s="342"/>
      <c r="C109" s="203"/>
      <c r="D109" s="206" t="s">
        <v>348</v>
      </c>
      <c r="E109" s="343" t="s">
        <v>34</v>
      </c>
      <c r="F109" s="344" t="s">
        <v>5123</v>
      </c>
      <c r="G109" s="203"/>
      <c r="H109" s="345" t="s">
        <v>34</v>
      </c>
      <c r="I109" s="346" t="s">
        <v>34</v>
      </c>
      <c r="J109" s="203"/>
      <c r="K109" s="203"/>
      <c r="L109" s="347"/>
    </row>
    <row r="110" spans="2:12" s="12" customFormat="1" ht="24" hidden="1" outlineLevel="2">
      <c r="B110" s="342"/>
      <c r="C110" s="203"/>
      <c r="D110" s="206" t="s">
        <v>348</v>
      </c>
      <c r="E110" s="343" t="s">
        <v>34</v>
      </c>
      <c r="F110" s="344" t="s">
        <v>5124</v>
      </c>
      <c r="G110" s="203"/>
      <c r="H110" s="345" t="s">
        <v>34</v>
      </c>
      <c r="I110" s="346" t="s">
        <v>34</v>
      </c>
      <c r="J110" s="203"/>
      <c r="K110" s="203"/>
      <c r="L110" s="347"/>
    </row>
    <row r="111" spans="2:12" s="13" customFormat="1" ht="13.5" hidden="1" outlineLevel="2">
      <c r="B111" s="331"/>
      <c r="C111" s="204"/>
      <c r="D111" s="206" t="s">
        <v>348</v>
      </c>
      <c r="E111" s="210" t="s">
        <v>34</v>
      </c>
      <c r="F111" s="211" t="s">
        <v>23</v>
      </c>
      <c r="G111" s="204"/>
      <c r="H111" s="212">
        <v>1</v>
      </c>
      <c r="I111" s="332" t="s">
        <v>34</v>
      </c>
      <c r="J111" s="204"/>
      <c r="K111" s="204"/>
      <c r="L111" s="333"/>
    </row>
    <row r="112" spans="2:12" s="14" customFormat="1" ht="13.5" hidden="1" outlineLevel="2">
      <c r="B112" s="335"/>
      <c r="C112" s="205"/>
      <c r="D112" s="206" t="s">
        <v>348</v>
      </c>
      <c r="E112" s="207" t="s">
        <v>34</v>
      </c>
      <c r="F112" s="208" t="s">
        <v>352</v>
      </c>
      <c r="G112" s="205"/>
      <c r="H112" s="209">
        <v>1</v>
      </c>
      <c r="I112" s="336" t="s">
        <v>34</v>
      </c>
      <c r="J112" s="205"/>
      <c r="K112" s="205"/>
      <c r="L112" s="337"/>
    </row>
    <row r="113" spans="2:12" s="1" customFormat="1" ht="22.5" customHeight="1" outlineLevel="1" collapsed="1">
      <c r="B113" s="302"/>
      <c r="C113" s="191" t="s">
        <v>373</v>
      </c>
      <c r="D113" s="191" t="s">
        <v>342</v>
      </c>
      <c r="E113" s="192" t="s">
        <v>5125</v>
      </c>
      <c r="F113" s="193" t="s">
        <v>5126</v>
      </c>
      <c r="G113" s="194" t="s">
        <v>5099</v>
      </c>
      <c r="H113" s="195">
        <v>1</v>
      </c>
      <c r="I113" s="269">
        <v>20250</v>
      </c>
      <c r="J113" s="197">
        <f>ROUND(I113*H113,2)</f>
        <v>20250</v>
      </c>
      <c r="K113" s="193" t="s">
        <v>5100</v>
      </c>
      <c r="L113" s="322"/>
    </row>
    <row r="114" spans="2:12" s="12" customFormat="1" ht="24" hidden="1" outlineLevel="2">
      <c r="B114" s="342"/>
      <c r="C114" s="203"/>
      <c r="D114" s="206" t="s">
        <v>348</v>
      </c>
      <c r="E114" s="343" t="s">
        <v>34</v>
      </c>
      <c r="F114" s="344" t="s">
        <v>5127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2" customFormat="1" ht="24" hidden="1" outlineLevel="2">
      <c r="B115" s="342"/>
      <c r="C115" s="203"/>
      <c r="D115" s="206" t="s">
        <v>348</v>
      </c>
      <c r="E115" s="343" t="s">
        <v>34</v>
      </c>
      <c r="F115" s="344" t="s">
        <v>5128</v>
      </c>
      <c r="G115" s="203"/>
      <c r="H115" s="345" t="s">
        <v>34</v>
      </c>
      <c r="I115" s="346" t="s">
        <v>34</v>
      </c>
      <c r="J115" s="203"/>
      <c r="K115" s="203"/>
      <c r="L115" s="347"/>
    </row>
    <row r="116" spans="2:12" s="12" customFormat="1" ht="13.5" hidden="1" outlineLevel="2">
      <c r="B116" s="342"/>
      <c r="C116" s="203"/>
      <c r="D116" s="206" t="s">
        <v>348</v>
      </c>
      <c r="E116" s="343" t="s">
        <v>34</v>
      </c>
      <c r="F116" s="344" t="s">
        <v>5129</v>
      </c>
      <c r="G116" s="203"/>
      <c r="H116" s="345" t="s">
        <v>34</v>
      </c>
      <c r="I116" s="346" t="s">
        <v>34</v>
      </c>
      <c r="J116" s="203"/>
      <c r="K116" s="203"/>
      <c r="L116" s="347"/>
    </row>
    <row r="117" spans="2:12" s="12" customFormat="1" ht="24" hidden="1" outlineLevel="2">
      <c r="B117" s="342"/>
      <c r="C117" s="203"/>
      <c r="D117" s="206" t="s">
        <v>348</v>
      </c>
      <c r="E117" s="343" t="s">
        <v>34</v>
      </c>
      <c r="F117" s="344" t="s">
        <v>5130</v>
      </c>
      <c r="G117" s="203"/>
      <c r="H117" s="345" t="s">
        <v>34</v>
      </c>
      <c r="I117" s="346" t="s">
        <v>34</v>
      </c>
      <c r="J117" s="203"/>
      <c r="K117" s="203"/>
      <c r="L117" s="347"/>
    </row>
    <row r="118" spans="2:12" s="12" customFormat="1" ht="13.5" hidden="1" outlineLevel="2">
      <c r="B118" s="342"/>
      <c r="C118" s="203"/>
      <c r="D118" s="206" t="s">
        <v>348</v>
      </c>
      <c r="E118" s="343" t="s">
        <v>34</v>
      </c>
      <c r="F118" s="344" t="s">
        <v>5131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2" customFormat="1" ht="24" hidden="1" outlineLevel="2">
      <c r="B119" s="342"/>
      <c r="C119" s="203"/>
      <c r="D119" s="206" t="s">
        <v>348</v>
      </c>
      <c r="E119" s="343" t="s">
        <v>34</v>
      </c>
      <c r="F119" s="344" t="s">
        <v>5132</v>
      </c>
      <c r="G119" s="203"/>
      <c r="H119" s="345" t="s">
        <v>34</v>
      </c>
      <c r="I119" s="346" t="s">
        <v>34</v>
      </c>
      <c r="J119" s="203"/>
      <c r="K119" s="203"/>
      <c r="L119" s="347"/>
    </row>
    <row r="120" spans="2:12" s="12" customFormat="1" ht="13.5" hidden="1" outlineLevel="2">
      <c r="B120" s="342"/>
      <c r="C120" s="203"/>
      <c r="D120" s="206" t="s">
        <v>348</v>
      </c>
      <c r="E120" s="343" t="s">
        <v>34</v>
      </c>
      <c r="F120" s="344" t="s">
        <v>5133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3" customFormat="1" ht="13.5" hidden="1" outlineLevel="2">
      <c r="B121" s="331"/>
      <c r="C121" s="204"/>
      <c r="D121" s="206" t="s">
        <v>348</v>
      </c>
      <c r="E121" s="210" t="s">
        <v>34</v>
      </c>
      <c r="F121" s="211" t="s">
        <v>23</v>
      </c>
      <c r="G121" s="204"/>
      <c r="H121" s="212">
        <v>1</v>
      </c>
      <c r="I121" s="332" t="s">
        <v>34</v>
      </c>
      <c r="J121" s="204"/>
      <c r="K121" s="204"/>
      <c r="L121" s="333"/>
    </row>
    <row r="122" spans="2:12" s="14" customFormat="1" ht="13.5" hidden="1" outlineLevel="2">
      <c r="B122" s="335"/>
      <c r="C122" s="205"/>
      <c r="D122" s="206" t="s">
        <v>348</v>
      </c>
      <c r="E122" s="207" t="s">
        <v>34</v>
      </c>
      <c r="F122" s="208" t="s">
        <v>352</v>
      </c>
      <c r="G122" s="205"/>
      <c r="H122" s="209">
        <v>1</v>
      </c>
      <c r="I122" s="336" t="s">
        <v>34</v>
      </c>
      <c r="J122" s="205"/>
      <c r="K122" s="205"/>
      <c r="L122" s="337"/>
    </row>
    <row r="123" spans="2:12" s="1" customFormat="1" ht="22.5" customHeight="1" outlineLevel="1" collapsed="1">
      <c r="B123" s="302"/>
      <c r="C123" s="191" t="s">
        <v>378</v>
      </c>
      <c r="D123" s="191" t="s">
        <v>342</v>
      </c>
      <c r="E123" s="192" t="s">
        <v>5134</v>
      </c>
      <c r="F123" s="193" t="s">
        <v>5135</v>
      </c>
      <c r="G123" s="194" t="s">
        <v>5099</v>
      </c>
      <c r="H123" s="195">
        <v>1</v>
      </c>
      <c r="I123" s="269">
        <v>40500</v>
      </c>
      <c r="J123" s="197">
        <f>ROUND(I123*H123,2)</f>
        <v>40500</v>
      </c>
      <c r="K123" s="193" t="s">
        <v>5100</v>
      </c>
      <c r="L123" s="322"/>
    </row>
    <row r="124" spans="2:12" s="12" customFormat="1" ht="24" hidden="1" outlineLevel="2">
      <c r="B124" s="342"/>
      <c r="C124" s="203"/>
      <c r="D124" s="206" t="s">
        <v>348</v>
      </c>
      <c r="E124" s="343" t="s">
        <v>34</v>
      </c>
      <c r="F124" s="344" t="s">
        <v>5136</v>
      </c>
      <c r="G124" s="203"/>
      <c r="H124" s="345" t="s">
        <v>34</v>
      </c>
      <c r="I124" s="346" t="s">
        <v>34</v>
      </c>
      <c r="J124" s="203"/>
      <c r="K124" s="203"/>
      <c r="L124" s="347"/>
    </row>
    <row r="125" spans="2:12" s="13" customFormat="1" ht="13.5" hidden="1" outlineLevel="2">
      <c r="B125" s="331"/>
      <c r="C125" s="204"/>
      <c r="D125" s="206" t="s">
        <v>348</v>
      </c>
      <c r="E125" s="210" t="s">
        <v>34</v>
      </c>
      <c r="F125" s="211" t="s">
        <v>23</v>
      </c>
      <c r="G125" s="204"/>
      <c r="H125" s="212">
        <v>1</v>
      </c>
      <c r="I125" s="332" t="s">
        <v>34</v>
      </c>
      <c r="J125" s="204"/>
      <c r="K125" s="204"/>
      <c r="L125" s="333"/>
    </row>
    <row r="126" spans="2:12" s="14" customFormat="1" ht="13.5" hidden="1" outlineLevel="2">
      <c r="B126" s="335"/>
      <c r="C126" s="205"/>
      <c r="D126" s="206" t="s">
        <v>348</v>
      </c>
      <c r="E126" s="207" t="s">
        <v>34</v>
      </c>
      <c r="F126" s="208" t="s">
        <v>352</v>
      </c>
      <c r="G126" s="205"/>
      <c r="H126" s="209">
        <v>1</v>
      </c>
      <c r="I126" s="336" t="s">
        <v>34</v>
      </c>
      <c r="J126" s="205"/>
      <c r="K126" s="205"/>
      <c r="L126" s="337"/>
    </row>
    <row r="127" spans="2:12" s="1" customFormat="1" ht="22.5" customHeight="1" outlineLevel="1" collapsed="1">
      <c r="B127" s="302"/>
      <c r="C127" s="191" t="s">
        <v>382</v>
      </c>
      <c r="D127" s="191" t="s">
        <v>342</v>
      </c>
      <c r="E127" s="192" t="s">
        <v>5137</v>
      </c>
      <c r="F127" s="193" t="s">
        <v>5138</v>
      </c>
      <c r="G127" s="194" t="s">
        <v>5099</v>
      </c>
      <c r="H127" s="195">
        <v>1</v>
      </c>
      <c r="I127" s="269">
        <v>20250</v>
      </c>
      <c r="J127" s="197">
        <f>ROUND(I127*H127,2)</f>
        <v>20250</v>
      </c>
      <c r="K127" s="193" t="s">
        <v>5139</v>
      </c>
      <c r="L127" s="322"/>
    </row>
    <row r="128" spans="2:12" s="12" customFormat="1" ht="24" hidden="1" outlineLevel="2">
      <c r="B128" s="342"/>
      <c r="C128" s="203"/>
      <c r="D128" s="206" t="s">
        <v>348</v>
      </c>
      <c r="E128" s="343" t="s">
        <v>34</v>
      </c>
      <c r="F128" s="344" t="s">
        <v>5140</v>
      </c>
      <c r="G128" s="203"/>
      <c r="H128" s="345" t="s">
        <v>34</v>
      </c>
      <c r="I128" s="346" t="s">
        <v>34</v>
      </c>
      <c r="J128" s="203"/>
      <c r="K128" s="203"/>
      <c r="L128" s="347"/>
    </row>
    <row r="129" spans="2:12" s="12" customFormat="1" ht="13.5" hidden="1" outlineLevel="2">
      <c r="B129" s="342"/>
      <c r="C129" s="203"/>
      <c r="D129" s="206" t="s">
        <v>348</v>
      </c>
      <c r="E129" s="343" t="s">
        <v>34</v>
      </c>
      <c r="F129" s="344" t="s">
        <v>5141</v>
      </c>
      <c r="G129" s="203"/>
      <c r="H129" s="345" t="s">
        <v>34</v>
      </c>
      <c r="I129" s="346" t="s">
        <v>34</v>
      </c>
      <c r="J129" s="203"/>
      <c r="K129" s="203"/>
      <c r="L129" s="347"/>
    </row>
    <row r="130" spans="2:12" s="13" customFormat="1" ht="13.5" hidden="1" outlineLevel="2">
      <c r="B130" s="331"/>
      <c r="C130" s="204"/>
      <c r="D130" s="206" t="s">
        <v>348</v>
      </c>
      <c r="E130" s="210" t="s">
        <v>34</v>
      </c>
      <c r="F130" s="211" t="s">
        <v>23</v>
      </c>
      <c r="G130" s="204"/>
      <c r="H130" s="212">
        <v>1</v>
      </c>
      <c r="I130" s="332" t="s">
        <v>34</v>
      </c>
      <c r="J130" s="204"/>
      <c r="K130" s="204"/>
      <c r="L130" s="333"/>
    </row>
    <row r="131" spans="2:12" s="14" customFormat="1" ht="13.5" hidden="1" outlineLevel="2">
      <c r="B131" s="335"/>
      <c r="C131" s="205"/>
      <c r="D131" s="206" t="s">
        <v>348</v>
      </c>
      <c r="E131" s="207" t="s">
        <v>34</v>
      </c>
      <c r="F131" s="208" t="s">
        <v>352</v>
      </c>
      <c r="G131" s="205"/>
      <c r="H131" s="209">
        <v>1</v>
      </c>
      <c r="I131" s="336" t="s">
        <v>34</v>
      </c>
      <c r="J131" s="205"/>
      <c r="K131" s="205"/>
      <c r="L131" s="337"/>
    </row>
    <row r="132" spans="2:12" s="11" customFormat="1" ht="37.35" customHeight="1">
      <c r="B132" s="318"/>
      <c r="C132" s="182"/>
      <c r="D132" s="188" t="s">
        <v>74</v>
      </c>
      <c r="E132" s="231" t="s">
        <v>5142</v>
      </c>
      <c r="F132" s="231" t="s">
        <v>5143</v>
      </c>
      <c r="G132" s="182"/>
      <c r="H132" s="182"/>
      <c r="I132" s="321" t="s">
        <v>34</v>
      </c>
      <c r="J132" s="232">
        <f>SUM(J133:J171)</f>
        <v>505750</v>
      </c>
      <c r="K132" s="182"/>
      <c r="L132" s="320"/>
    </row>
    <row r="133" spans="2:12" s="1" customFormat="1" ht="22.5" customHeight="1" outlineLevel="1">
      <c r="B133" s="302"/>
      <c r="C133" s="191" t="s">
        <v>387</v>
      </c>
      <c r="D133" s="191" t="s">
        <v>342</v>
      </c>
      <c r="E133" s="192" t="s">
        <v>5144</v>
      </c>
      <c r="F133" s="193" t="s">
        <v>5051</v>
      </c>
      <c r="G133" s="194" t="s">
        <v>5099</v>
      </c>
      <c r="H133" s="195">
        <v>1</v>
      </c>
      <c r="I133" s="269">
        <v>10000</v>
      </c>
      <c r="J133" s="197">
        <f>ROUND(I133*H133,2)</f>
        <v>10000</v>
      </c>
      <c r="K133" s="193" t="s">
        <v>5139</v>
      </c>
      <c r="L133" s="322"/>
    </row>
    <row r="134" spans="2:12" s="1" customFormat="1" ht="22.5" customHeight="1" outlineLevel="1" collapsed="1">
      <c r="B134" s="302"/>
      <c r="C134" s="191" t="s">
        <v>28</v>
      </c>
      <c r="D134" s="191" t="s">
        <v>342</v>
      </c>
      <c r="E134" s="192" t="s">
        <v>5145</v>
      </c>
      <c r="F134" s="193" t="s">
        <v>5146</v>
      </c>
      <c r="G134" s="194" t="s">
        <v>5099</v>
      </c>
      <c r="H134" s="195">
        <v>1</v>
      </c>
      <c r="I134" s="269">
        <v>40500</v>
      </c>
      <c r="J134" s="197">
        <f>ROUND(I134*H134,2)</f>
        <v>40500</v>
      </c>
      <c r="K134" s="193" t="s">
        <v>5139</v>
      </c>
      <c r="L134" s="322"/>
    </row>
    <row r="135" spans="2:12" s="12" customFormat="1" ht="13.5" hidden="1" outlineLevel="2">
      <c r="B135" s="342"/>
      <c r="C135" s="203"/>
      <c r="D135" s="206" t="s">
        <v>348</v>
      </c>
      <c r="E135" s="343" t="s">
        <v>34</v>
      </c>
      <c r="F135" s="344" t="s">
        <v>5147</v>
      </c>
      <c r="G135" s="203"/>
      <c r="H135" s="345" t="s">
        <v>34</v>
      </c>
      <c r="I135" s="346" t="s">
        <v>34</v>
      </c>
      <c r="J135" s="203"/>
      <c r="K135" s="203"/>
      <c r="L135" s="347"/>
    </row>
    <row r="136" spans="2:12" s="13" customFormat="1" ht="13.5" hidden="1" outlineLevel="2">
      <c r="B136" s="331"/>
      <c r="C136" s="204"/>
      <c r="D136" s="206" t="s">
        <v>348</v>
      </c>
      <c r="E136" s="210" t="s">
        <v>34</v>
      </c>
      <c r="F136" s="211" t="s">
        <v>23</v>
      </c>
      <c r="G136" s="204"/>
      <c r="H136" s="212">
        <v>1</v>
      </c>
      <c r="I136" s="332" t="s">
        <v>34</v>
      </c>
      <c r="J136" s="204"/>
      <c r="K136" s="204"/>
      <c r="L136" s="333"/>
    </row>
    <row r="137" spans="2:12" s="14" customFormat="1" ht="13.5" hidden="1" outlineLevel="2">
      <c r="B137" s="335"/>
      <c r="C137" s="205"/>
      <c r="D137" s="206" t="s">
        <v>348</v>
      </c>
      <c r="E137" s="207" t="s">
        <v>34</v>
      </c>
      <c r="F137" s="208" t="s">
        <v>352</v>
      </c>
      <c r="G137" s="205"/>
      <c r="H137" s="209">
        <v>1</v>
      </c>
      <c r="I137" s="336" t="s">
        <v>34</v>
      </c>
      <c r="J137" s="205"/>
      <c r="K137" s="205"/>
      <c r="L137" s="337"/>
    </row>
    <row r="138" spans="2:12" s="1" customFormat="1" ht="22.5" customHeight="1" outlineLevel="1" collapsed="1">
      <c r="B138" s="302"/>
      <c r="C138" s="191" t="s">
        <v>340</v>
      </c>
      <c r="D138" s="191" t="s">
        <v>342</v>
      </c>
      <c r="E138" s="192" t="s">
        <v>5148</v>
      </c>
      <c r="F138" s="193" t="s">
        <v>5149</v>
      </c>
      <c r="G138" s="194" t="s">
        <v>5099</v>
      </c>
      <c r="H138" s="195">
        <v>1</v>
      </c>
      <c r="I138" s="269">
        <v>27000</v>
      </c>
      <c r="J138" s="197">
        <f>ROUND(I138*H138,2)</f>
        <v>27000</v>
      </c>
      <c r="K138" s="193" t="s">
        <v>5100</v>
      </c>
      <c r="L138" s="322"/>
    </row>
    <row r="139" spans="2:12" s="12" customFormat="1" ht="24" hidden="1" outlineLevel="2">
      <c r="B139" s="342"/>
      <c r="C139" s="203"/>
      <c r="D139" s="206" t="s">
        <v>348</v>
      </c>
      <c r="E139" s="343" t="s">
        <v>34</v>
      </c>
      <c r="F139" s="344" t="s">
        <v>5150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3.5" hidden="1" outlineLevel="2">
      <c r="B140" s="331"/>
      <c r="C140" s="204"/>
      <c r="D140" s="206" t="s">
        <v>348</v>
      </c>
      <c r="E140" s="210" t="s">
        <v>34</v>
      </c>
      <c r="F140" s="211" t="s">
        <v>23</v>
      </c>
      <c r="G140" s="204"/>
      <c r="H140" s="212">
        <v>1</v>
      </c>
      <c r="I140" s="332" t="s">
        <v>34</v>
      </c>
      <c r="J140" s="204"/>
      <c r="K140" s="204"/>
      <c r="L140" s="333"/>
    </row>
    <row r="141" spans="2:12" s="14" customFormat="1" ht="13.5" hidden="1" outlineLevel="2">
      <c r="B141" s="335"/>
      <c r="C141" s="205"/>
      <c r="D141" s="206" t="s">
        <v>348</v>
      </c>
      <c r="E141" s="207" t="s">
        <v>34</v>
      </c>
      <c r="F141" s="208" t="s">
        <v>352</v>
      </c>
      <c r="G141" s="205"/>
      <c r="H141" s="209">
        <v>1</v>
      </c>
      <c r="I141" s="336" t="s">
        <v>34</v>
      </c>
      <c r="J141" s="205"/>
      <c r="K141" s="205"/>
      <c r="L141" s="337"/>
    </row>
    <row r="142" spans="2:12" s="1" customFormat="1" ht="22.5" customHeight="1" outlineLevel="1" collapsed="1">
      <c r="B142" s="302"/>
      <c r="C142" s="191" t="s">
        <v>397</v>
      </c>
      <c r="D142" s="191" t="s">
        <v>342</v>
      </c>
      <c r="E142" s="192" t="s">
        <v>5151</v>
      </c>
      <c r="F142" s="193" t="s">
        <v>5152</v>
      </c>
      <c r="G142" s="194" t="s">
        <v>5099</v>
      </c>
      <c r="H142" s="195">
        <v>1</v>
      </c>
      <c r="I142" s="269">
        <v>121500</v>
      </c>
      <c r="J142" s="197">
        <f>ROUND(I142*H142,2)</f>
        <v>121500</v>
      </c>
      <c r="K142" s="193" t="s">
        <v>5100</v>
      </c>
      <c r="L142" s="322"/>
    </row>
    <row r="143" spans="2:12" s="12" customFormat="1" ht="24" hidden="1" outlineLevel="2">
      <c r="B143" s="342"/>
      <c r="C143" s="203"/>
      <c r="D143" s="206" t="s">
        <v>348</v>
      </c>
      <c r="E143" s="343" t="s">
        <v>34</v>
      </c>
      <c r="F143" s="344" t="s">
        <v>5153</v>
      </c>
      <c r="G143" s="203"/>
      <c r="H143" s="345" t="s">
        <v>34</v>
      </c>
      <c r="I143" s="346" t="s">
        <v>34</v>
      </c>
      <c r="J143" s="203"/>
      <c r="K143" s="203"/>
      <c r="L143" s="347"/>
    </row>
    <row r="144" spans="2:12" s="12" customFormat="1" ht="24" hidden="1" outlineLevel="2">
      <c r="B144" s="342"/>
      <c r="C144" s="203"/>
      <c r="D144" s="206" t="s">
        <v>348</v>
      </c>
      <c r="E144" s="343" t="s">
        <v>34</v>
      </c>
      <c r="F144" s="344" t="s">
        <v>5154</v>
      </c>
      <c r="G144" s="203"/>
      <c r="H144" s="345" t="s">
        <v>34</v>
      </c>
      <c r="I144" s="346" t="s">
        <v>34</v>
      </c>
      <c r="J144" s="203"/>
      <c r="K144" s="203"/>
      <c r="L144" s="347"/>
    </row>
    <row r="145" spans="2:12" s="13" customFormat="1" ht="13.5" hidden="1" outlineLevel="2">
      <c r="B145" s="331"/>
      <c r="C145" s="204"/>
      <c r="D145" s="206" t="s">
        <v>348</v>
      </c>
      <c r="E145" s="210" t="s">
        <v>34</v>
      </c>
      <c r="F145" s="211" t="s">
        <v>23</v>
      </c>
      <c r="G145" s="204"/>
      <c r="H145" s="212">
        <v>1</v>
      </c>
      <c r="I145" s="332" t="s">
        <v>34</v>
      </c>
      <c r="J145" s="204"/>
      <c r="K145" s="204"/>
      <c r="L145" s="333"/>
    </row>
    <row r="146" spans="2:12" s="14" customFormat="1" ht="13.5" hidden="1" outlineLevel="2">
      <c r="B146" s="335"/>
      <c r="C146" s="205"/>
      <c r="D146" s="206" t="s">
        <v>348</v>
      </c>
      <c r="E146" s="207" t="s">
        <v>34</v>
      </c>
      <c r="F146" s="208" t="s">
        <v>352</v>
      </c>
      <c r="G146" s="205"/>
      <c r="H146" s="209">
        <v>1</v>
      </c>
      <c r="I146" s="336" t="s">
        <v>34</v>
      </c>
      <c r="J146" s="205"/>
      <c r="K146" s="205"/>
      <c r="L146" s="337"/>
    </row>
    <row r="147" spans="2:12" s="1" customFormat="1" ht="22.5" customHeight="1" outlineLevel="1" collapsed="1">
      <c r="B147" s="302"/>
      <c r="C147" s="191" t="s">
        <v>271</v>
      </c>
      <c r="D147" s="191" t="s">
        <v>342</v>
      </c>
      <c r="E147" s="192" t="s">
        <v>5155</v>
      </c>
      <c r="F147" s="193" t="s">
        <v>5156</v>
      </c>
      <c r="G147" s="194" t="s">
        <v>5099</v>
      </c>
      <c r="H147" s="195">
        <v>1</v>
      </c>
      <c r="I147" s="269">
        <v>33750</v>
      </c>
      <c r="J147" s="197">
        <f>ROUND(I147*H147,2)</f>
        <v>33750</v>
      </c>
      <c r="K147" s="193" t="s">
        <v>5100</v>
      </c>
      <c r="L147" s="322"/>
    </row>
    <row r="148" spans="2:12" s="12" customFormat="1" ht="24" hidden="1" outlineLevel="2">
      <c r="B148" s="342"/>
      <c r="C148" s="203"/>
      <c r="D148" s="206" t="s">
        <v>348</v>
      </c>
      <c r="E148" s="343" t="s">
        <v>34</v>
      </c>
      <c r="F148" s="344" t="s">
        <v>5157</v>
      </c>
      <c r="G148" s="203"/>
      <c r="H148" s="345" t="s">
        <v>34</v>
      </c>
      <c r="I148" s="346" t="s">
        <v>34</v>
      </c>
      <c r="J148" s="203"/>
      <c r="K148" s="203"/>
      <c r="L148" s="347"/>
    </row>
    <row r="149" spans="2:12" s="12" customFormat="1" ht="13.5" hidden="1" outlineLevel="2">
      <c r="B149" s="342"/>
      <c r="C149" s="203"/>
      <c r="D149" s="206" t="s">
        <v>348</v>
      </c>
      <c r="E149" s="343" t="s">
        <v>34</v>
      </c>
      <c r="F149" s="344" t="s">
        <v>5158</v>
      </c>
      <c r="G149" s="203"/>
      <c r="H149" s="345" t="s">
        <v>34</v>
      </c>
      <c r="I149" s="346" t="s">
        <v>34</v>
      </c>
      <c r="J149" s="203"/>
      <c r="K149" s="203"/>
      <c r="L149" s="347"/>
    </row>
    <row r="150" spans="2:12" s="13" customFormat="1" ht="13.5" hidden="1" outlineLevel="2">
      <c r="B150" s="331"/>
      <c r="C150" s="204"/>
      <c r="D150" s="206" t="s">
        <v>348</v>
      </c>
      <c r="E150" s="210" t="s">
        <v>34</v>
      </c>
      <c r="F150" s="211" t="s">
        <v>23</v>
      </c>
      <c r="G150" s="204"/>
      <c r="H150" s="212">
        <v>1</v>
      </c>
      <c r="I150" s="332" t="s">
        <v>34</v>
      </c>
      <c r="J150" s="204"/>
      <c r="K150" s="204"/>
      <c r="L150" s="333"/>
    </row>
    <row r="151" spans="2:12" s="14" customFormat="1" ht="13.5" hidden="1" outlineLevel="2">
      <c r="B151" s="335"/>
      <c r="C151" s="205"/>
      <c r="D151" s="206" t="s">
        <v>348</v>
      </c>
      <c r="E151" s="207" t="s">
        <v>34</v>
      </c>
      <c r="F151" s="208" t="s">
        <v>352</v>
      </c>
      <c r="G151" s="205"/>
      <c r="H151" s="209">
        <v>1</v>
      </c>
      <c r="I151" s="336" t="s">
        <v>34</v>
      </c>
      <c r="J151" s="205"/>
      <c r="K151" s="205"/>
      <c r="L151" s="337"/>
    </row>
    <row r="152" spans="2:12" s="1" customFormat="1" ht="22.5" customHeight="1" outlineLevel="1" collapsed="1">
      <c r="B152" s="302"/>
      <c r="C152" s="191" t="s">
        <v>403</v>
      </c>
      <c r="D152" s="191" t="s">
        <v>342</v>
      </c>
      <c r="E152" s="192" t="s">
        <v>5159</v>
      </c>
      <c r="F152" s="193" t="s">
        <v>5160</v>
      </c>
      <c r="G152" s="194" t="s">
        <v>5099</v>
      </c>
      <c r="H152" s="195">
        <v>1</v>
      </c>
      <c r="I152" s="269">
        <v>45000</v>
      </c>
      <c r="J152" s="197">
        <f>ROUND(I152*H152,2)</f>
        <v>45000</v>
      </c>
      <c r="K152" s="193" t="s">
        <v>5100</v>
      </c>
      <c r="L152" s="322"/>
    </row>
    <row r="153" spans="2:12" s="12" customFormat="1" ht="24" hidden="1" outlineLevel="2">
      <c r="B153" s="342"/>
      <c r="C153" s="203"/>
      <c r="D153" s="206" t="s">
        <v>348</v>
      </c>
      <c r="E153" s="343" t="s">
        <v>34</v>
      </c>
      <c r="F153" s="344" t="s">
        <v>5161</v>
      </c>
      <c r="G153" s="203"/>
      <c r="H153" s="345" t="s">
        <v>34</v>
      </c>
      <c r="I153" s="346" t="s">
        <v>34</v>
      </c>
      <c r="J153" s="203"/>
      <c r="K153" s="203"/>
      <c r="L153" s="347"/>
    </row>
    <row r="154" spans="2:12" s="13" customFormat="1" ht="13.5" hidden="1" outlineLevel="2">
      <c r="B154" s="331"/>
      <c r="C154" s="204"/>
      <c r="D154" s="206" t="s">
        <v>348</v>
      </c>
      <c r="E154" s="210" t="s">
        <v>34</v>
      </c>
      <c r="F154" s="211" t="s">
        <v>23</v>
      </c>
      <c r="G154" s="204"/>
      <c r="H154" s="212">
        <v>1</v>
      </c>
      <c r="I154" s="332" t="s">
        <v>34</v>
      </c>
      <c r="J154" s="204"/>
      <c r="K154" s="204"/>
      <c r="L154" s="333"/>
    </row>
    <row r="155" spans="2:12" s="14" customFormat="1" ht="13.5" hidden="1" outlineLevel="2">
      <c r="B155" s="335"/>
      <c r="C155" s="205"/>
      <c r="D155" s="206" t="s">
        <v>348</v>
      </c>
      <c r="E155" s="207" t="s">
        <v>34</v>
      </c>
      <c r="F155" s="208" t="s">
        <v>352</v>
      </c>
      <c r="G155" s="205"/>
      <c r="H155" s="209">
        <v>1</v>
      </c>
      <c r="I155" s="336" t="s">
        <v>34</v>
      </c>
      <c r="J155" s="205"/>
      <c r="K155" s="205"/>
      <c r="L155" s="337"/>
    </row>
    <row r="156" spans="2:12" s="1" customFormat="1" ht="22.5" customHeight="1" outlineLevel="1" collapsed="1">
      <c r="B156" s="302"/>
      <c r="C156" s="191" t="s">
        <v>8</v>
      </c>
      <c r="D156" s="191" t="s">
        <v>342</v>
      </c>
      <c r="E156" s="192" t="s">
        <v>5162</v>
      </c>
      <c r="F156" s="193" t="s">
        <v>5163</v>
      </c>
      <c r="G156" s="194" t="s">
        <v>5099</v>
      </c>
      <c r="H156" s="195">
        <v>1</v>
      </c>
      <c r="I156" s="269">
        <v>65000</v>
      </c>
      <c r="J156" s="197">
        <f>ROUND(I156*H156,2)</f>
        <v>65000</v>
      </c>
      <c r="K156" s="193" t="s">
        <v>5100</v>
      </c>
      <c r="L156" s="322"/>
    </row>
    <row r="157" spans="2:12" s="12" customFormat="1" ht="24" hidden="1" outlineLevel="2">
      <c r="B157" s="342"/>
      <c r="C157" s="203"/>
      <c r="D157" s="206" t="s">
        <v>348</v>
      </c>
      <c r="E157" s="343" t="s">
        <v>34</v>
      </c>
      <c r="F157" s="344" t="s">
        <v>5164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2" customFormat="1" ht="13.5" hidden="1" outlineLevel="2">
      <c r="B158" s="342"/>
      <c r="C158" s="203"/>
      <c r="D158" s="206" t="s">
        <v>348</v>
      </c>
      <c r="E158" s="343" t="s">
        <v>34</v>
      </c>
      <c r="F158" s="344" t="s">
        <v>5165</v>
      </c>
      <c r="G158" s="203"/>
      <c r="H158" s="345" t="s">
        <v>34</v>
      </c>
      <c r="I158" s="346" t="s">
        <v>34</v>
      </c>
      <c r="J158" s="203"/>
      <c r="K158" s="203"/>
      <c r="L158" s="347"/>
    </row>
    <row r="159" spans="2:12" s="13" customFormat="1" ht="13.5" hidden="1" outlineLevel="2">
      <c r="B159" s="331"/>
      <c r="C159" s="204"/>
      <c r="D159" s="206" t="s">
        <v>348</v>
      </c>
      <c r="E159" s="210" t="s">
        <v>34</v>
      </c>
      <c r="F159" s="211" t="s">
        <v>23</v>
      </c>
      <c r="G159" s="204"/>
      <c r="H159" s="212">
        <v>1</v>
      </c>
      <c r="I159" s="332" t="s">
        <v>34</v>
      </c>
      <c r="J159" s="204"/>
      <c r="K159" s="204"/>
      <c r="L159" s="333"/>
    </row>
    <row r="160" spans="2:12" s="14" customFormat="1" ht="13.5" hidden="1" outlineLevel="2">
      <c r="B160" s="335"/>
      <c r="C160" s="205"/>
      <c r="D160" s="206" t="s">
        <v>348</v>
      </c>
      <c r="E160" s="207" t="s">
        <v>34</v>
      </c>
      <c r="F160" s="208" t="s">
        <v>352</v>
      </c>
      <c r="G160" s="205"/>
      <c r="H160" s="209">
        <v>1</v>
      </c>
      <c r="I160" s="336" t="s">
        <v>34</v>
      </c>
      <c r="J160" s="205"/>
      <c r="K160" s="205"/>
      <c r="L160" s="337"/>
    </row>
    <row r="161" spans="2:12" s="1" customFormat="1" ht="22.5" customHeight="1" outlineLevel="1" collapsed="1">
      <c r="B161" s="302"/>
      <c r="C161" s="191" t="s">
        <v>410</v>
      </c>
      <c r="D161" s="191" t="s">
        <v>342</v>
      </c>
      <c r="E161" s="192" t="s">
        <v>5166</v>
      </c>
      <c r="F161" s="193" t="s">
        <v>5167</v>
      </c>
      <c r="G161" s="194" t="s">
        <v>5099</v>
      </c>
      <c r="H161" s="195">
        <v>1</v>
      </c>
      <c r="I161" s="269">
        <v>40000</v>
      </c>
      <c r="J161" s="197">
        <f>ROUND(I161*H161,2)</f>
        <v>40000</v>
      </c>
      <c r="K161" s="193" t="s">
        <v>5100</v>
      </c>
      <c r="L161" s="322"/>
    </row>
    <row r="162" spans="2:12" s="12" customFormat="1" ht="24" hidden="1" outlineLevel="2">
      <c r="B162" s="342"/>
      <c r="C162" s="203"/>
      <c r="D162" s="206" t="s">
        <v>348</v>
      </c>
      <c r="E162" s="343" t="s">
        <v>34</v>
      </c>
      <c r="F162" s="344" t="s">
        <v>5168</v>
      </c>
      <c r="G162" s="203"/>
      <c r="H162" s="345" t="s">
        <v>34</v>
      </c>
      <c r="I162" s="346" t="s">
        <v>34</v>
      </c>
      <c r="J162" s="203"/>
      <c r="K162" s="203"/>
      <c r="L162" s="347"/>
    </row>
    <row r="163" spans="2:12" s="12" customFormat="1" ht="13.5" hidden="1" outlineLevel="2">
      <c r="B163" s="342"/>
      <c r="C163" s="203"/>
      <c r="D163" s="206" t="s">
        <v>348</v>
      </c>
      <c r="E163" s="343" t="s">
        <v>34</v>
      </c>
      <c r="F163" s="344" t="s">
        <v>5169</v>
      </c>
      <c r="G163" s="203"/>
      <c r="H163" s="345" t="s">
        <v>34</v>
      </c>
      <c r="I163" s="346" t="s">
        <v>34</v>
      </c>
      <c r="J163" s="203"/>
      <c r="K163" s="203"/>
      <c r="L163" s="347"/>
    </row>
    <row r="164" spans="2:12" s="13" customFormat="1" ht="13.5" hidden="1" outlineLevel="2">
      <c r="B164" s="331"/>
      <c r="C164" s="204"/>
      <c r="D164" s="206" t="s">
        <v>348</v>
      </c>
      <c r="E164" s="210" t="s">
        <v>34</v>
      </c>
      <c r="F164" s="211" t="s">
        <v>23</v>
      </c>
      <c r="G164" s="204"/>
      <c r="H164" s="212">
        <v>1</v>
      </c>
      <c r="I164" s="332" t="s">
        <v>34</v>
      </c>
      <c r="J164" s="204"/>
      <c r="K164" s="204"/>
      <c r="L164" s="333"/>
    </row>
    <row r="165" spans="2:12" s="14" customFormat="1" ht="13.5" hidden="1" outlineLevel="2">
      <c r="B165" s="335"/>
      <c r="C165" s="205"/>
      <c r="D165" s="206" t="s">
        <v>348</v>
      </c>
      <c r="E165" s="207" t="s">
        <v>34</v>
      </c>
      <c r="F165" s="208" t="s">
        <v>352</v>
      </c>
      <c r="G165" s="205"/>
      <c r="H165" s="209">
        <v>1</v>
      </c>
      <c r="I165" s="336" t="s">
        <v>34</v>
      </c>
      <c r="J165" s="205"/>
      <c r="K165" s="205"/>
      <c r="L165" s="337"/>
    </row>
    <row r="166" spans="2:12" s="1" customFormat="1" ht="22.5" customHeight="1" outlineLevel="1">
      <c r="B166" s="302"/>
      <c r="C166" s="191" t="s">
        <v>414</v>
      </c>
      <c r="D166" s="191" t="s">
        <v>342</v>
      </c>
      <c r="E166" s="192" t="s">
        <v>5170</v>
      </c>
      <c r="F166" s="193" t="s">
        <v>5077</v>
      </c>
      <c r="G166" s="194" t="s">
        <v>5099</v>
      </c>
      <c r="H166" s="195">
        <v>1</v>
      </c>
      <c r="I166" s="269">
        <v>27000</v>
      </c>
      <c r="J166" s="197">
        <f>ROUND(I166*H166,2)</f>
        <v>27000</v>
      </c>
      <c r="K166" s="193" t="s">
        <v>5139</v>
      </c>
      <c r="L166" s="322"/>
    </row>
    <row r="167" spans="2:12" s="1" customFormat="1" ht="22.5" customHeight="1" outlineLevel="1" collapsed="1">
      <c r="B167" s="302"/>
      <c r="C167" s="191" t="s">
        <v>418</v>
      </c>
      <c r="D167" s="191" t="s">
        <v>342</v>
      </c>
      <c r="E167" s="192" t="s">
        <v>5171</v>
      </c>
      <c r="F167" s="193" t="s">
        <v>5172</v>
      </c>
      <c r="G167" s="194" t="s">
        <v>5099</v>
      </c>
      <c r="H167" s="195">
        <v>1</v>
      </c>
      <c r="I167" s="269">
        <v>81000</v>
      </c>
      <c r="J167" s="197">
        <f>ROUND(I167*H167,2)</f>
        <v>81000</v>
      </c>
      <c r="K167" s="193" t="s">
        <v>5139</v>
      </c>
      <c r="L167" s="322"/>
    </row>
    <row r="168" spans="2:12" s="12" customFormat="1" ht="13.5" hidden="1" outlineLevel="2">
      <c r="B168" s="342"/>
      <c r="C168" s="203"/>
      <c r="D168" s="206" t="s">
        <v>348</v>
      </c>
      <c r="E168" s="343" t="s">
        <v>34</v>
      </c>
      <c r="F168" s="344" t="s">
        <v>5173</v>
      </c>
      <c r="G168" s="203"/>
      <c r="H168" s="345" t="s">
        <v>34</v>
      </c>
      <c r="I168" s="346" t="s">
        <v>34</v>
      </c>
      <c r="J168" s="203"/>
      <c r="K168" s="203"/>
      <c r="L168" s="347"/>
    </row>
    <row r="169" spans="2:12" s="13" customFormat="1" ht="13.5" hidden="1" outlineLevel="2">
      <c r="B169" s="331"/>
      <c r="C169" s="204"/>
      <c r="D169" s="206" t="s">
        <v>348</v>
      </c>
      <c r="E169" s="210" t="s">
        <v>34</v>
      </c>
      <c r="F169" s="211" t="s">
        <v>23</v>
      </c>
      <c r="G169" s="204"/>
      <c r="H169" s="212">
        <v>1</v>
      </c>
      <c r="I169" s="332" t="s">
        <v>34</v>
      </c>
      <c r="J169" s="204"/>
      <c r="K169" s="204"/>
      <c r="L169" s="333"/>
    </row>
    <row r="170" spans="2:12" s="14" customFormat="1" ht="13.5" hidden="1" outlineLevel="2">
      <c r="B170" s="335"/>
      <c r="C170" s="205"/>
      <c r="D170" s="206" t="s">
        <v>348</v>
      </c>
      <c r="E170" s="207" t="s">
        <v>34</v>
      </c>
      <c r="F170" s="208" t="s">
        <v>352</v>
      </c>
      <c r="G170" s="205"/>
      <c r="H170" s="209">
        <v>1</v>
      </c>
      <c r="I170" s="336" t="s">
        <v>34</v>
      </c>
      <c r="J170" s="205"/>
      <c r="K170" s="205"/>
      <c r="L170" s="337"/>
    </row>
    <row r="171" spans="2:12" s="1" customFormat="1" ht="22.5" customHeight="1" outlineLevel="1" collapsed="1">
      <c r="B171" s="302"/>
      <c r="C171" s="191" t="s">
        <v>422</v>
      </c>
      <c r="D171" s="191" t="s">
        <v>342</v>
      </c>
      <c r="E171" s="192" t="s">
        <v>5174</v>
      </c>
      <c r="F171" s="193" t="s">
        <v>5175</v>
      </c>
      <c r="G171" s="194" t="s">
        <v>5099</v>
      </c>
      <c r="H171" s="195">
        <v>1</v>
      </c>
      <c r="I171" s="269">
        <v>15000</v>
      </c>
      <c r="J171" s="197">
        <f>ROUND(I171*H171,2)</f>
        <v>15000</v>
      </c>
      <c r="K171" s="193" t="s">
        <v>5100</v>
      </c>
      <c r="L171" s="322"/>
    </row>
    <row r="172" spans="2:12" s="12" customFormat="1" ht="24" hidden="1" outlineLevel="2">
      <c r="B172" s="342"/>
      <c r="C172" s="203"/>
      <c r="D172" s="206" t="s">
        <v>348</v>
      </c>
      <c r="E172" s="343" t="s">
        <v>34</v>
      </c>
      <c r="F172" s="344" t="s">
        <v>5176</v>
      </c>
      <c r="G172" s="203"/>
      <c r="H172" s="345" t="s">
        <v>34</v>
      </c>
      <c r="I172" s="346"/>
      <c r="J172" s="203"/>
      <c r="K172" s="203"/>
      <c r="L172" s="347"/>
    </row>
    <row r="173" spans="2:12" s="13" customFormat="1" ht="13.5" hidden="1" outlineLevel="2">
      <c r="B173" s="331"/>
      <c r="C173" s="204"/>
      <c r="D173" s="206" t="s">
        <v>348</v>
      </c>
      <c r="E173" s="210" t="s">
        <v>34</v>
      </c>
      <c r="F173" s="211" t="s">
        <v>23</v>
      </c>
      <c r="G173" s="204"/>
      <c r="H173" s="212">
        <v>1</v>
      </c>
      <c r="I173" s="348"/>
      <c r="J173" s="204"/>
      <c r="K173" s="204"/>
      <c r="L173" s="333"/>
    </row>
    <row r="174" spans="2:12" s="14" customFormat="1" ht="13.5" hidden="1" outlineLevel="2">
      <c r="B174" s="335"/>
      <c r="C174" s="205"/>
      <c r="D174" s="206" t="s">
        <v>348</v>
      </c>
      <c r="E174" s="207" t="s">
        <v>34</v>
      </c>
      <c r="F174" s="208" t="s">
        <v>352</v>
      </c>
      <c r="G174" s="205"/>
      <c r="H174" s="209">
        <v>1</v>
      </c>
      <c r="I174" s="364"/>
      <c r="J174" s="205"/>
      <c r="K174" s="205"/>
      <c r="L174" s="337"/>
    </row>
    <row r="175" spans="2:12" s="1" customFormat="1" ht="6.9" customHeight="1">
      <c r="B175" s="323"/>
      <c r="C175" s="324"/>
      <c r="D175" s="324"/>
      <c r="E175" s="324"/>
      <c r="F175" s="324"/>
      <c r="G175" s="324"/>
      <c r="H175" s="324"/>
      <c r="I175" s="325"/>
      <c r="J175" s="324"/>
      <c r="K175" s="324"/>
      <c r="L175" s="326"/>
    </row>
  </sheetData>
  <sheetProtection formatColumns="0" formatRows="0" sort="0" autoFilter="0"/>
  <autoFilter ref="C83:K174"/>
  <mergeCells count="11">
    <mergeCell ref="E76:H76"/>
    <mergeCell ref="E7:H7"/>
    <mergeCell ref="E9:H9"/>
    <mergeCell ref="E11:H11"/>
    <mergeCell ref="E26:H26"/>
    <mergeCell ref="E47:H47"/>
    <mergeCell ref="G1:H1"/>
    <mergeCell ref="E49:H49"/>
    <mergeCell ref="E51:H51"/>
    <mergeCell ref="E72:H72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M748"/>
  <sheetViews>
    <sheetView showGridLines="0" workbookViewId="0" topLeftCell="A1">
      <pane ySplit="1" topLeftCell="A2" activePane="bottomLeft" state="frozen"/>
      <selection pane="bottomLeft" activeCell="I84" sqref="I84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3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5090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5177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5178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188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5092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ROUND(J98,2)</f>
        <v>11346677.98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5090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5177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01.1 - splašková kanalizace - gravitační stoky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PROJEKTY VODAM s.r.o.   HRANICE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J98</f>
        <v>11346677.980000002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J99</f>
        <v>11294851.180000002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J100</f>
        <v>5027510.37</v>
      </c>
      <c r="K66" s="158"/>
      <c r="L66" s="313"/>
    </row>
    <row r="67" spans="2:12" s="9" customFormat="1" ht="19.95" customHeight="1" hidden="1">
      <c r="B67" s="312"/>
      <c r="C67" s="153"/>
      <c r="D67" s="154" t="s">
        <v>5179</v>
      </c>
      <c r="E67" s="155"/>
      <c r="F67" s="155"/>
      <c r="G67" s="155"/>
      <c r="H67" s="155"/>
      <c r="I67" s="156"/>
      <c r="J67" s="157">
        <f>J446</f>
        <v>808896.29</v>
      </c>
      <c r="K67" s="158"/>
      <c r="L67" s="313"/>
    </row>
    <row r="68" spans="2:12" s="9" customFormat="1" ht="19.95" customHeight="1" hidden="1">
      <c r="B68" s="312"/>
      <c r="C68" s="153"/>
      <c r="D68" s="154" t="s">
        <v>5180</v>
      </c>
      <c r="E68" s="155"/>
      <c r="F68" s="155"/>
      <c r="G68" s="155"/>
      <c r="H68" s="155"/>
      <c r="I68" s="156"/>
      <c r="J68" s="157">
        <f>J547</f>
        <v>56897.68</v>
      </c>
      <c r="K68" s="158"/>
      <c r="L68" s="313"/>
    </row>
    <row r="69" spans="2:12" s="9" customFormat="1" ht="19.95" customHeight="1" hidden="1">
      <c r="B69" s="312"/>
      <c r="C69" s="153"/>
      <c r="D69" s="154" t="s">
        <v>302</v>
      </c>
      <c r="E69" s="155"/>
      <c r="F69" s="155"/>
      <c r="G69" s="155"/>
      <c r="H69" s="155"/>
      <c r="I69" s="156"/>
      <c r="J69" s="157">
        <f>J552</f>
        <v>343854.58</v>
      </c>
      <c r="K69" s="158"/>
      <c r="L69" s="313"/>
    </row>
    <row r="70" spans="2:12" s="9" customFormat="1" ht="19.95" customHeight="1" hidden="1">
      <c r="B70" s="312"/>
      <c r="C70" s="153"/>
      <c r="D70" s="154" t="s">
        <v>304</v>
      </c>
      <c r="E70" s="155"/>
      <c r="F70" s="155"/>
      <c r="G70" s="155"/>
      <c r="H70" s="155"/>
      <c r="I70" s="156"/>
      <c r="J70" s="157">
        <f>J559</f>
        <v>1379576.05</v>
      </c>
      <c r="K70" s="158"/>
      <c r="L70" s="313"/>
    </row>
    <row r="71" spans="2:12" s="9" customFormat="1" ht="19.95" customHeight="1" hidden="1">
      <c r="B71" s="312"/>
      <c r="C71" s="153"/>
      <c r="D71" s="154" t="s">
        <v>308</v>
      </c>
      <c r="E71" s="155"/>
      <c r="F71" s="155"/>
      <c r="G71" s="155"/>
      <c r="H71" s="155"/>
      <c r="I71" s="156"/>
      <c r="J71" s="157">
        <f>J657</f>
        <v>3350144.2900000014</v>
      </c>
      <c r="K71" s="158"/>
      <c r="L71" s="313"/>
    </row>
    <row r="72" spans="2:12" s="9" customFormat="1" ht="19.95" customHeight="1" hidden="1">
      <c r="B72" s="312"/>
      <c r="C72" s="153"/>
      <c r="D72" s="154" t="s">
        <v>5181</v>
      </c>
      <c r="E72" s="155"/>
      <c r="F72" s="155"/>
      <c r="G72" s="155"/>
      <c r="H72" s="155"/>
      <c r="I72" s="156"/>
      <c r="J72" s="157">
        <f>J735</f>
        <v>327971.92</v>
      </c>
      <c r="K72" s="158"/>
      <c r="L72" s="313"/>
    </row>
    <row r="73" spans="2:12" s="8" customFormat="1" ht="24.9" customHeight="1" hidden="1">
      <c r="B73" s="310"/>
      <c r="C73" s="146"/>
      <c r="D73" s="147" t="s">
        <v>319</v>
      </c>
      <c r="E73" s="148"/>
      <c r="F73" s="148"/>
      <c r="G73" s="148"/>
      <c r="H73" s="148"/>
      <c r="I73" s="149"/>
      <c r="J73" s="150">
        <f>J737</f>
        <v>51826.8</v>
      </c>
      <c r="K73" s="151"/>
      <c r="L73" s="311"/>
    </row>
    <row r="74" spans="2:12" s="9" customFormat="1" ht="19.95" customHeight="1" hidden="1">
      <c r="B74" s="312"/>
      <c r="C74" s="153"/>
      <c r="D74" s="154" t="s">
        <v>5182</v>
      </c>
      <c r="E74" s="155"/>
      <c r="F74" s="155"/>
      <c r="G74" s="155"/>
      <c r="H74" s="155"/>
      <c r="I74" s="156"/>
      <c r="J74" s="157">
        <f>J738</f>
        <v>51826.8</v>
      </c>
      <c r="K74" s="158"/>
      <c r="L74" s="313"/>
    </row>
    <row r="75" spans="2:12" s="1" customFormat="1" ht="21.75" customHeight="1" hidden="1">
      <c r="B75" s="302"/>
      <c r="C75" s="260"/>
      <c r="D75" s="260"/>
      <c r="E75" s="260"/>
      <c r="F75" s="260"/>
      <c r="G75" s="260"/>
      <c r="H75" s="260"/>
      <c r="I75" s="114"/>
      <c r="J75" s="260"/>
      <c r="K75" s="41"/>
      <c r="L75" s="303"/>
    </row>
    <row r="76" spans="2:12" s="1" customFormat="1" ht="6.9" customHeight="1" hidden="1">
      <c r="B76" s="307"/>
      <c r="C76" s="52"/>
      <c r="D76" s="52"/>
      <c r="E76" s="52"/>
      <c r="F76" s="52"/>
      <c r="G76" s="52"/>
      <c r="H76" s="52"/>
      <c r="I76" s="135"/>
      <c r="J76" s="52"/>
      <c r="K76" s="53"/>
      <c r="L76" s="303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ht="13.5" hidden="1">
      <c r="B79" s="296"/>
      <c r="C79" s="297"/>
      <c r="D79" s="297"/>
      <c r="E79" s="297"/>
      <c r="F79" s="297"/>
      <c r="G79" s="297"/>
      <c r="H79" s="297"/>
      <c r="I79" s="113"/>
      <c r="J79" s="297"/>
      <c r="K79" s="297"/>
      <c r="L79" s="298"/>
    </row>
    <row r="80" spans="2:12" s="1" customFormat="1" ht="6.9" customHeight="1">
      <c r="B80" s="314"/>
      <c r="C80" s="55"/>
      <c r="D80" s="55"/>
      <c r="E80" s="55"/>
      <c r="F80" s="55"/>
      <c r="G80" s="55"/>
      <c r="H80" s="55"/>
      <c r="I80" s="138"/>
      <c r="J80" s="55"/>
      <c r="K80" s="55"/>
      <c r="L80" s="303"/>
    </row>
    <row r="81" spans="2:12" s="1" customFormat="1" ht="36.9" customHeight="1">
      <c r="B81" s="302"/>
      <c r="C81" s="25" t="s">
        <v>322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6.9" customHeight="1">
      <c r="B82" s="302"/>
      <c r="C82" s="260"/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14.4" customHeight="1">
      <c r="B83" s="302"/>
      <c r="C83" s="32" t="s">
        <v>16</v>
      </c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22.5" customHeight="1">
      <c r="B84" s="302"/>
      <c r="C84" s="260"/>
      <c r="D84" s="260"/>
      <c r="E84" s="384" t="s">
        <v>17</v>
      </c>
      <c r="F84" s="375"/>
      <c r="G84" s="375"/>
      <c r="H84" s="375"/>
      <c r="I84" s="114"/>
      <c r="J84" s="260"/>
      <c r="K84" s="260"/>
      <c r="L84" s="303"/>
    </row>
    <row r="85" spans="2:12" ht="13.2">
      <c r="B85" s="301"/>
      <c r="C85" s="32" t="s">
        <v>217</v>
      </c>
      <c r="D85" s="262"/>
      <c r="E85" s="262"/>
      <c r="F85" s="262"/>
      <c r="G85" s="262"/>
      <c r="H85" s="262"/>
      <c r="I85" s="113"/>
      <c r="J85" s="262"/>
      <c r="K85" s="262"/>
      <c r="L85" s="300"/>
    </row>
    <row r="86" spans="2:12" ht="22.5" customHeight="1">
      <c r="B86" s="301"/>
      <c r="C86" s="262"/>
      <c r="D86" s="262"/>
      <c r="E86" s="384" t="s">
        <v>5090</v>
      </c>
      <c r="F86" s="382"/>
      <c r="G86" s="382"/>
      <c r="H86" s="382"/>
      <c r="I86" s="113"/>
      <c r="J86" s="262"/>
      <c r="K86" s="262"/>
      <c r="L86" s="300"/>
    </row>
    <row r="87" spans="2:12" ht="13.2">
      <c r="B87" s="301"/>
      <c r="C87" s="32" t="s">
        <v>221</v>
      </c>
      <c r="D87" s="262"/>
      <c r="E87" s="262"/>
      <c r="F87" s="262"/>
      <c r="G87" s="262"/>
      <c r="H87" s="262"/>
      <c r="I87" s="113"/>
      <c r="J87" s="262"/>
      <c r="K87" s="262"/>
      <c r="L87" s="300"/>
    </row>
    <row r="88" spans="2:12" s="1" customFormat="1" ht="22.5" customHeight="1">
      <c r="B88" s="302"/>
      <c r="C88" s="260"/>
      <c r="D88" s="260"/>
      <c r="E88" s="383" t="s">
        <v>5177</v>
      </c>
      <c r="F88" s="375"/>
      <c r="G88" s="375"/>
      <c r="H88" s="375"/>
      <c r="I88" s="114"/>
      <c r="J88" s="260"/>
      <c r="K88" s="260"/>
      <c r="L88" s="303"/>
    </row>
    <row r="89" spans="2:12" s="1" customFormat="1" ht="14.4" customHeight="1">
      <c r="B89" s="302"/>
      <c r="C89" s="32" t="s">
        <v>225</v>
      </c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23.25" customHeight="1">
      <c r="B90" s="302"/>
      <c r="C90" s="260"/>
      <c r="D90" s="260"/>
      <c r="E90" s="385" t="str">
        <f>E13</f>
        <v>SO 01.1 - splašková kanalizace - gravitační stoky</v>
      </c>
      <c r="F90" s="375"/>
      <c r="G90" s="375"/>
      <c r="H90" s="375"/>
      <c r="I90" s="114"/>
      <c r="J90" s="260"/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8" customHeight="1">
      <c r="B92" s="302"/>
      <c r="C92" s="32" t="s">
        <v>24</v>
      </c>
      <c r="D92" s="260"/>
      <c r="E92" s="260"/>
      <c r="F92" s="30" t="str">
        <f>F16</f>
        <v>HRANICE - DRAHOTUŠE</v>
      </c>
      <c r="G92" s="260"/>
      <c r="H92" s="260"/>
      <c r="I92" s="115" t="s">
        <v>26</v>
      </c>
      <c r="J92" s="116" t="str">
        <f>IF(J16="","",J16)</f>
        <v>6.4.2016</v>
      </c>
      <c r="K92" s="260"/>
      <c r="L92" s="303"/>
    </row>
    <row r="93" spans="2:12" s="1" customFormat="1" ht="6.9" customHeight="1">
      <c r="B93" s="302"/>
      <c r="C93" s="260"/>
      <c r="D93" s="260"/>
      <c r="E93" s="260"/>
      <c r="F93" s="260"/>
      <c r="G93" s="260"/>
      <c r="H93" s="260"/>
      <c r="I93" s="114"/>
      <c r="J93" s="260"/>
      <c r="K93" s="260"/>
      <c r="L93" s="303"/>
    </row>
    <row r="94" spans="2:12" s="1" customFormat="1" ht="13.2">
      <c r="B94" s="302"/>
      <c r="C94" s="32" t="s">
        <v>32</v>
      </c>
      <c r="D94" s="260"/>
      <c r="E94" s="260"/>
      <c r="F94" s="30" t="str">
        <f>E19</f>
        <v>VODOVODY A KANALIZACE PŘEROV a.s.</v>
      </c>
      <c r="G94" s="260"/>
      <c r="H94" s="260"/>
      <c r="I94" s="115" t="s">
        <v>38</v>
      </c>
      <c r="J94" s="30" t="str">
        <f>E25</f>
        <v>PROJEKTY VODAM s.r.o.   HRANICE</v>
      </c>
      <c r="K94" s="260"/>
      <c r="L94" s="303"/>
    </row>
    <row r="95" spans="2:12" s="1" customFormat="1" ht="14.4" customHeight="1">
      <c r="B95" s="302"/>
      <c r="C95" s="32" t="s">
        <v>37</v>
      </c>
      <c r="D95" s="260"/>
      <c r="E95" s="260"/>
      <c r="F95" s="30" t="s">
        <v>6577</v>
      </c>
      <c r="G95" s="260"/>
      <c r="H95" s="260"/>
      <c r="I95" s="114"/>
      <c r="J95" s="260"/>
      <c r="K95" s="260"/>
      <c r="L95" s="303"/>
    </row>
    <row r="96" spans="2:12" s="1" customFormat="1" ht="10.35" customHeight="1">
      <c r="B96" s="302"/>
      <c r="C96" s="260"/>
      <c r="D96" s="260"/>
      <c r="E96" s="260"/>
      <c r="F96" s="260"/>
      <c r="G96" s="260"/>
      <c r="H96" s="260"/>
      <c r="I96" s="114"/>
      <c r="J96" s="260"/>
      <c r="K96" s="260"/>
      <c r="L96" s="303"/>
    </row>
    <row r="97" spans="2:12" s="10" customFormat="1" ht="29.25" customHeight="1">
      <c r="B97" s="315"/>
      <c r="C97" s="165" t="s">
        <v>323</v>
      </c>
      <c r="D97" s="166" t="s">
        <v>60</v>
      </c>
      <c r="E97" s="166" t="s">
        <v>57</v>
      </c>
      <c r="F97" s="166" t="s">
        <v>324</v>
      </c>
      <c r="G97" s="166" t="s">
        <v>325</v>
      </c>
      <c r="H97" s="166" t="s">
        <v>326</v>
      </c>
      <c r="I97" s="167" t="s">
        <v>327</v>
      </c>
      <c r="J97" s="166" t="s">
        <v>283</v>
      </c>
      <c r="K97" s="168" t="s">
        <v>328</v>
      </c>
      <c r="L97" s="368"/>
    </row>
    <row r="98" spans="2:12" s="1" customFormat="1" ht="29.25" customHeight="1">
      <c r="B98" s="302"/>
      <c r="C98" s="316" t="s">
        <v>285</v>
      </c>
      <c r="D98" s="260"/>
      <c r="E98" s="260"/>
      <c r="F98" s="260"/>
      <c r="G98" s="260"/>
      <c r="H98" s="260"/>
      <c r="I98" s="349"/>
      <c r="J98" s="317">
        <f>J99+J737</f>
        <v>11346677.980000002</v>
      </c>
      <c r="K98" s="260"/>
      <c r="L98" s="303"/>
    </row>
    <row r="99" spans="2:12" s="11" customFormat="1" ht="37.35" customHeight="1">
      <c r="B99" s="318"/>
      <c r="C99" s="182"/>
      <c r="D99" s="188" t="s">
        <v>74</v>
      </c>
      <c r="E99" s="231" t="s">
        <v>336</v>
      </c>
      <c r="F99" s="231" t="s">
        <v>337</v>
      </c>
      <c r="G99" s="182"/>
      <c r="H99" s="182"/>
      <c r="I99" s="321"/>
      <c r="J99" s="232">
        <f>J100+J446+J547+J552+J559+J657+J735</f>
        <v>11294851.180000002</v>
      </c>
      <c r="K99" s="182"/>
      <c r="L99" s="320"/>
    </row>
    <row r="100" spans="2:12" s="11" customFormat="1" ht="29.85" customHeight="1" outlineLevel="1">
      <c r="B100" s="318"/>
      <c r="C100" s="182"/>
      <c r="D100" s="188" t="s">
        <v>74</v>
      </c>
      <c r="E100" s="189" t="s">
        <v>23</v>
      </c>
      <c r="F100" s="189" t="s">
        <v>339</v>
      </c>
      <c r="G100" s="182"/>
      <c r="H100" s="182"/>
      <c r="I100" s="321"/>
      <c r="J100" s="190">
        <f>SUM(J101:J445)</f>
        <v>5027510.37</v>
      </c>
      <c r="K100" s="182"/>
      <c r="L100" s="320"/>
    </row>
    <row r="101" spans="2:12" s="1" customFormat="1" ht="22.5" customHeight="1" outlineLevel="2" collapsed="1">
      <c r="B101" s="302"/>
      <c r="C101" s="191" t="s">
        <v>23</v>
      </c>
      <c r="D101" s="191" t="s">
        <v>342</v>
      </c>
      <c r="E101" s="192" t="s">
        <v>5183</v>
      </c>
      <c r="F101" s="193" t="s">
        <v>5184</v>
      </c>
      <c r="G101" s="194" t="s">
        <v>579</v>
      </c>
      <c r="H101" s="195">
        <v>560</v>
      </c>
      <c r="I101" s="269">
        <v>39</v>
      </c>
      <c r="J101" s="197">
        <f>ROUND(I101*H101,2)</f>
        <v>21840</v>
      </c>
      <c r="K101" s="193" t="s">
        <v>5100</v>
      </c>
      <c r="L101" s="322"/>
    </row>
    <row r="102" spans="2:12" s="13" customFormat="1" ht="13.5" hidden="1" outlineLevel="3">
      <c r="B102" s="331"/>
      <c r="C102" s="204"/>
      <c r="D102" s="206" t="s">
        <v>348</v>
      </c>
      <c r="E102" s="210" t="s">
        <v>34</v>
      </c>
      <c r="F102" s="211" t="s">
        <v>5185</v>
      </c>
      <c r="G102" s="204"/>
      <c r="H102" s="212">
        <v>560</v>
      </c>
      <c r="I102" s="332" t="s">
        <v>34</v>
      </c>
      <c r="J102" s="204"/>
      <c r="K102" s="204"/>
      <c r="L102" s="333"/>
    </row>
    <row r="103" spans="2:12" s="14" customFormat="1" ht="13.5" hidden="1" outlineLevel="3">
      <c r="B103" s="335"/>
      <c r="C103" s="205"/>
      <c r="D103" s="206" t="s">
        <v>348</v>
      </c>
      <c r="E103" s="207" t="s">
        <v>34</v>
      </c>
      <c r="F103" s="208" t="s">
        <v>352</v>
      </c>
      <c r="G103" s="205"/>
      <c r="H103" s="209">
        <v>560</v>
      </c>
      <c r="I103" s="336" t="s">
        <v>34</v>
      </c>
      <c r="J103" s="205"/>
      <c r="K103" s="205"/>
      <c r="L103" s="337"/>
    </row>
    <row r="104" spans="2:12" s="1" customFormat="1" ht="22.5" customHeight="1" outlineLevel="2">
      <c r="B104" s="302"/>
      <c r="C104" s="191" t="s">
        <v>83</v>
      </c>
      <c r="D104" s="191" t="s">
        <v>342</v>
      </c>
      <c r="E104" s="192" t="s">
        <v>5186</v>
      </c>
      <c r="F104" s="193" t="s">
        <v>5187</v>
      </c>
      <c r="G104" s="194" t="s">
        <v>986</v>
      </c>
      <c r="H104" s="195">
        <v>70</v>
      </c>
      <c r="I104" s="269">
        <v>69.7</v>
      </c>
      <c r="J104" s="197">
        <f>ROUND(I104*H104,2)</f>
        <v>4879</v>
      </c>
      <c r="K104" s="193" t="s">
        <v>5100</v>
      </c>
      <c r="L104" s="322"/>
    </row>
    <row r="105" spans="2:12" s="1" customFormat="1" ht="22.5" customHeight="1" outlineLevel="2" collapsed="1">
      <c r="B105" s="302"/>
      <c r="C105" s="191" t="s">
        <v>90</v>
      </c>
      <c r="D105" s="191" t="s">
        <v>342</v>
      </c>
      <c r="E105" s="192" t="s">
        <v>5188</v>
      </c>
      <c r="F105" s="193" t="s">
        <v>5189</v>
      </c>
      <c r="G105" s="194" t="s">
        <v>491</v>
      </c>
      <c r="H105" s="195">
        <v>76</v>
      </c>
      <c r="I105" s="269">
        <v>132.4</v>
      </c>
      <c r="J105" s="197">
        <f>ROUND(I105*H105,2)</f>
        <v>10062.4</v>
      </c>
      <c r="K105" s="193" t="s">
        <v>5100</v>
      </c>
      <c r="L105" s="322"/>
    </row>
    <row r="106" spans="2:12" s="13" customFormat="1" ht="13.5" hidden="1" outlineLevel="3">
      <c r="B106" s="331"/>
      <c r="C106" s="204"/>
      <c r="D106" s="206" t="s">
        <v>348</v>
      </c>
      <c r="E106" s="210" t="s">
        <v>34</v>
      </c>
      <c r="F106" s="211" t="s">
        <v>5190</v>
      </c>
      <c r="G106" s="204"/>
      <c r="H106" s="212">
        <v>4</v>
      </c>
      <c r="I106" s="332" t="s">
        <v>34</v>
      </c>
      <c r="J106" s="204"/>
      <c r="K106" s="204"/>
      <c r="L106" s="333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11" t="s">
        <v>5191</v>
      </c>
      <c r="G107" s="204"/>
      <c r="H107" s="212">
        <v>2</v>
      </c>
      <c r="I107" s="332" t="s">
        <v>34</v>
      </c>
      <c r="J107" s="204"/>
      <c r="K107" s="204"/>
      <c r="L107" s="333"/>
    </row>
    <row r="108" spans="2:12" s="13" customFormat="1" ht="13.5" hidden="1" outlineLevel="3">
      <c r="B108" s="331"/>
      <c r="C108" s="204"/>
      <c r="D108" s="206" t="s">
        <v>348</v>
      </c>
      <c r="E108" s="210" t="s">
        <v>34</v>
      </c>
      <c r="F108" s="211" t="s">
        <v>5192</v>
      </c>
      <c r="G108" s="204"/>
      <c r="H108" s="212">
        <v>62</v>
      </c>
      <c r="I108" s="332" t="s">
        <v>34</v>
      </c>
      <c r="J108" s="204"/>
      <c r="K108" s="204"/>
      <c r="L108" s="333"/>
    </row>
    <row r="109" spans="2:12" s="13" customFormat="1" ht="13.5" hidden="1" outlineLevel="3">
      <c r="B109" s="331"/>
      <c r="C109" s="204"/>
      <c r="D109" s="206" t="s">
        <v>348</v>
      </c>
      <c r="E109" s="210" t="s">
        <v>34</v>
      </c>
      <c r="F109" s="211" t="s">
        <v>5193</v>
      </c>
      <c r="G109" s="204"/>
      <c r="H109" s="212">
        <v>2</v>
      </c>
      <c r="I109" s="332" t="s">
        <v>34</v>
      </c>
      <c r="J109" s="204"/>
      <c r="K109" s="204"/>
      <c r="L109" s="333"/>
    </row>
    <row r="110" spans="2:12" s="13" customFormat="1" ht="13.5" hidden="1" outlineLevel="3">
      <c r="B110" s="331"/>
      <c r="C110" s="204"/>
      <c r="D110" s="206" t="s">
        <v>348</v>
      </c>
      <c r="E110" s="210" t="s">
        <v>34</v>
      </c>
      <c r="F110" s="211" t="s">
        <v>5194</v>
      </c>
      <c r="G110" s="204"/>
      <c r="H110" s="212">
        <v>2</v>
      </c>
      <c r="I110" s="332" t="s">
        <v>34</v>
      </c>
      <c r="J110" s="204"/>
      <c r="K110" s="204"/>
      <c r="L110" s="333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5195</v>
      </c>
      <c r="G111" s="204"/>
      <c r="H111" s="212">
        <v>2</v>
      </c>
      <c r="I111" s="332" t="s">
        <v>34</v>
      </c>
      <c r="J111" s="204"/>
      <c r="K111" s="204"/>
      <c r="L111" s="333"/>
    </row>
    <row r="112" spans="2:12" s="13" customFormat="1" ht="13.5" hidden="1" outlineLevel="3">
      <c r="B112" s="331"/>
      <c r="C112" s="204"/>
      <c r="D112" s="206" t="s">
        <v>348</v>
      </c>
      <c r="E112" s="210" t="s">
        <v>34</v>
      </c>
      <c r="F112" s="211" t="s">
        <v>5196</v>
      </c>
      <c r="G112" s="204"/>
      <c r="H112" s="212">
        <v>2</v>
      </c>
      <c r="I112" s="332" t="s">
        <v>34</v>
      </c>
      <c r="J112" s="204"/>
      <c r="K112" s="204"/>
      <c r="L112" s="333"/>
    </row>
    <row r="113" spans="2:12" s="14" customFormat="1" ht="13.5" hidden="1" outlineLevel="3">
      <c r="B113" s="335"/>
      <c r="C113" s="205"/>
      <c r="D113" s="206" t="s">
        <v>348</v>
      </c>
      <c r="E113" s="207" t="s">
        <v>34</v>
      </c>
      <c r="F113" s="208" t="s">
        <v>352</v>
      </c>
      <c r="G113" s="205"/>
      <c r="H113" s="209">
        <v>76</v>
      </c>
      <c r="I113" s="336" t="s">
        <v>34</v>
      </c>
      <c r="J113" s="205"/>
      <c r="K113" s="205"/>
      <c r="L113" s="337"/>
    </row>
    <row r="114" spans="2:12" s="1" customFormat="1" ht="22.5" customHeight="1" outlineLevel="2" collapsed="1">
      <c r="B114" s="302"/>
      <c r="C114" s="191" t="s">
        <v>347</v>
      </c>
      <c r="D114" s="191" t="s">
        <v>342</v>
      </c>
      <c r="E114" s="192" t="s">
        <v>5197</v>
      </c>
      <c r="F114" s="193" t="s">
        <v>5198</v>
      </c>
      <c r="G114" s="194" t="s">
        <v>491</v>
      </c>
      <c r="H114" s="195">
        <v>46</v>
      </c>
      <c r="I114" s="269">
        <v>69.7</v>
      </c>
      <c r="J114" s="197">
        <f>ROUND(I114*H114,2)</f>
        <v>3206.2</v>
      </c>
      <c r="K114" s="193" t="s">
        <v>5100</v>
      </c>
      <c r="L114" s="322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5199</v>
      </c>
      <c r="G115" s="204"/>
      <c r="H115" s="212">
        <v>10</v>
      </c>
      <c r="I115" s="332" t="s">
        <v>34</v>
      </c>
      <c r="J115" s="204"/>
      <c r="K115" s="204"/>
      <c r="L115" s="333"/>
    </row>
    <row r="116" spans="2:12" s="13" customFormat="1" ht="13.5" hidden="1" outlineLevel="3">
      <c r="B116" s="331"/>
      <c r="C116" s="204"/>
      <c r="D116" s="206" t="s">
        <v>348</v>
      </c>
      <c r="E116" s="210" t="s">
        <v>34</v>
      </c>
      <c r="F116" s="211" t="s">
        <v>5191</v>
      </c>
      <c r="G116" s="204"/>
      <c r="H116" s="212">
        <v>2</v>
      </c>
      <c r="I116" s="332" t="s">
        <v>34</v>
      </c>
      <c r="J116" s="204"/>
      <c r="K116" s="204"/>
      <c r="L116" s="333"/>
    </row>
    <row r="117" spans="2:12" s="13" customFormat="1" ht="13.5" hidden="1" outlineLevel="3">
      <c r="B117" s="331"/>
      <c r="C117" s="204"/>
      <c r="D117" s="206" t="s">
        <v>348</v>
      </c>
      <c r="E117" s="210" t="s">
        <v>34</v>
      </c>
      <c r="F117" s="211" t="s">
        <v>5200</v>
      </c>
      <c r="G117" s="204"/>
      <c r="H117" s="212">
        <v>26</v>
      </c>
      <c r="I117" s="332" t="s">
        <v>34</v>
      </c>
      <c r="J117" s="204"/>
      <c r="K117" s="204"/>
      <c r="L117" s="333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11" t="s">
        <v>5201</v>
      </c>
      <c r="G118" s="204"/>
      <c r="H118" s="212">
        <v>6</v>
      </c>
      <c r="I118" s="332" t="s">
        <v>34</v>
      </c>
      <c r="J118" s="204"/>
      <c r="K118" s="204"/>
      <c r="L118" s="333"/>
    </row>
    <row r="119" spans="2:12" s="13" customFormat="1" ht="13.5" hidden="1" outlineLevel="3">
      <c r="B119" s="331"/>
      <c r="C119" s="204"/>
      <c r="D119" s="206" t="s">
        <v>348</v>
      </c>
      <c r="E119" s="210" t="s">
        <v>34</v>
      </c>
      <c r="F119" s="211" t="s">
        <v>5195</v>
      </c>
      <c r="G119" s="204"/>
      <c r="H119" s="212">
        <v>2</v>
      </c>
      <c r="I119" s="332" t="s">
        <v>34</v>
      </c>
      <c r="J119" s="204"/>
      <c r="K119" s="204"/>
      <c r="L119" s="333"/>
    </row>
    <row r="120" spans="2:12" s="14" customFormat="1" ht="13.5" hidden="1" outlineLevel="3">
      <c r="B120" s="335"/>
      <c r="C120" s="205"/>
      <c r="D120" s="206" t="s">
        <v>348</v>
      </c>
      <c r="E120" s="207" t="s">
        <v>34</v>
      </c>
      <c r="F120" s="208" t="s">
        <v>352</v>
      </c>
      <c r="G120" s="205"/>
      <c r="H120" s="209">
        <v>46</v>
      </c>
      <c r="I120" s="336" t="s">
        <v>34</v>
      </c>
      <c r="J120" s="205"/>
      <c r="K120" s="205"/>
      <c r="L120" s="337"/>
    </row>
    <row r="121" spans="2:12" s="1" customFormat="1" ht="22.5" customHeight="1" outlineLevel="2" collapsed="1">
      <c r="B121" s="302"/>
      <c r="C121" s="191" t="s">
        <v>368</v>
      </c>
      <c r="D121" s="191" t="s">
        <v>342</v>
      </c>
      <c r="E121" s="192" t="s">
        <v>5202</v>
      </c>
      <c r="F121" s="193" t="s">
        <v>5203</v>
      </c>
      <c r="G121" s="194" t="s">
        <v>345</v>
      </c>
      <c r="H121" s="195">
        <v>243.1</v>
      </c>
      <c r="I121" s="269">
        <v>111.5</v>
      </c>
      <c r="J121" s="197">
        <f>ROUND(I121*H121,2)</f>
        <v>27105.65</v>
      </c>
      <c r="K121" s="193" t="s">
        <v>5100</v>
      </c>
      <c r="L121" s="322"/>
    </row>
    <row r="122" spans="2:12" s="12" customFormat="1" ht="13.5" hidden="1" outlineLevel="3">
      <c r="B122" s="342"/>
      <c r="C122" s="203"/>
      <c r="D122" s="206" t="s">
        <v>348</v>
      </c>
      <c r="E122" s="343" t="s">
        <v>34</v>
      </c>
      <c r="F122" s="344" t="s">
        <v>5204</v>
      </c>
      <c r="G122" s="203"/>
      <c r="H122" s="345" t="s">
        <v>34</v>
      </c>
      <c r="I122" s="346" t="s">
        <v>34</v>
      </c>
      <c r="J122" s="203"/>
      <c r="K122" s="203"/>
      <c r="L122" s="347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44" t="s">
        <v>5205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2" customFormat="1" ht="13.5" hidden="1" outlineLevel="3">
      <c r="B124" s="342"/>
      <c r="C124" s="203"/>
      <c r="D124" s="206" t="s">
        <v>348</v>
      </c>
      <c r="E124" s="343" t="s">
        <v>34</v>
      </c>
      <c r="F124" s="344" t="s">
        <v>5206</v>
      </c>
      <c r="G124" s="203"/>
      <c r="H124" s="345" t="s">
        <v>34</v>
      </c>
      <c r="I124" s="346" t="s">
        <v>34</v>
      </c>
      <c r="J124" s="203"/>
      <c r="K124" s="203"/>
      <c r="L124" s="347"/>
    </row>
    <row r="125" spans="2:12" s="12" customFormat="1" ht="13.5" hidden="1" outlineLevel="3">
      <c r="B125" s="342"/>
      <c r="C125" s="203"/>
      <c r="D125" s="206" t="s">
        <v>348</v>
      </c>
      <c r="E125" s="343" t="s">
        <v>34</v>
      </c>
      <c r="F125" s="344" t="s">
        <v>5207</v>
      </c>
      <c r="G125" s="203"/>
      <c r="H125" s="345" t="s">
        <v>34</v>
      </c>
      <c r="I125" s="346" t="s">
        <v>34</v>
      </c>
      <c r="J125" s="203"/>
      <c r="K125" s="203"/>
      <c r="L125" s="347"/>
    </row>
    <row r="126" spans="2:12" s="12" customFormat="1" ht="13.5" hidden="1" outlineLevel="3">
      <c r="B126" s="342"/>
      <c r="C126" s="203"/>
      <c r="D126" s="206" t="s">
        <v>348</v>
      </c>
      <c r="E126" s="343" t="s">
        <v>34</v>
      </c>
      <c r="F126" s="344" t="s">
        <v>5208</v>
      </c>
      <c r="G126" s="203"/>
      <c r="H126" s="345" t="s">
        <v>34</v>
      </c>
      <c r="I126" s="346" t="s">
        <v>34</v>
      </c>
      <c r="J126" s="203"/>
      <c r="K126" s="203"/>
      <c r="L126" s="347"/>
    </row>
    <row r="127" spans="2:12" s="12" customFormat="1" ht="13.5" hidden="1" outlineLevel="3">
      <c r="B127" s="342"/>
      <c r="C127" s="203"/>
      <c r="D127" s="206" t="s">
        <v>348</v>
      </c>
      <c r="E127" s="343" t="s">
        <v>34</v>
      </c>
      <c r="F127" s="344" t="s">
        <v>5209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2" customFormat="1" ht="13.5" hidden="1" outlineLevel="3">
      <c r="B128" s="342"/>
      <c r="C128" s="203"/>
      <c r="D128" s="206" t="s">
        <v>348</v>
      </c>
      <c r="E128" s="343" t="s">
        <v>34</v>
      </c>
      <c r="F128" s="344" t="s">
        <v>5210</v>
      </c>
      <c r="G128" s="203"/>
      <c r="H128" s="345" t="s">
        <v>34</v>
      </c>
      <c r="I128" s="346" t="s">
        <v>34</v>
      </c>
      <c r="J128" s="203"/>
      <c r="K128" s="203"/>
      <c r="L128" s="347"/>
    </row>
    <row r="129" spans="2:12" s="12" customFormat="1" ht="13.5" hidden="1" outlineLevel="3">
      <c r="B129" s="342"/>
      <c r="C129" s="203"/>
      <c r="D129" s="206" t="s">
        <v>348</v>
      </c>
      <c r="E129" s="343" t="s">
        <v>34</v>
      </c>
      <c r="F129" s="344" t="s">
        <v>5211</v>
      </c>
      <c r="G129" s="203"/>
      <c r="H129" s="345" t="s">
        <v>34</v>
      </c>
      <c r="I129" s="346" t="s">
        <v>34</v>
      </c>
      <c r="J129" s="203"/>
      <c r="K129" s="203"/>
      <c r="L129" s="347"/>
    </row>
    <row r="130" spans="2:12" s="12" customFormat="1" ht="13.5" hidden="1" outlineLevel="3">
      <c r="B130" s="342"/>
      <c r="C130" s="203"/>
      <c r="D130" s="206" t="s">
        <v>348</v>
      </c>
      <c r="E130" s="343" t="s">
        <v>34</v>
      </c>
      <c r="F130" s="344" t="s">
        <v>5212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2" customFormat="1" ht="13.5" hidden="1" outlineLevel="3">
      <c r="B131" s="342"/>
      <c r="C131" s="203"/>
      <c r="D131" s="206" t="s">
        <v>348</v>
      </c>
      <c r="E131" s="343" t="s">
        <v>34</v>
      </c>
      <c r="F131" s="344" t="s">
        <v>5213</v>
      </c>
      <c r="G131" s="203"/>
      <c r="H131" s="345" t="s">
        <v>34</v>
      </c>
      <c r="I131" s="346" t="s">
        <v>34</v>
      </c>
      <c r="J131" s="203"/>
      <c r="K131" s="203"/>
      <c r="L131" s="347"/>
    </row>
    <row r="132" spans="2:12" s="12" customFormat="1" ht="13.5" hidden="1" outlineLevel="3">
      <c r="B132" s="342"/>
      <c r="C132" s="203"/>
      <c r="D132" s="206" t="s">
        <v>348</v>
      </c>
      <c r="E132" s="343" t="s">
        <v>34</v>
      </c>
      <c r="F132" s="344" t="s">
        <v>5214</v>
      </c>
      <c r="G132" s="203"/>
      <c r="H132" s="345" t="s">
        <v>34</v>
      </c>
      <c r="I132" s="346" t="s">
        <v>34</v>
      </c>
      <c r="J132" s="203"/>
      <c r="K132" s="203"/>
      <c r="L132" s="347"/>
    </row>
    <row r="133" spans="2:12" s="12" customFormat="1" ht="13.5" hidden="1" outlineLevel="3">
      <c r="B133" s="342"/>
      <c r="C133" s="203"/>
      <c r="D133" s="206" t="s">
        <v>348</v>
      </c>
      <c r="E133" s="343" t="s">
        <v>34</v>
      </c>
      <c r="F133" s="344" t="s">
        <v>5215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2" customFormat="1" ht="13.5" hidden="1" outlineLevel="3">
      <c r="B134" s="342"/>
      <c r="C134" s="203"/>
      <c r="D134" s="206" t="s">
        <v>348</v>
      </c>
      <c r="E134" s="343" t="s">
        <v>34</v>
      </c>
      <c r="F134" s="344" t="s">
        <v>5216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2" customFormat="1" ht="13.5" hidden="1" outlineLevel="3">
      <c r="B135" s="342"/>
      <c r="C135" s="203"/>
      <c r="D135" s="206" t="s">
        <v>348</v>
      </c>
      <c r="E135" s="343" t="s">
        <v>34</v>
      </c>
      <c r="F135" s="344" t="s">
        <v>5217</v>
      </c>
      <c r="G135" s="203"/>
      <c r="H135" s="345" t="s">
        <v>34</v>
      </c>
      <c r="I135" s="346" t="s">
        <v>34</v>
      </c>
      <c r="J135" s="203"/>
      <c r="K135" s="203"/>
      <c r="L135" s="347"/>
    </row>
    <row r="136" spans="2:12" s="13" customFormat="1" ht="13.5" hidden="1" outlineLevel="3">
      <c r="B136" s="331"/>
      <c r="C136" s="204"/>
      <c r="D136" s="206" t="s">
        <v>348</v>
      </c>
      <c r="E136" s="210" t="s">
        <v>34</v>
      </c>
      <c r="F136" s="211" t="s">
        <v>5218</v>
      </c>
      <c r="G136" s="204"/>
      <c r="H136" s="212">
        <v>243.1</v>
      </c>
      <c r="I136" s="332" t="s">
        <v>34</v>
      </c>
      <c r="J136" s="204"/>
      <c r="K136" s="204"/>
      <c r="L136" s="333"/>
    </row>
    <row r="137" spans="2:12" s="14" customFormat="1" ht="13.5" hidden="1" outlineLevel="3">
      <c r="B137" s="335"/>
      <c r="C137" s="205"/>
      <c r="D137" s="206" t="s">
        <v>348</v>
      </c>
      <c r="E137" s="207" t="s">
        <v>34</v>
      </c>
      <c r="F137" s="208" t="s">
        <v>352</v>
      </c>
      <c r="G137" s="205"/>
      <c r="H137" s="209">
        <v>243.1</v>
      </c>
      <c r="I137" s="336" t="s">
        <v>34</v>
      </c>
      <c r="J137" s="205"/>
      <c r="K137" s="205"/>
      <c r="L137" s="337"/>
    </row>
    <row r="138" spans="2:12" s="1" customFormat="1" ht="22.5" customHeight="1" outlineLevel="2" collapsed="1">
      <c r="B138" s="302"/>
      <c r="C138" s="191" t="s">
        <v>373</v>
      </c>
      <c r="D138" s="191" t="s">
        <v>342</v>
      </c>
      <c r="E138" s="192" t="s">
        <v>5219</v>
      </c>
      <c r="F138" s="193" t="s">
        <v>5220</v>
      </c>
      <c r="G138" s="194" t="s">
        <v>345</v>
      </c>
      <c r="H138" s="195">
        <v>118.391</v>
      </c>
      <c r="I138" s="269">
        <v>64.1</v>
      </c>
      <c r="J138" s="197">
        <f>ROUND(I138*H138,2)</f>
        <v>7588.86</v>
      </c>
      <c r="K138" s="193" t="s">
        <v>5100</v>
      </c>
      <c r="L138" s="322"/>
    </row>
    <row r="139" spans="2:12" s="12" customFormat="1" ht="13.5" hidden="1" outlineLevel="3">
      <c r="B139" s="342"/>
      <c r="C139" s="203"/>
      <c r="D139" s="206" t="s">
        <v>348</v>
      </c>
      <c r="E139" s="343" t="s">
        <v>34</v>
      </c>
      <c r="F139" s="344" t="s">
        <v>5221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2" customFormat="1" ht="13.5" hidden="1" outlineLevel="3">
      <c r="B140" s="342"/>
      <c r="C140" s="203"/>
      <c r="D140" s="206" t="s">
        <v>348</v>
      </c>
      <c r="E140" s="343" t="s">
        <v>34</v>
      </c>
      <c r="F140" s="344" t="s">
        <v>5222</v>
      </c>
      <c r="G140" s="203"/>
      <c r="H140" s="345" t="s">
        <v>34</v>
      </c>
      <c r="I140" s="346" t="s">
        <v>34</v>
      </c>
      <c r="J140" s="203"/>
      <c r="K140" s="203"/>
      <c r="L140" s="347"/>
    </row>
    <row r="141" spans="2:12" s="12" customFormat="1" ht="13.5" hidden="1" outlineLevel="3">
      <c r="B141" s="342"/>
      <c r="C141" s="203"/>
      <c r="D141" s="206" t="s">
        <v>348</v>
      </c>
      <c r="E141" s="343" t="s">
        <v>34</v>
      </c>
      <c r="F141" s="344" t="s">
        <v>5223</v>
      </c>
      <c r="G141" s="203"/>
      <c r="H141" s="345" t="s">
        <v>34</v>
      </c>
      <c r="I141" s="346" t="s">
        <v>34</v>
      </c>
      <c r="J141" s="203"/>
      <c r="K141" s="203"/>
      <c r="L141" s="347"/>
    </row>
    <row r="142" spans="2:12" s="12" customFormat="1" ht="13.5" hidden="1" outlineLevel="3">
      <c r="B142" s="342"/>
      <c r="C142" s="203"/>
      <c r="D142" s="206" t="s">
        <v>348</v>
      </c>
      <c r="E142" s="343" t="s">
        <v>34</v>
      </c>
      <c r="F142" s="344" t="s">
        <v>5224</v>
      </c>
      <c r="G142" s="203"/>
      <c r="H142" s="345" t="s">
        <v>34</v>
      </c>
      <c r="I142" s="346" t="s">
        <v>34</v>
      </c>
      <c r="J142" s="203"/>
      <c r="K142" s="203"/>
      <c r="L142" s="347"/>
    </row>
    <row r="143" spans="2:12" s="12" customFormat="1" ht="13.5" hidden="1" outlineLevel="3">
      <c r="B143" s="342"/>
      <c r="C143" s="203"/>
      <c r="D143" s="206" t="s">
        <v>348</v>
      </c>
      <c r="E143" s="343" t="s">
        <v>34</v>
      </c>
      <c r="F143" s="344" t="s">
        <v>5225</v>
      </c>
      <c r="G143" s="203"/>
      <c r="H143" s="345" t="s">
        <v>34</v>
      </c>
      <c r="I143" s="346" t="s">
        <v>34</v>
      </c>
      <c r="J143" s="203"/>
      <c r="K143" s="203"/>
      <c r="L143" s="347"/>
    </row>
    <row r="144" spans="2:12" s="12" customFormat="1" ht="13.5" hidden="1" outlineLevel="3">
      <c r="B144" s="342"/>
      <c r="C144" s="203"/>
      <c r="D144" s="206" t="s">
        <v>348</v>
      </c>
      <c r="E144" s="343" t="s">
        <v>34</v>
      </c>
      <c r="F144" s="344" t="s">
        <v>5226</v>
      </c>
      <c r="G144" s="203"/>
      <c r="H144" s="345" t="s">
        <v>34</v>
      </c>
      <c r="I144" s="346" t="s">
        <v>34</v>
      </c>
      <c r="J144" s="203"/>
      <c r="K144" s="203"/>
      <c r="L144" s="347"/>
    </row>
    <row r="145" spans="2:12" s="12" customFormat="1" ht="13.5" hidden="1" outlineLevel="3">
      <c r="B145" s="342"/>
      <c r="C145" s="203"/>
      <c r="D145" s="206" t="s">
        <v>348</v>
      </c>
      <c r="E145" s="343" t="s">
        <v>34</v>
      </c>
      <c r="F145" s="344" t="s">
        <v>5227</v>
      </c>
      <c r="G145" s="203"/>
      <c r="H145" s="345" t="s">
        <v>34</v>
      </c>
      <c r="I145" s="346" t="s">
        <v>34</v>
      </c>
      <c r="J145" s="203"/>
      <c r="K145" s="203"/>
      <c r="L145" s="347"/>
    </row>
    <row r="146" spans="2:12" s="12" customFormat="1" ht="13.5" hidden="1" outlineLevel="3">
      <c r="B146" s="342"/>
      <c r="C146" s="203"/>
      <c r="D146" s="206" t="s">
        <v>348</v>
      </c>
      <c r="E146" s="343" t="s">
        <v>34</v>
      </c>
      <c r="F146" s="344" t="s">
        <v>5224</v>
      </c>
      <c r="G146" s="203"/>
      <c r="H146" s="345" t="s">
        <v>34</v>
      </c>
      <c r="I146" s="346" t="s">
        <v>34</v>
      </c>
      <c r="J146" s="203"/>
      <c r="K146" s="203"/>
      <c r="L146" s="347"/>
    </row>
    <row r="147" spans="2:12" s="12" customFormat="1" ht="13.5" hidden="1" outlineLevel="3">
      <c r="B147" s="342"/>
      <c r="C147" s="203"/>
      <c r="D147" s="206" t="s">
        <v>348</v>
      </c>
      <c r="E147" s="343" t="s">
        <v>34</v>
      </c>
      <c r="F147" s="344" t="s">
        <v>5228</v>
      </c>
      <c r="G147" s="203"/>
      <c r="H147" s="345" t="s">
        <v>34</v>
      </c>
      <c r="I147" s="346" t="s">
        <v>34</v>
      </c>
      <c r="J147" s="203"/>
      <c r="K147" s="203"/>
      <c r="L147" s="347"/>
    </row>
    <row r="148" spans="2:12" s="12" customFormat="1" ht="13.5" hidden="1" outlineLevel="3">
      <c r="B148" s="342"/>
      <c r="C148" s="203"/>
      <c r="D148" s="206" t="s">
        <v>348</v>
      </c>
      <c r="E148" s="343" t="s">
        <v>34</v>
      </c>
      <c r="F148" s="344" t="s">
        <v>5229</v>
      </c>
      <c r="G148" s="203"/>
      <c r="H148" s="345" t="s">
        <v>34</v>
      </c>
      <c r="I148" s="346" t="s">
        <v>34</v>
      </c>
      <c r="J148" s="203"/>
      <c r="K148" s="203"/>
      <c r="L148" s="347"/>
    </row>
    <row r="149" spans="2:12" s="12" customFormat="1" ht="13.5" hidden="1" outlineLevel="3">
      <c r="B149" s="342"/>
      <c r="C149" s="203"/>
      <c r="D149" s="206" t="s">
        <v>348</v>
      </c>
      <c r="E149" s="343" t="s">
        <v>34</v>
      </c>
      <c r="F149" s="344" t="s">
        <v>5230</v>
      </c>
      <c r="G149" s="203"/>
      <c r="H149" s="345" t="s">
        <v>34</v>
      </c>
      <c r="I149" s="346" t="s">
        <v>34</v>
      </c>
      <c r="J149" s="203"/>
      <c r="K149" s="203"/>
      <c r="L149" s="347"/>
    </row>
    <row r="150" spans="2:12" s="12" customFormat="1" ht="13.5" hidden="1" outlineLevel="3">
      <c r="B150" s="342"/>
      <c r="C150" s="203"/>
      <c r="D150" s="206" t="s">
        <v>348</v>
      </c>
      <c r="E150" s="343" t="s">
        <v>34</v>
      </c>
      <c r="F150" s="344" t="s">
        <v>5231</v>
      </c>
      <c r="G150" s="203"/>
      <c r="H150" s="345" t="s">
        <v>34</v>
      </c>
      <c r="I150" s="346" t="s">
        <v>34</v>
      </c>
      <c r="J150" s="203"/>
      <c r="K150" s="203"/>
      <c r="L150" s="347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5232</v>
      </c>
      <c r="G151" s="204"/>
      <c r="H151" s="212">
        <v>118.391</v>
      </c>
      <c r="I151" s="332" t="s">
        <v>34</v>
      </c>
      <c r="J151" s="204"/>
      <c r="K151" s="204"/>
      <c r="L151" s="333"/>
    </row>
    <row r="152" spans="2:12" s="14" customFormat="1" ht="13.5" hidden="1" outlineLevel="3">
      <c r="B152" s="335"/>
      <c r="C152" s="205"/>
      <c r="D152" s="206" t="s">
        <v>348</v>
      </c>
      <c r="E152" s="207" t="s">
        <v>34</v>
      </c>
      <c r="F152" s="208" t="s">
        <v>352</v>
      </c>
      <c r="G152" s="205"/>
      <c r="H152" s="209">
        <v>118.391</v>
      </c>
      <c r="I152" s="336" t="s">
        <v>34</v>
      </c>
      <c r="J152" s="205"/>
      <c r="K152" s="205"/>
      <c r="L152" s="337"/>
    </row>
    <row r="153" spans="2:12" s="1" customFormat="1" ht="22.5" customHeight="1" outlineLevel="2" collapsed="1">
      <c r="B153" s="302"/>
      <c r="C153" s="191" t="s">
        <v>378</v>
      </c>
      <c r="D153" s="191" t="s">
        <v>342</v>
      </c>
      <c r="E153" s="192" t="s">
        <v>5233</v>
      </c>
      <c r="F153" s="193" t="s">
        <v>5234</v>
      </c>
      <c r="G153" s="194" t="s">
        <v>345</v>
      </c>
      <c r="H153" s="195">
        <v>2070.422</v>
      </c>
      <c r="I153" s="269">
        <v>250.8</v>
      </c>
      <c r="J153" s="197">
        <f>ROUND(I153*H153,2)</f>
        <v>519261.84</v>
      </c>
      <c r="K153" s="193" t="s">
        <v>5100</v>
      </c>
      <c r="L153" s="322"/>
    </row>
    <row r="154" spans="2:12" s="12" customFormat="1" ht="13.5" hidden="1" outlineLevel="3">
      <c r="B154" s="342"/>
      <c r="C154" s="203"/>
      <c r="D154" s="206" t="s">
        <v>348</v>
      </c>
      <c r="E154" s="343" t="s">
        <v>34</v>
      </c>
      <c r="F154" s="344" t="s">
        <v>5235</v>
      </c>
      <c r="G154" s="203"/>
      <c r="H154" s="345" t="s">
        <v>34</v>
      </c>
      <c r="I154" s="346" t="s">
        <v>34</v>
      </c>
      <c r="J154" s="203"/>
      <c r="K154" s="203"/>
      <c r="L154" s="347"/>
    </row>
    <row r="155" spans="2:12" s="12" customFormat="1" ht="13.5" hidden="1" outlineLevel="3">
      <c r="B155" s="342"/>
      <c r="C155" s="203"/>
      <c r="D155" s="206" t="s">
        <v>348</v>
      </c>
      <c r="E155" s="343" t="s">
        <v>34</v>
      </c>
      <c r="F155" s="344" t="s">
        <v>5236</v>
      </c>
      <c r="G155" s="203"/>
      <c r="H155" s="345" t="s">
        <v>34</v>
      </c>
      <c r="I155" s="346" t="s">
        <v>34</v>
      </c>
      <c r="J155" s="203"/>
      <c r="K155" s="203"/>
      <c r="L155" s="347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44" t="s">
        <v>5237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2" customFormat="1" ht="13.5" hidden="1" outlineLevel="3">
      <c r="B157" s="342"/>
      <c r="C157" s="203"/>
      <c r="D157" s="206" t="s">
        <v>348</v>
      </c>
      <c r="E157" s="343" t="s">
        <v>34</v>
      </c>
      <c r="F157" s="344" t="s">
        <v>5238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2" customFormat="1" ht="13.5" hidden="1" outlineLevel="3">
      <c r="B158" s="342"/>
      <c r="C158" s="203"/>
      <c r="D158" s="206" t="s">
        <v>348</v>
      </c>
      <c r="E158" s="343" t="s">
        <v>34</v>
      </c>
      <c r="F158" s="344" t="s">
        <v>5239</v>
      </c>
      <c r="G158" s="203"/>
      <c r="H158" s="345" t="s">
        <v>34</v>
      </c>
      <c r="I158" s="346" t="s">
        <v>34</v>
      </c>
      <c r="J158" s="203"/>
      <c r="K158" s="203"/>
      <c r="L158" s="347"/>
    </row>
    <row r="159" spans="2:12" s="12" customFormat="1" ht="13.5" hidden="1" outlineLevel="3">
      <c r="B159" s="342"/>
      <c r="C159" s="203"/>
      <c r="D159" s="206" t="s">
        <v>348</v>
      </c>
      <c r="E159" s="343" t="s">
        <v>34</v>
      </c>
      <c r="F159" s="344" t="s">
        <v>5240</v>
      </c>
      <c r="G159" s="203"/>
      <c r="H159" s="345" t="s">
        <v>34</v>
      </c>
      <c r="I159" s="346" t="s">
        <v>34</v>
      </c>
      <c r="J159" s="203"/>
      <c r="K159" s="203"/>
      <c r="L159" s="347"/>
    </row>
    <row r="160" spans="2:12" s="12" customFormat="1" ht="13.5" hidden="1" outlineLevel="3">
      <c r="B160" s="342"/>
      <c r="C160" s="203"/>
      <c r="D160" s="206" t="s">
        <v>348</v>
      </c>
      <c r="E160" s="343" t="s">
        <v>34</v>
      </c>
      <c r="F160" s="344" t="s">
        <v>5241</v>
      </c>
      <c r="G160" s="203"/>
      <c r="H160" s="345" t="s">
        <v>34</v>
      </c>
      <c r="I160" s="346" t="s">
        <v>34</v>
      </c>
      <c r="J160" s="203"/>
      <c r="K160" s="203"/>
      <c r="L160" s="347"/>
    </row>
    <row r="161" spans="2:12" s="12" customFormat="1" ht="13.5" hidden="1" outlineLevel="3">
      <c r="B161" s="342"/>
      <c r="C161" s="203"/>
      <c r="D161" s="206" t="s">
        <v>348</v>
      </c>
      <c r="E161" s="343" t="s">
        <v>34</v>
      </c>
      <c r="F161" s="344" t="s">
        <v>5242</v>
      </c>
      <c r="G161" s="203"/>
      <c r="H161" s="345" t="s">
        <v>34</v>
      </c>
      <c r="I161" s="346" t="s">
        <v>34</v>
      </c>
      <c r="J161" s="203"/>
      <c r="K161" s="203"/>
      <c r="L161" s="347"/>
    </row>
    <row r="162" spans="2:12" s="12" customFormat="1" ht="13.5" hidden="1" outlineLevel="3">
      <c r="B162" s="342"/>
      <c r="C162" s="203"/>
      <c r="D162" s="206" t="s">
        <v>348</v>
      </c>
      <c r="E162" s="343" t="s">
        <v>34</v>
      </c>
      <c r="F162" s="344" t="s">
        <v>5243</v>
      </c>
      <c r="G162" s="203"/>
      <c r="H162" s="345" t="s">
        <v>34</v>
      </c>
      <c r="I162" s="346" t="s">
        <v>34</v>
      </c>
      <c r="J162" s="203"/>
      <c r="K162" s="203"/>
      <c r="L162" s="347"/>
    </row>
    <row r="163" spans="2:12" s="12" customFormat="1" ht="13.5" hidden="1" outlineLevel="3">
      <c r="B163" s="342"/>
      <c r="C163" s="203"/>
      <c r="D163" s="206" t="s">
        <v>348</v>
      </c>
      <c r="E163" s="343" t="s">
        <v>34</v>
      </c>
      <c r="F163" s="344" t="s">
        <v>5244</v>
      </c>
      <c r="G163" s="203"/>
      <c r="H163" s="345" t="s">
        <v>34</v>
      </c>
      <c r="I163" s="346" t="s">
        <v>34</v>
      </c>
      <c r="J163" s="203"/>
      <c r="K163" s="203"/>
      <c r="L163" s="347"/>
    </row>
    <row r="164" spans="2:12" s="12" customFormat="1" ht="13.5" hidden="1" outlineLevel="3">
      <c r="B164" s="342"/>
      <c r="C164" s="203"/>
      <c r="D164" s="206" t="s">
        <v>348</v>
      </c>
      <c r="E164" s="343" t="s">
        <v>34</v>
      </c>
      <c r="F164" s="344" t="s">
        <v>5245</v>
      </c>
      <c r="G164" s="203"/>
      <c r="H164" s="345" t="s">
        <v>34</v>
      </c>
      <c r="I164" s="346" t="s">
        <v>34</v>
      </c>
      <c r="J164" s="203"/>
      <c r="K164" s="203"/>
      <c r="L164" s="347"/>
    </row>
    <row r="165" spans="2:12" s="12" customFormat="1" ht="13.5" hidden="1" outlineLevel="3">
      <c r="B165" s="342"/>
      <c r="C165" s="203"/>
      <c r="D165" s="206" t="s">
        <v>348</v>
      </c>
      <c r="E165" s="343" t="s">
        <v>34</v>
      </c>
      <c r="F165" s="344" t="s">
        <v>5246</v>
      </c>
      <c r="G165" s="203"/>
      <c r="H165" s="345" t="s">
        <v>34</v>
      </c>
      <c r="I165" s="346" t="s">
        <v>34</v>
      </c>
      <c r="J165" s="203"/>
      <c r="K165" s="203"/>
      <c r="L165" s="347"/>
    </row>
    <row r="166" spans="2:12" s="12" customFormat="1" ht="13.5" hidden="1" outlineLevel="3">
      <c r="B166" s="342"/>
      <c r="C166" s="203"/>
      <c r="D166" s="206" t="s">
        <v>348</v>
      </c>
      <c r="E166" s="343" t="s">
        <v>34</v>
      </c>
      <c r="F166" s="344" t="s">
        <v>5247</v>
      </c>
      <c r="G166" s="203"/>
      <c r="H166" s="345" t="s">
        <v>34</v>
      </c>
      <c r="I166" s="346" t="s">
        <v>34</v>
      </c>
      <c r="J166" s="203"/>
      <c r="K166" s="203"/>
      <c r="L166" s="347"/>
    </row>
    <row r="167" spans="2:12" s="12" customFormat="1" ht="13.5" hidden="1" outlineLevel="3">
      <c r="B167" s="342"/>
      <c r="C167" s="203"/>
      <c r="D167" s="206" t="s">
        <v>348</v>
      </c>
      <c r="E167" s="343" t="s">
        <v>34</v>
      </c>
      <c r="F167" s="344" t="s">
        <v>5248</v>
      </c>
      <c r="G167" s="203"/>
      <c r="H167" s="345" t="s">
        <v>34</v>
      </c>
      <c r="I167" s="346" t="s">
        <v>34</v>
      </c>
      <c r="J167" s="203"/>
      <c r="K167" s="203"/>
      <c r="L167" s="347"/>
    </row>
    <row r="168" spans="2:12" s="12" customFormat="1" ht="13.5" hidden="1" outlineLevel="3">
      <c r="B168" s="342"/>
      <c r="C168" s="203"/>
      <c r="D168" s="206" t="s">
        <v>348</v>
      </c>
      <c r="E168" s="343" t="s">
        <v>34</v>
      </c>
      <c r="F168" s="344" t="s">
        <v>5249</v>
      </c>
      <c r="G168" s="203"/>
      <c r="H168" s="345" t="s">
        <v>34</v>
      </c>
      <c r="I168" s="346" t="s">
        <v>34</v>
      </c>
      <c r="J168" s="203"/>
      <c r="K168" s="203"/>
      <c r="L168" s="347"/>
    </row>
    <row r="169" spans="2:12" s="12" customFormat="1" ht="13.5" hidden="1" outlineLevel="3">
      <c r="B169" s="342"/>
      <c r="C169" s="203"/>
      <c r="D169" s="206" t="s">
        <v>348</v>
      </c>
      <c r="E169" s="343" t="s">
        <v>34</v>
      </c>
      <c r="F169" s="344" t="s">
        <v>5250</v>
      </c>
      <c r="G169" s="203"/>
      <c r="H169" s="345" t="s">
        <v>34</v>
      </c>
      <c r="I169" s="346" t="s">
        <v>34</v>
      </c>
      <c r="J169" s="203"/>
      <c r="K169" s="203"/>
      <c r="L169" s="347"/>
    </row>
    <row r="170" spans="2:12" s="12" customFormat="1" ht="13.5" hidden="1" outlineLevel="3">
      <c r="B170" s="342"/>
      <c r="C170" s="203"/>
      <c r="D170" s="206" t="s">
        <v>348</v>
      </c>
      <c r="E170" s="343" t="s">
        <v>34</v>
      </c>
      <c r="F170" s="344" t="s">
        <v>5251</v>
      </c>
      <c r="G170" s="203"/>
      <c r="H170" s="345" t="s">
        <v>34</v>
      </c>
      <c r="I170" s="346" t="s">
        <v>34</v>
      </c>
      <c r="J170" s="203"/>
      <c r="K170" s="203"/>
      <c r="L170" s="347"/>
    </row>
    <row r="171" spans="2:12" s="12" customFormat="1" ht="13.5" hidden="1" outlineLevel="3">
      <c r="B171" s="342"/>
      <c r="C171" s="203"/>
      <c r="D171" s="206" t="s">
        <v>348</v>
      </c>
      <c r="E171" s="343" t="s">
        <v>34</v>
      </c>
      <c r="F171" s="344" t="s">
        <v>5252</v>
      </c>
      <c r="G171" s="203"/>
      <c r="H171" s="345" t="s">
        <v>34</v>
      </c>
      <c r="I171" s="346" t="s">
        <v>34</v>
      </c>
      <c r="J171" s="203"/>
      <c r="K171" s="203"/>
      <c r="L171" s="347"/>
    </row>
    <row r="172" spans="2:12" s="12" customFormat="1" ht="13.5" hidden="1" outlineLevel="3">
      <c r="B172" s="342"/>
      <c r="C172" s="203"/>
      <c r="D172" s="206" t="s">
        <v>348</v>
      </c>
      <c r="E172" s="343" t="s">
        <v>34</v>
      </c>
      <c r="F172" s="344" t="s">
        <v>5253</v>
      </c>
      <c r="G172" s="203"/>
      <c r="H172" s="345" t="s">
        <v>34</v>
      </c>
      <c r="I172" s="346" t="s">
        <v>34</v>
      </c>
      <c r="J172" s="203"/>
      <c r="K172" s="203"/>
      <c r="L172" s="347"/>
    </row>
    <row r="173" spans="2:12" s="12" customFormat="1" ht="13.5" hidden="1" outlineLevel="3">
      <c r="B173" s="342"/>
      <c r="C173" s="203"/>
      <c r="D173" s="206" t="s">
        <v>348</v>
      </c>
      <c r="E173" s="343" t="s">
        <v>34</v>
      </c>
      <c r="F173" s="344" t="s">
        <v>5254</v>
      </c>
      <c r="G173" s="203"/>
      <c r="H173" s="345" t="s">
        <v>34</v>
      </c>
      <c r="I173" s="346" t="s">
        <v>34</v>
      </c>
      <c r="J173" s="203"/>
      <c r="K173" s="203"/>
      <c r="L173" s="347"/>
    </row>
    <row r="174" spans="2:12" s="12" customFormat="1" ht="13.5" hidden="1" outlineLevel="3">
      <c r="B174" s="342"/>
      <c r="C174" s="203"/>
      <c r="D174" s="206" t="s">
        <v>348</v>
      </c>
      <c r="E174" s="343" t="s">
        <v>34</v>
      </c>
      <c r="F174" s="344" t="s">
        <v>5255</v>
      </c>
      <c r="G174" s="203"/>
      <c r="H174" s="345" t="s">
        <v>34</v>
      </c>
      <c r="I174" s="346" t="s">
        <v>34</v>
      </c>
      <c r="J174" s="203"/>
      <c r="K174" s="203"/>
      <c r="L174" s="347"/>
    </row>
    <row r="175" spans="2:12" s="12" customFormat="1" ht="13.5" hidden="1" outlineLevel="3">
      <c r="B175" s="342"/>
      <c r="C175" s="203"/>
      <c r="D175" s="206" t="s">
        <v>348</v>
      </c>
      <c r="E175" s="343" t="s">
        <v>34</v>
      </c>
      <c r="F175" s="344" t="s">
        <v>5256</v>
      </c>
      <c r="G175" s="203"/>
      <c r="H175" s="345" t="s">
        <v>34</v>
      </c>
      <c r="I175" s="346" t="s">
        <v>34</v>
      </c>
      <c r="J175" s="203"/>
      <c r="K175" s="203"/>
      <c r="L175" s="347"/>
    </row>
    <row r="176" spans="2:12" s="12" customFormat="1" ht="13.5" hidden="1" outlineLevel="3">
      <c r="B176" s="342"/>
      <c r="C176" s="203"/>
      <c r="D176" s="206" t="s">
        <v>348</v>
      </c>
      <c r="E176" s="343" t="s">
        <v>34</v>
      </c>
      <c r="F176" s="344" t="s">
        <v>5257</v>
      </c>
      <c r="G176" s="203"/>
      <c r="H176" s="345" t="s">
        <v>34</v>
      </c>
      <c r="I176" s="346" t="s">
        <v>34</v>
      </c>
      <c r="J176" s="203"/>
      <c r="K176" s="203"/>
      <c r="L176" s="347"/>
    </row>
    <row r="177" spans="2:12" s="12" customFormat="1" ht="13.5" hidden="1" outlineLevel="3">
      <c r="B177" s="342"/>
      <c r="C177" s="203"/>
      <c r="D177" s="206" t="s">
        <v>348</v>
      </c>
      <c r="E177" s="343" t="s">
        <v>34</v>
      </c>
      <c r="F177" s="344" t="s">
        <v>5258</v>
      </c>
      <c r="G177" s="203"/>
      <c r="H177" s="345" t="s">
        <v>34</v>
      </c>
      <c r="I177" s="346" t="s">
        <v>34</v>
      </c>
      <c r="J177" s="203"/>
      <c r="K177" s="203"/>
      <c r="L177" s="347"/>
    </row>
    <row r="178" spans="2:12" s="12" customFormat="1" ht="13.5" hidden="1" outlineLevel="3">
      <c r="B178" s="342"/>
      <c r="C178" s="203"/>
      <c r="D178" s="206" t="s">
        <v>348</v>
      </c>
      <c r="E178" s="343" t="s">
        <v>34</v>
      </c>
      <c r="F178" s="344" t="s">
        <v>5259</v>
      </c>
      <c r="G178" s="203"/>
      <c r="H178" s="345" t="s">
        <v>34</v>
      </c>
      <c r="I178" s="346" t="s">
        <v>34</v>
      </c>
      <c r="J178" s="203"/>
      <c r="K178" s="203"/>
      <c r="L178" s="347"/>
    </row>
    <row r="179" spans="2:12" s="12" customFormat="1" ht="13.5" hidden="1" outlineLevel="3">
      <c r="B179" s="342"/>
      <c r="C179" s="203"/>
      <c r="D179" s="206" t="s">
        <v>348</v>
      </c>
      <c r="E179" s="343" t="s">
        <v>34</v>
      </c>
      <c r="F179" s="344" t="s">
        <v>5260</v>
      </c>
      <c r="G179" s="203"/>
      <c r="H179" s="345" t="s">
        <v>34</v>
      </c>
      <c r="I179" s="346" t="s">
        <v>34</v>
      </c>
      <c r="J179" s="203"/>
      <c r="K179" s="203"/>
      <c r="L179" s="347"/>
    </row>
    <row r="180" spans="2:12" s="12" customFormat="1" ht="13.5" hidden="1" outlineLevel="3">
      <c r="B180" s="342"/>
      <c r="C180" s="203"/>
      <c r="D180" s="206" t="s">
        <v>348</v>
      </c>
      <c r="E180" s="343" t="s">
        <v>34</v>
      </c>
      <c r="F180" s="344" t="s">
        <v>5261</v>
      </c>
      <c r="G180" s="203"/>
      <c r="H180" s="345" t="s">
        <v>34</v>
      </c>
      <c r="I180" s="346" t="s">
        <v>34</v>
      </c>
      <c r="J180" s="203"/>
      <c r="K180" s="203"/>
      <c r="L180" s="347"/>
    </row>
    <row r="181" spans="2:12" s="12" customFormat="1" ht="13.5" hidden="1" outlineLevel="3">
      <c r="B181" s="342"/>
      <c r="C181" s="203"/>
      <c r="D181" s="206" t="s">
        <v>348</v>
      </c>
      <c r="E181" s="343" t="s">
        <v>34</v>
      </c>
      <c r="F181" s="344" t="s">
        <v>5262</v>
      </c>
      <c r="G181" s="203"/>
      <c r="H181" s="345" t="s">
        <v>34</v>
      </c>
      <c r="I181" s="346" t="s">
        <v>34</v>
      </c>
      <c r="J181" s="203"/>
      <c r="K181" s="203"/>
      <c r="L181" s="347"/>
    </row>
    <row r="182" spans="2:12" s="12" customFormat="1" ht="13.5" hidden="1" outlineLevel="3">
      <c r="B182" s="342"/>
      <c r="C182" s="203"/>
      <c r="D182" s="206" t="s">
        <v>348</v>
      </c>
      <c r="E182" s="343" t="s">
        <v>34</v>
      </c>
      <c r="F182" s="344" t="s">
        <v>5263</v>
      </c>
      <c r="G182" s="203"/>
      <c r="H182" s="345" t="s">
        <v>34</v>
      </c>
      <c r="I182" s="346" t="s">
        <v>34</v>
      </c>
      <c r="J182" s="203"/>
      <c r="K182" s="203"/>
      <c r="L182" s="347"/>
    </row>
    <row r="183" spans="2:12" s="12" customFormat="1" ht="13.5" hidden="1" outlineLevel="3">
      <c r="B183" s="342"/>
      <c r="C183" s="203"/>
      <c r="D183" s="206" t="s">
        <v>348</v>
      </c>
      <c r="E183" s="343" t="s">
        <v>34</v>
      </c>
      <c r="F183" s="344" t="s">
        <v>5264</v>
      </c>
      <c r="G183" s="203"/>
      <c r="H183" s="345" t="s">
        <v>34</v>
      </c>
      <c r="I183" s="346" t="s">
        <v>34</v>
      </c>
      <c r="J183" s="203"/>
      <c r="K183" s="203"/>
      <c r="L183" s="347"/>
    </row>
    <row r="184" spans="2:12" s="12" customFormat="1" ht="13.5" hidden="1" outlineLevel="3">
      <c r="B184" s="342"/>
      <c r="C184" s="203"/>
      <c r="D184" s="206" t="s">
        <v>348</v>
      </c>
      <c r="E184" s="343" t="s">
        <v>34</v>
      </c>
      <c r="F184" s="344" t="s">
        <v>5265</v>
      </c>
      <c r="G184" s="203"/>
      <c r="H184" s="345" t="s">
        <v>34</v>
      </c>
      <c r="I184" s="346" t="s">
        <v>34</v>
      </c>
      <c r="J184" s="203"/>
      <c r="K184" s="203"/>
      <c r="L184" s="347"/>
    </row>
    <row r="185" spans="2:12" s="12" customFormat="1" ht="13.5" hidden="1" outlineLevel="3">
      <c r="B185" s="342"/>
      <c r="C185" s="203"/>
      <c r="D185" s="206" t="s">
        <v>348</v>
      </c>
      <c r="E185" s="343" t="s">
        <v>34</v>
      </c>
      <c r="F185" s="344" t="s">
        <v>5266</v>
      </c>
      <c r="G185" s="203"/>
      <c r="H185" s="345" t="s">
        <v>34</v>
      </c>
      <c r="I185" s="346" t="s">
        <v>34</v>
      </c>
      <c r="J185" s="203"/>
      <c r="K185" s="203"/>
      <c r="L185" s="347"/>
    </row>
    <row r="186" spans="2:12" s="12" customFormat="1" ht="13.5" hidden="1" outlineLevel="3">
      <c r="B186" s="342"/>
      <c r="C186" s="203"/>
      <c r="D186" s="206" t="s">
        <v>348</v>
      </c>
      <c r="E186" s="343" t="s">
        <v>34</v>
      </c>
      <c r="F186" s="344" t="s">
        <v>5267</v>
      </c>
      <c r="G186" s="203"/>
      <c r="H186" s="345" t="s">
        <v>34</v>
      </c>
      <c r="I186" s="346" t="s">
        <v>34</v>
      </c>
      <c r="J186" s="203"/>
      <c r="K186" s="203"/>
      <c r="L186" s="347"/>
    </row>
    <row r="187" spans="2:12" s="12" customFormat="1" ht="13.5" hidden="1" outlineLevel="3">
      <c r="B187" s="342"/>
      <c r="C187" s="203"/>
      <c r="D187" s="206" t="s">
        <v>348</v>
      </c>
      <c r="E187" s="343" t="s">
        <v>34</v>
      </c>
      <c r="F187" s="344" t="s">
        <v>5268</v>
      </c>
      <c r="G187" s="203"/>
      <c r="H187" s="345" t="s">
        <v>34</v>
      </c>
      <c r="I187" s="346" t="s">
        <v>34</v>
      </c>
      <c r="J187" s="203"/>
      <c r="K187" s="203"/>
      <c r="L187" s="347"/>
    </row>
    <row r="188" spans="2:12" s="12" customFormat="1" ht="13.5" hidden="1" outlineLevel="3">
      <c r="B188" s="342"/>
      <c r="C188" s="203"/>
      <c r="D188" s="206" t="s">
        <v>348</v>
      </c>
      <c r="E188" s="343" t="s">
        <v>34</v>
      </c>
      <c r="F188" s="344" t="s">
        <v>5269</v>
      </c>
      <c r="G188" s="203"/>
      <c r="H188" s="345" t="s">
        <v>34</v>
      </c>
      <c r="I188" s="346" t="s">
        <v>34</v>
      </c>
      <c r="J188" s="203"/>
      <c r="K188" s="203"/>
      <c r="L188" s="347"/>
    </row>
    <row r="189" spans="2:12" s="12" customFormat="1" ht="13.5" hidden="1" outlineLevel="3">
      <c r="B189" s="342"/>
      <c r="C189" s="203"/>
      <c r="D189" s="206" t="s">
        <v>348</v>
      </c>
      <c r="E189" s="343" t="s">
        <v>34</v>
      </c>
      <c r="F189" s="344" t="s">
        <v>5270</v>
      </c>
      <c r="G189" s="203"/>
      <c r="H189" s="345" t="s">
        <v>34</v>
      </c>
      <c r="I189" s="346" t="s">
        <v>34</v>
      </c>
      <c r="J189" s="203"/>
      <c r="K189" s="203"/>
      <c r="L189" s="347"/>
    </row>
    <row r="190" spans="2:12" s="12" customFormat="1" ht="13.5" hidden="1" outlineLevel="3">
      <c r="B190" s="342"/>
      <c r="C190" s="203"/>
      <c r="D190" s="206" t="s">
        <v>348</v>
      </c>
      <c r="E190" s="343" t="s">
        <v>34</v>
      </c>
      <c r="F190" s="344" t="s">
        <v>5271</v>
      </c>
      <c r="G190" s="203"/>
      <c r="H190" s="345" t="s">
        <v>34</v>
      </c>
      <c r="I190" s="346" t="s">
        <v>34</v>
      </c>
      <c r="J190" s="203"/>
      <c r="K190" s="203"/>
      <c r="L190" s="347"/>
    </row>
    <row r="191" spans="2:12" s="12" customFormat="1" ht="13.5" hidden="1" outlineLevel="3">
      <c r="B191" s="342"/>
      <c r="C191" s="203"/>
      <c r="D191" s="206" t="s">
        <v>348</v>
      </c>
      <c r="E191" s="343" t="s">
        <v>34</v>
      </c>
      <c r="F191" s="344" t="s">
        <v>5272</v>
      </c>
      <c r="G191" s="203"/>
      <c r="H191" s="345" t="s">
        <v>34</v>
      </c>
      <c r="I191" s="346" t="s">
        <v>34</v>
      </c>
      <c r="J191" s="203"/>
      <c r="K191" s="203"/>
      <c r="L191" s="347"/>
    </row>
    <row r="192" spans="2:12" s="12" customFormat="1" ht="13.5" hidden="1" outlineLevel="3">
      <c r="B192" s="342"/>
      <c r="C192" s="203"/>
      <c r="D192" s="206" t="s">
        <v>348</v>
      </c>
      <c r="E192" s="343" t="s">
        <v>34</v>
      </c>
      <c r="F192" s="344" t="s">
        <v>5273</v>
      </c>
      <c r="G192" s="203"/>
      <c r="H192" s="345" t="s">
        <v>34</v>
      </c>
      <c r="I192" s="346" t="s">
        <v>34</v>
      </c>
      <c r="J192" s="203"/>
      <c r="K192" s="203"/>
      <c r="L192" s="347"/>
    </row>
    <row r="193" spans="2:12" s="12" customFormat="1" ht="13.5" hidden="1" outlineLevel="3">
      <c r="B193" s="342"/>
      <c r="C193" s="203"/>
      <c r="D193" s="206" t="s">
        <v>348</v>
      </c>
      <c r="E193" s="343" t="s">
        <v>34</v>
      </c>
      <c r="F193" s="344" t="s">
        <v>5274</v>
      </c>
      <c r="G193" s="203"/>
      <c r="H193" s="345" t="s">
        <v>34</v>
      </c>
      <c r="I193" s="346" t="s">
        <v>34</v>
      </c>
      <c r="J193" s="203"/>
      <c r="K193" s="203"/>
      <c r="L193" s="347"/>
    </row>
    <row r="194" spans="2:12" s="12" customFormat="1" ht="13.5" hidden="1" outlineLevel="3">
      <c r="B194" s="342"/>
      <c r="C194" s="203"/>
      <c r="D194" s="206" t="s">
        <v>348</v>
      </c>
      <c r="E194" s="343" t="s">
        <v>34</v>
      </c>
      <c r="F194" s="344" t="s">
        <v>5275</v>
      </c>
      <c r="G194" s="203"/>
      <c r="H194" s="345" t="s">
        <v>34</v>
      </c>
      <c r="I194" s="346" t="s">
        <v>34</v>
      </c>
      <c r="J194" s="203"/>
      <c r="K194" s="203"/>
      <c r="L194" s="347"/>
    </row>
    <row r="195" spans="2:12" s="13" customFormat="1" ht="13.5" hidden="1" outlineLevel="3">
      <c r="B195" s="331"/>
      <c r="C195" s="204"/>
      <c r="D195" s="206" t="s">
        <v>348</v>
      </c>
      <c r="E195" s="210" t="s">
        <v>34</v>
      </c>
      <c r="F195" s="211" t="s">
        <v>5276</v>
      </c>
      <c r="G195" s="204"/>
      <c r="H195" s="212">
        <v>2070.422</v>
      </c>
      <c r="I195" s="332" t="s">
        <v>34</v>
      </c>
      <c r="J195" s="204"/>
      <c r="K195" s="204"/>
      <c r="L195" s="333"/>
    </row>
    <row r="196" spans="2:12" s="14" customFormat="1" ht="13.5" hidden="1" outlineLevel="3">
      <c r="B196" s="335"/>
      <c r="C196" s="205"/>
      <c r="D196" s="206" t="s">
        <v>348</v>
      </c>
      <c r="E196" s="207" t="s">
        <v>34</v>
      </c>
      <c r="F196" s="208" t="s">
        <v>352</v>
      </c>
      <c r="G196" s="205"/>
      <c r="H196" s="209">
        <v>2070.422</v>
      </c>
      <c r="I196" s="336" t="s">
        <v>34</v>
      </c>
      <c r="J196" s="205"/>
      <c r="K196" s="205"/>
      <c r="L196" s="337"/>
    </row>
    <row r="197" spans="2:12" s="1" customFormat="1" ht="22.5" customHeight="1" outlineLevel="2" collapsed="1">
      <c r="B197" s="302"/>
      <c r="C197" s="191" t="s">
        <v>382</v>
      </c>
      <c r="D197" s="191" t="s">
        <v>342</v>
      </c>
      <c r="E197" s="192" t="s">
        <v>5277</v>
      </c>
      <c r="F197" s="193" t="s">
        <v>5278</v>
      </c>
      <c r="G197" s="194" t="s">
        <v>345</v>
      </c>
      <c r="H197" s="195">
        <v>3742.006</v>
      </c>
      <c r="I197" s="269">
        <v>250.8</v>
      </c>
      <c r="J197" s="197">
        <f>ROUND(I197*H197,2)</f>
        <v>938495.1</v>
      </c>
      <c r="K197" s="193" t="s">
        <v>5100</v>
      </c>
      <c r="L197" s="322"/>
    </row>
    <row r="198" spans="2:12" s="12" customFormat="1" ht="13.5" hidden="1" outlineLevel="3">
      <c r="B198" s="342"/>
      <c r="C198" s="203"/>
      <c r="D198" s="206" t="s">
        <v>348</v>
      </c>
      <c r="E198" s="343" t="s">
        <v>34</v>
      </c>
      <c r="F198" s="344" t="s">
        <v>5235</v>
      </c>
      <c r="G198" s="203"/>
      <c r="H198" s="345" t="s">
        <v>34</v>
      </c>
      <c r="I198" s="346" t="s">
        <v>34</v>
      </c>
      <c r="J198" s="203"/>
      <c r="K198" s="203"/>
      <c r="L198" s="347"/>
    </row>
    <row r="199" spans="2:12" s="12" customFormat="1" ht="13.5" hidden="1" outlineLevel="3">
      <c r="B199" s="342"/>
      <c r="C199" s="203"/>
      <c r="D199" s="206" t="s">
        <v>348</v>
      </c>
      <c r="E199" s="343" t="s">
        <v>34</v>
      </c>
      <c r="F199" s="344" t="s">
        <v>5236</v>
      </c>
      <c r="G199" s="203"/>
      <c r="H199" s="345" t="s">
        <v>34</v>
      </c>
      <c r="I199" s="346" t="s">
        <v>34</v>
      </c>
      <c r="J199" s="203"/>
      <c r="K199" s="203"/>
      <c r="L199" s="347"/>
    </row>
    <row r="200" spans="2:12" s="12" customFormat="1" ht="13.5" hidden="1" outlineLevel="3">
      <c r="B200" s="342"/>
      <c r="C200" s="203"/>
      <c r="D200" s="206" t="s">
        <v>348</v>
      </c>
      <c r="E200" s="343" t="s">
        <v>34</v>
      </c>
      <c r="F200" s="344" t="s">
        <v>5237</v>
      </c>
      <c r="G200" s="203"/>
      <c r="H200" s="345" t="s">
        <v>34</v>
      </c>
      <c r="I200" s="346" t="s">
        <v>34</v>
      </c>
      <c r="J200" s="203"/>
      <c r="K200" s="203"/>
      <c r="L200" s="347"/>
    </row>
    <row r="201" spans="2:12" s="12" customFormat="1" ht="13.5" hidden="1" outlineLevel="3">
      <c r="B201" s="342"/>
      <c r="C201" s="203"/>
      <c r="D201" s="206" t="s">
        <v>348</v>
      </c>
      <c r="E201" s="343" t="s">
        <v>34</v>
      </c>
      <c r="F201" s="344" t="s">
        <v>5238</v>
      </c>
      <c r="G201" s="203"/>
      <c r="H201" s="345" t="s">
        <v>34</v>
      </c>
      <c r="I201" s="346" t="s">
        <v>34</v>
      </c>
      <c r="J201" s="203"/>
      <c r="K201" s="203"/>
      <c r="L201" s="347"/>
    </row>
    <row r="202" spans="2:12" s="12" customFormat="1" ht="13.5" hidden="1" outlineLevel="3">
      <c r="B202" s="342"/>
      <c r="C202" s="203"/>
      <c r="D202" s="206" t="s">
        <v>348</v>
      </c>
      <c r="E202" s="343" t="s">
        <v>34</v>
      </c>
      <c r="F202" s="344" t="s">
        <v>5239</v>
      </c>
      <c r="G202" s="203"/>
      <c r="H202" s="345" t="s">
        <v>34</v>
      </c>
      <c r="I202" s="346" t="s">
        <v>34</v>
      </c>
      <c r="J202" s="203"/>
      <c r="K202" s="203"/>
      <c r="L202" s="347"/>
    </row>
    <row r="203" spans="2:12" s="12" customFormat="1" ht="13.5" hidden="1" outlineLevel="3">
      <c r="B203" s="342"/>
      <c r="C203" s="203"/>
      <c r="D203" s="206" t="s">
        <v>348</v>
      </c>
      <c r="E203" s="343" t="s">
        <v>34</v>
      </c>
      <c r="F203" s="344" t="s">
        <v>5240</v>
      </c>
      <c r="G203" s="203"/>
      <c r="H203" s="345" t="s">
        <v>34</v>
      </c>
      <c r="I203" s="346" t="s">
        <v>34</v>
      </c>
      <c r="J203" s="203"/>
      <c r="K203" s="203"/>
      <c r="L203" s="347"/>
    </row>
    <row r="204" spans="2:12" s="12" customFormat="1" ht="13.5" hidden="1" outlineLevel="3">
      <c r="B204" s="342"/>
      <c r="C204" s="203"/>
      <c r="D204" s="206" t="s">
        <v>348</v>
      </c>
      <c r="E204" s="343" t="s">
        <v>34</v>
      </c>
      <c r="F204" s="344" t="s">
        <v>5241</v>
      </c>
      <c r="G204" s="203"/>
      <c r="H204" s="345" t="s">
        <v>34</v>
      </c>
      <c r="I204" s="346" t="s">
        <v>34</v>
      </c>
      <c r="J204" s="203"/>
      <c r="K204" s="203"/>
      <c r="L204" s="347"/>
    </row>
    <row r="205" spans="2:12" s="12" customFormat="1" ht="13.5" hidden="1" outlineLevel="3">
      <c r="B205" s="342"/>
      <c r="C205" s="203"/>
      <c r="D205" s="206" t="s">
        <v>348</v>
      </c>
      <c r="E205" s="343" t="s">
        <v>34</v>
      </c>
      <c r="F205" s="344" t="s">
        <v>5242</v>
      </c>
      <c r="G205" s="203"/>
      <c r="H205" s="345" t="s">
        <v>34</v>
      </c>
      <c r="I205" s="346" t="s">
        <v>34</v>
      </c>
      <c r="J205" s="203"/>
      <c r="K205" s="203"/>
      <c r="L205" s="347"/>
    </row>
    <row r="206" spans="2:12" s="12" customFormat="1" ht="13.5" hidden="1" outlineLevel="3">
      <c r="B206" s="342"/>
      <c r="C206" s="203"/>
      <c r="D206" s="206" t="s">
        <v>348</v>
      </c>
      <c r="E206" s="343" t="s">
        <v>34</v>
      </c>
      <c r="F206" s="344" t="s">
        <v>5243</v>
      </c>
      <c r="G206" s="203"/>
      <c r="H206" s="345" t="s">
        <v>34</v>
      </c>
      <c r="I206" s="346" t="s">
        <v>34</v>
      </c>
      <c r="J206" s="203"/>
      <c r="K206" s="203"/>
      <c r="L206" s="347"/>
    </row>
    <row r="207" spans="2:12" s="12" customFormat="1" ht="13.5" hidden="1" outlineLevel="3">
      <c r="B207" s="342"/>
      <c r="C207" s="203"/>
      <c r="D207" s="206" t="s">
        <v>348</v>
      </c>
      <c r="E207" s="343" t="s">
        <v>34</v>
      </c>
      <c r="F207" s="344" t="s">
        <v>5279</v>
      </c>
      <c r="G207" s="203"/>
      <c r="H207" s="345" t="s">
        <v>34</v>
      </c>
      <c r="I207" s="346" t="s">
        <v>34</v>
      </c>
      <c r="J207" s="203"/>
      <c r="K207" s="203"/>
      <c r="L207" s="347"/>
    </row>
    <row r="208" spans="2:12" s="12" customFormat="1" ht="13.5" hidden="1" outlineLevel="3">
      <c r="B208" s="342"/>
      <c r="C208" s="203"/>
      <c r="D208" s="206" t="s">
        <v>348</v>
      </c>
      <c r="E208" s="343" t="s">
        <v>34</v>
      </c>
      <c r="F208" s="344" t="s">
        <v>5280</v>
      </c>
      <c r="G208" s="203"/>
      <c r="H208" s="345" t="s">
        <v>34</v>
      </c>
      <c r="I208" s="346" t="s">
        <v>34</v>
      </c>
      <c r="J208" s="203"/>
      <c r="K208" s="203"/>
      <c r="L208" s="347"/>
    </row>
    <row r="209" spans="2:12" s="12" customFormat="1" ht="13.5" hidden="1" outlineLevel="3">
      <c r="B209" s="342"/>
      <c r="C209" s="203"/>
      <c r="D209" s="206" t="s">
        <v>348</v>
      </c>
      <c r="E209" s="343" t="s">
        <v>34</v>
      </c>
      <c r="F209" s="344" t="s">
        <v>5281</v>
      </c>
      <c r="G209" s="203"/>
      <c r="H209" s="345" t="s">
        <v>34</v>
      </c>
      <c r="I209" s="346" t="s">
        <v>34</v>
      </c>
      <c r="J209" s="203"/>
      <c r="K209" s="203"/>
      <c r="L209" s="347"/>
    </row>
    <row r="210" spans="2:12" s="12" customFormat="1" ht="13.5" hidden="1" outlineLevel="3">
      <c r="B210" s="342"/>
      <c r="C210" s="203"/>
      <c r="D210" s="206" t="s">
        <v>348</v>
      </c>
      <c r="E210" s="343" t="s">
        <v>34</v>
      </c>
      <c r="F210" s="344" t="s">
        <v>5282</v>
      </c>
      <c r="G210" s="203"/>
      <c r="H210" s="345" t="s">
        <v>34</v>
      </c>
      <c r="I210" s="346" t="s">
        <v>34</v>
      </c>
      <c r="J210" s="203"/>
      <c r="K210" s="203"/>
      <c r="L210" s="347"/>
    </row>
    <row r="211" spans="2:12" s="12" customFormat="1" ht="13.5" hidden="1" outlineLevel="3">
      <c r="B211" s="342"/>
      <c r="C211" s="203"/>
      <c r="D211" s="206" t="s">
        <v>348</v>
      </c>
      <c r="E211" s="343" t="s">
        <v>34</v>
      </c>
      <c r="F211" s="344" t="s">
        <v>5283</v>
      </c>
      <c r="G211" s="203"/>
      <c r="H211" s="345" t="s">
        <v>34</v>
      </c>
      <c r="I211" s="346" t="s">
        <v>34</v>
      </c>
      <c r="J211" s="203"/>
      <c r="K211" s="203"/>
      <c r="L211" s="347"/>
    </row>
    <row r="212" spans="2:12" s="12" customFormat="1" ht="13.5" hidden="1" outlineLevel="3">
      <c r="B212" s="342"/>
      <c r="C212" s="203"/>
      <c r="D212" s="206" t="s">
        <v>348</v>
      </c>
      <c r="E212" s="343" t="s">
        <v>34</v>
      </c>
      <c r="F212" s="344" t="s">
        <v>5284</v>
      </c>
      <c r="G212" s="203"/>
      <c r="H212" s="345" t="s">
        <v>34</v>
      </c>
      <c r="I212" s="346" t="s">
        <v>34</v>
      </c>
      <c r="J212" s="203"/>
      <c r="K212" s="203"/>
      <c r="L212" s="347"/>
    </row>
    <row r="213" spans="2:12" s="12" customFormat="1" ht="13.5" hidden="1" outlineLevel="3">
      <c r="B213" s="342"/>
      <c r="C213" s="203"/>
      <c r="D213" s="206" t="s">
        <v>348</v>
      </c>
      <c r="E213" s="343" t="s">
        <v>34</v>
      </c>
      <c r="F213" s="344" t="s">
        <v>5285</v>
      </c>
      <c r="G213" s="203"/>
      <c r="H213" s="345" t="s">
        <v>34</v>
      </c>
      <c r="I213" s="346" t="s">
        <v>34</v>
      </c>
      <c r="J213" s="203"/>
      <c r="K213" s="203"/>
      <c r="L213" s="347"/>
    </row>
    <row r="214" spans="2:12" s="12" customFormat="1" ht="13.5" hidden="1" outlineLevel="3">
      <c r="B214" s="342"/>
      <c r="C214" s="203"/>
      <c r="D214" s="206" t="s">
        <v>348</v>
      </c>
      <c r="E214" s="343" t="s">
        <v>34</v>
      </c>
      <c r="F214" s="344" t="s">
        <v>5286</v>
      </c>
      <c r="G214" s="203"/>
      <c r="H214" s="345" t="s">
        <v>34</v>
      </c>
      <c r="I214" s="346" t="s">
        <v>34</v>
      </c>
      <c r="J214" s="203"/>
      <c r="K214" s="203"/>
      <c r="L214" s="347"/>
    </row>
    <row r="215" spans="2:12" s="12" customFormat="1" ht="13.5" hidden="1" outlineLevel="3">
      <c r="B215" s="342"/>
      <c r="C215" s="203"/>
      <c r="D215" s="206" t="s">
        <v>348</v>
      </c>
      <c r="E215" s="343" t="s">
        <v>34</v>
      </c>
      <c r="F215" s="344" t="s">
        <v>5287</v>
      </c>
      <c r="G215" s="203"/>
      <c r="H215" s="345" t="s">
        <v>34</v>
      </c>
      <c r="I215" s="346" t="s">
        <v>34</v>
      </c>
      <c r="J215" s="203"/>
      <c r="K215" s="203"/>
      <c r="L215" s="347"/>
    </row>
    <row r="216" spans="2:12" s="12" customFormat="1" ht="13.5" hidden="1" outlineLevel="3">
      <c r="B216" s="342"/>
      <c r="C216" s="203"/>
      <c r="D216" s="206" t="s">
        <v>348</v>
      </c>
      <c r="E216" s="343" t="s">
        <v>34</v>
      </c>
      <c r="F216" s="344" t="s">
        <v>5288</v>
      </c>
      <c r="G216" s="203"/>
      <c r="H216" s="345" t="s">
        <v>34</v>
      </c>
      <c r="I216" s="346" t="s">
        <v>34</v>
      </c>
      <c r="J216" s="203"/>
      <c r="K216" s="203"/>
      <c r="L216" s="347"/>
    </row>
    <row r="217" spans="2:12" s="12" customFormat="1" ht="13.5" hidden="1" outlineLevel="3">
      <c r="B217" s="342"/>
      <c r="C217" s="203"/>
      <c r="D217" s="206" t="s">
        <v>348</v>
      </c>
      <c r="E217" s="343" t="s">
        <v>34</v>
      </c>
      <c r="F217" s="344" t="s">
        <v>5289</v>
      </c>
      <c r="G217" s="203"/>
      <c r="H217" s="345" t="s">
        <v>34</v>
      </c>
      <c r="I217" s="346" t="s">
        <v>34</v>
      </c>
      <c r="J217" s="203"/>
      <c r="K217" s="203"/>
      <c r="L217" s="347"/>
    </row>
    <row r="218" spans="2:12" s="12" customFormat="1" ht="13.5" hidden="1" outlineLevel="3">
      <c r="B218" s="342"/>
      <c r="C218" s="203"/>
      <c r="D218" s="206" t="s">
        <v>348</v>
      </c>
      <c r="E218" s="343" t="s">
        <v>34</v>
      </c>
      <c r="F218" s="344" t="s">
        <v>5290</v>
      </c>
      <c r="G218" s="203"/>
      <c r="H218" s="345" t="s">
        <v>34</v>
      </c>
      <c r="I218" s="346" t="s">
        <v>34</v>
      </c>
      <c r="J218" s="203"/>
      <c r="K218" s="203"/>
      <c r="L218" s="347"/>
    </row>
    <row r="219" spans="2:12" s="12" customFormat="1" ht="13.5" hidden="1" outlineLevel="3">
      <c r="B219" s="342"/>
      <c r="C219" s="203"/>
      <c r="D219" s="206" t="s">
        <v>348</v>
      </c>
      <c r="E219" s="343" t="s">
        <v>34</v>
      </c>
      <c r="F219" s="344" t="s">
        <v>5291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2" customFormat="1" ht="13.5" hidden="1" outlineLevel="3">
      <c r="B220" s="342"/>
      <c r="C220" s="203"/>
      <c r="D220" s="206" t="s">
        <v>348</v>
      </c>
      <c r="E220" s="343" t="s">
        <v>34</v>
      </c>
      <c r="F220" s="344" t="s">
        <v>5292</v>
      </c>
      <c r="G220" s="203"/>
      <c r="H220" s="345" t="s">
        <v>34</v>
      </c>
      <c r="I220" s="346" t="s">
        <v>34</v>
      </c>
      <c r="J220" s="203"/>
      <c r="K220" s="203"/>
      <c r="L220" s="347"/>
    </row>
    <row r="221" spans="2:12" s="12" customFormat="1" ht="13.5" hidden="1" outlineLevel="3">
      <c r="B221" s="342"/>
      <c r="C221" s="203"/>
      <c r="D221" s="206" t="s">
        <v>348</v>
      </c>
      <c r="E221" s="343" t="s">
        <v>34</v>
      </c>
      <c r="F221" s="344" t="s">
        <v>5293</v>
      </c>
      <c r="G221" s="203"/>
      <c r="H221" s="345" t="s">
        <v>34</v>
      </c>
      <c r="I221" s="346" t="s">
        <v>34</v>
      </c>
      <c r="J221" s="203"/>
      <c r="K221" s="203"/>
      <c r="L221" s="347"/>
    </row>
    <row r="222" spans="2:12" s="12" customFormat="1" ht="13.5" hidden="1" outlineLevel="3">
      <c r="B222" s="342"/>
      <c r="C222" s="203"/>
      <c r="D222" s="206" t="s">
        <v>348</v>
      </c>
      <c r="E222" s="343" t="s">
        <v>34</v>
      </c>
      <c r="F222" s="344" t="s">
        <v>5294</v>
      </c>
      <c r="G222" s="203"/>
      <c r="H222" s="345" t="s">
        <v>34</v>
      </c>
      <c r="I222" s="346" t="s">
        <v>34</v>
      </c>
      <c r="J222" s="203"/>
      <c r="K222" s="203"/>
      <c r="L222" s="347"/>
    </row>
    <row r="223" spans="2:12" s="12" customFormat="1" ht="13.5" hidden="1" outlineLevel="3">
      <c r="B223" s="342"/>
      <c r="C223" s="203"/>
      <c r="D223" s="206" t="s">
        <v>348</v>
      </c>
      <c r="E223" s="343" t="s">
        <v>34</v>
      </c>
      <c r="F223" s="344" t="s">
        <v>5295</v>
      </c>
      <c r="G223" s="203"/>
      <c r="H223" s="345" t="s">
        <v>34</v>
      </c>
      <c r="I223" s="346" t="s">
        <v>34</v>
      </c>
      <c r="J223" s="203"/>
      <c r="K223" s="203"/>
      <c r="L223" s="347"/>
    </row>
    <row r="224" spans="2:12" s="12" customFormat="1" ht="13.5" hidden="1" outlineLevel="3">
      <c r="B224" s="342"/>
      <c r="C224" s="203"/>
      <c r="D224" s="206" t="s">
        <v>348</v>
      </c>
      <c r="E224" s="343" t="s">
        <v>34</v>
      </c>
      <c r="F224" s="344" t="s">
        <v>5296</v>
      </c>
      <c r="G224" s="203"/>
      <c r="H224" s="345" t="s">
        <v>34</v>
      </c>
      <c r="I224" s="346" t="s">
        <v>34</v>
      </c>
      <c r="J224" s="203"/>
      <c r="K224" s="203"/>
      <c r="L224" s="347"/>
    </row>
    <row r="225" spans="2:12" s="12" customFormat="1" ht="13.5" hidden="1" outlineLevel="3">
      <c r="B225" s="342"/>
      <c r="C225" s="203"/>
      <c r="D225" s="206" t="s">
        <v>348</v>
      </c>
      <c r="E225" s="343" t="s">
        <v>34</v>
      </c>
      <c r="F225" s="344" t="s">
        <v>5297</v>
      </c>
      <c r="G225" s="203"/>
      <c r="H225" s="345" t="s">
        <v>34</v>
      </c>
      <c r="I225" s="346" t="s">
        <v>34</v>
      </c>
      <c r="J225" s="203"/>
      <c r="K225" s="203"/>
      <c r="L225" s="347"/>
    </row>
    <row r="226" spans="2:12" s="12" customFormat="1" ht="13.5" hidden="1" outlineLevel="3">
      <c r="B226" s="342"/>
      <c r="C226" s="203"/>
      <c r="D226" s="206" t="s">
        <v>348</v>
      </c>
      <c r="E226" s="343" t="s">
        <v>34</v>
      </c>
      <c r="F226" s="344" t="s">
        <v>5298</v>
      </c>
      <c r="G226" s="203"/>
      <c r="H226" s="345" t="s">
        <v>34</v>
      </c>
      <c r="I226" s="346" t="s">
        <v>34</v>
      </c>
      <c r="J226" s="203"/>
      <c r="K226" s="203"/>
      <c r="L226" s="347"/>
    </row>
    <row r="227" spans="2:12" s="12" customFormat="1" ht="13.5" hidden="1" outlineLevel="3">
      <c r="B227" s="342"/>
      <c r="C227" s="203"/>
      <c r="D227" s="206" t="s">
        <v>348</v>
      </c>
      <c r="E227" s="343" t="s">
        <v>34</v>
      </c>
      <c r="F227" s="344" t="s">
        <v>5299</v>
      </c>
      <c r="G227" s="203"/>
      <c r="H227" s="345" t="s">
        <v>34</v>
      </c>
      <c r="I227" s="346" t="s">
        <v>34</v>
      </c>
      <c r="J227" s="203"/>
      <c r="K227" s="203"/>
      <c r="L227" s="347"/>
    </row>
    <row r="228" spans="2:12" s="12" customFormat="1" ht="13.5" hidden="1" outlineLevel="3">
      <c r="B228" s="342"/>
      <c r="C228" s="203"/>
      <c r="D228" s="206" t="s">
        <v>348</v>
      </c>
      <c r="E228" s="343" t="s">
        <v>34</v>
      </c>
      <c r="F228" s="344" t="s">
        <v>5300</v>
      </c>
      <c r="G228" s="203"/>
      <c r="H228" s="345" t="s">
        <v>34</v>
      </c>
      <c r="I228" s="346" t="s">
        <v>34</v>
      </c>
      <c r="J228" s="203"/>
      <c r="K228" s="203"/>
      <c r="L228" s="347"/>
    </row>
    <row r="229" spans="2:12" s="12" customFormat="1" ht="13.5" hidden="1" outlineLevel="3">
      <c r="B229" s="342"/>
      <c r="C229" s="203"/>
      <c r="D229" s="206" t="s">
        <v>348</v>
      </c>
      <c r="E229" s="343" t="s">
        <v>34</v>
      </c>
      <c r="F229" s="344" t="s">
        <v>5301</v>
      </c>
      <c r="G229" s="203"/>
      <c r="H229" s="345" t="s">
        <v>34</v>
      </c>
      <c r="I229" s="346" t="s">
        <v>34</v>
      </c>
      <c r="J229" s="203"/>
      <c r="K229" s="203"/>
      <c r="L229" s="347"/>
    </row>
    <row r="230" spans="2:12" s="12" customFormat="1" ht="13.5" hidden="1" outlineLevel="3">
      <c r="B230" s="342"/>
      <c r="C230" s="203"/>
      <c r="D230" s="206" t="s">
        <v>348</v>
      </c>
      <c r="E230" s="343" t="s">
        <v>34</v>
      </c>
      <c r="F230" s="344" t="s">
        <v>5302</v>
      </c>
      <c r="G230" s="203"/>
      <c r="H230" s="345" t="s">
        <v>34</v>
      </c>
      <c r="I230" s="346" t="s">
        <v>34</v>
      </c>
      <c r="J230" s="203"/>
      <c r="K230" s="203"/>
      <c r="L230" s="347"/>
    </row>
    <row r="231" spans="2:12" s="12" customFormat="1" ht="13.5" hidden="1" outlineLevel="3">
      <c r="B231" s="342"/>
      <c r="C231" s="203"/>
      <c r="D231" s="206" t="s">
        <v>348</v>
      </c>
      <c r="E231" s="343" t="s">
        <v>34</v>
      </c>
      <c r="F231" s="344" t="s">
        <v>5303</v>
      </c>
      <c r="G231" s="203"/>
      <c r="H231" s="345" t="s">
        <v>34</v>
      </c>
      <c r="I231" s="346" t="s">
        <v>34</v>
      </c>
      <c r="J231" s="203"/>
      <c r="K231" s="203"/>
      <c r="L231" s="347"/>
    </row>
    <row r="232" spans="2:12" s="12" customFormat="1" ht="13.5" hidden="1" outlineLevel="3">
      <c r="B232" s="342"/>
      <c r="C232" s="203"/>
      <c r="D232" s="206" t="s">
        <v>348</v>
      </c>
      <c r="E232" s="343" t="s">
        <v>34</v>
      </c>
      <c r="F232" s="344" t="s">
        <v>5304</v>
      </c>
      <c r="G232" s="203"/>
      <c r="H232" s="345" t="s">
        <v>34</v>
      </c>
      <c r="I232" s="346" t="s">
        <v>34</v>
      </c>
      <c r="J232" s="203"/>
      <c r="K232" s="203"/>
      <c r="L232" s="347"/>
    </row>
    <row r="233" spans="2:12" s="12" customFormat="1" ht="13.5" hidden="1" outlineLevel="3">
      <c r="B233" s="342"/>
      <c r="C233" s="203"/>
      <c r="D233" s="206" t="s">
        <v>348</v>
      </c>
      <c r="E233" s="343" t="s">
        <v>34</v>
      </c>
      <c r="F233" s="344" t="s">
        <v>5270</v>
      </c>
      <c r="G233" s="203"/>
      <c r="H233" s="345" t="s">
        <v>34</v>
      </c>
      <c r="I233" s="346" t="s">
        <v>34</v>
      </c>
      <c r="J233" s="203"/>
      <c r="K233" s="203"/>
      <c r="L233" s="347"/>
    </row>
    <row r="234" spans="2:12" s="12" customFormat="1" ht="13.5" hidden="1" outlineLevel="3">
      <c r="B234" s="342"/>
      <c r="C234" s="203"/>
      <c r="D234" s="206" t="s">
        <v>348</v>
      </c>
      <c r="E234" s="343" t="s">
        <v>34</v>
      </c>
      <c r="F234" s="344" t="s">
        <v>5271</v>
      </c>
      <c r="G234" s="203"/>
      <c r="H234" s="345" t="s">
        <v>34</v>
      </c>
      <c r="I234" s="346" t="s">
        <v>34</v>
      </c>
      <c r="J234" s="203"/>
      <c r="K234" s="203"/>
      <c r="L234" s="347"/>
    </row>
    <row r="235" spans="2:12" s="12" customFormat="1" ht="13.5" hidden="1" outlineLevel="3">
      <c r="B235" s="342"/>
      <c r="C235" s="203"/>
      <c r="D235" s="206" t="s">
        <v>348</v>
      </c>
      <c r="E235" s="343" t="s">
        <v>34</v>
      </c>
      <c r="F235" s="344" t="s">
        <v>5305</v>
      </c>
      <c r="G235" s="203"/>
      <c r="H235" s="345" t="s">
        <v>34</v>
      </c>
      <c r="I235" s="346" t="s">
        <v>34</v>
      </c>
      <c r="J235" s="203"/>
      <c r="K235" s="203"/>
      <c r="L235" s="347"/>
    </row>
    <row r="236" spans="2:12" s="12" customFormat="1" ht="13.5" hidden="1" outlineLevel="3">
      <c r="B236" s="342"/>
      <c r="C236" s="203"/>
      <c r="D236" s="206" t="s">
        <v>348</v>
      </c>
      <c r="E236" s="343" t="s">
        <v>34</v>
      </c>
      <c r="F236" s="344" t="s">
        <v>5306</v>
      </c>
      <c r="G236" s="203"/>
      <c r="H236" s="345" t="s">
        <v>34</v>
      </c>
      <c r="I236" s="346" t="s">
        <v>34</v>
      </c>
      <c r="J236" s="203"/>
      <c r="K236" s="203"/>
      <c r="L236" s="347"/>
    </row>
    <row r="237" spans="2:12" s="12" customFormat="1" ht="13.5" hidden="1" outlineLevel="3">
      <c r="B237" s="342"/>
      <c r="C237" s="203"/>
      <c r="D237" s="206" t="s">
        <v>348</v>
      </c>
      <c r="E237" s="343" t="s">
        <v>34</v>
      </c>
      <c r="F237" s="344" t="s">
        <v>5307</v>
      </c>
      <c r="G237" s="203"/>
      <c r="H237" s="345" t="s">
        <v>34</v>
      </c>
      <c r="I237" s="346" t="s">
        <v>34</v>
      </c>
      <c r="J237" s="203"/>
      <c r="K237" s="203"/>
      <c r="L237" s="347"/>
    </row>
    <row r="238" spans="2:12" s="12" customFormat="1" ht="13.5" hidden="1" outlineLevel="3">
      <c r="B238" s="342"/>
      <c r="C238" s="203"/>
      <c r="D238" s="206" t="s">
        <v>348</v>
      </c>
      <c r="E238" s="343" t="s">
        <v>34</v>
      </c>
      <c r="F238" s="344" t="s">
        <v>5275</v>
      </c>
      <c r="G238" s="203"/>
      <c r="H238" s="345" t="s">
        <v>34</v>
      </c>
      <c r="I238" s="346" t="s">
        <v>34</v>
      </c>
      <c r="J238" s="203"/>
      <c r="K238" s="203"/>
      <c r="L238" s="347"/>
    </row>
    <row r="239" spans="2:12" s="13" customFormat="1" ht="13.5" hidden="1" outlineLevel="3">
      <c r="B239" s="331"/>
      <c r="C239" s="204"/>
      <c r="D239" s="206" t="s">
        <v>348</v>
      </c>
      <c r="E239" s="210" t="s">
        <v>34</v>
      </c>
      <c r="F239" s="211" t="s">
        <v>5308</v>
      </c>
      <c r="G239" s="204"/>
      <c r="H239" s="212">
        <v>3742.006</v>
      </c>
      <c r="I239" s="332" t="s">
        <v>34</v>
      </c>
      <c r="J239" s="204"/>
      <c r="K239" s="204"/>
      <c r="L239" s="333"/>
    </row>
    <row r="240" spans="2:12" s="14" customFormat="1" ht="13.5" hidden="1" outlineLevel="3">
      <c r="B240" s="335"/>
      <c r="C240" s="205"/>
      <c r="D240" s="206" t="s">
        <v>348</v>
      </c>
      <c r="E240" s="207" t="s">
        <v>34</v>
      </c>
      <c r="F240" s="208" t="s">
        <v>352</v>
      </c>
      <c r="G240" s="205"/>
      <c r="H240" s="209">
        <v>3742.006</v>
      </c>
      <c r="I240" s="336" t="s">
        <v>34</v>
      </c>
      <c r="J240" s="205"/>
      <c r="K240" s="205"/>
      <c r="L240" s="337"/>
    </row>
    <row r="241" spans="2:12" s="1" customFormat="1" ht="22.5" customHeight="1" outlineLevel="2" collapsed="1">
      <c r="B241" s="302"/>
      <c r="C241" s="191" t="s">
        <v>387</v>
      </c>
      <c r="D241" s="191" t="s">
        <v>342</v>
      </c>
      <c r="E241" s="192" t="s">
        <v>5309</v>
      </c>
      <c r="F241" s="193" t="s">
        <v>5310</v>
      </c>
      <c r="G241" s="194" t="s">
        <v>345</v>
      </c>
      <c r="H241" s="195">
        <v>1871.003</v>
      </c>
      <c r="I241" s="269">
        <v>5.6</v>
      </c>
      <c r="J241" s="197">
        <f>ROUND(I241*H241,2)</f>
        <v>10477.62</v>
      </c>
      <c r="K241" s="193" t="s">
        <v>5100</v>
      </c>
      <c r="L241" s="322"/>
    </row>
    <row r="242" spans="2:12" s="13" customFormat="1" ht="13.5" hidden="1" outlineLevel="3">
      <c r="B242" s="331"/>
      <c r="C242" s="204"/>
      <c r="D242" s="206" t="s">
        <v>348</v>
      </c>
      <c r="E242" s="210" t="s">
        <v>34</v>
      </c>
      <c r="F242" s="211" t="s">
        <v>5311</v>
      </c>
      <c r="G242" s="204"/>
      <c r="H242" s="212">
        <v>1871.003</v>
      </c>
      <c r="I242" s="332" t="s">
        <v>34</v>
      </c>
      <c r="J242" s="204"/>
      <c r="K242" s="204"/>
      <c r="L242" s="333"/>
    </row>
    <row r="243" spans="2:12" s="14" customFormat="1" ht="13.5" hidden="1" outlineLevel="3">
      <c r="B243" s="335"/>
      <c r="C243" s="205"/>
      <c r="D243" s="206" t="s">
        <v>348</v>
      </c>
      <c r="E243" s="207" t="s">
        <v>34</v>
      </c>
      <c r="F243" s="208" t="s">
        <v>352</v>
      </c>
      <c r="G243" s="205"/>
      <c r="H243" s="209">
        <v>1871.003</v>
      </c>
      <c r="I243" s="336" t="s">
        <v>34</v>
      </c>
      <c r="J243" s="205"/>
      <c r="K243" s="205"/>
      <c r="L243" s="337"/>
    </row>
    <row r="244" spans="2:12" s="1" customFormat="1" ht="22.5" customHeight="1" outlineLevel="2">
      <c r="B244" s="302"/>
      <c r="C244" s="191" t="s">
        <v>28</v>
      </c>
      <c r="D244" s="191" t="s">
        <v>342</v>
      </c>
      <c r="E244" s="192" t="s">
        <v>5312</v>
      </c>
      <c r="F244" s="193" t="s">
        <v>5313</v>
      </c>
      <c r="G244" s="194" t="s">
        <v>1130</v>
      </c>
      <c r="H244" s="195">
        <v>5</v>
      </c>
      <c r="I244" s="269">
        <v>1404.3</v>
      </c>
      <c r="J244" s="197">
        <f>ROUND(I244*H244,2)</f>
        <v>7021.5</v>
      </c>
      <c r="K244" s="193" t="s">
        <v>5100</v>
      </c>
      <c r="L244" s="322"/>
    </row>
    <row r="245" spans="2:12" s="1" customFormat="1" ht="22.5" customHeight="1" outlineLevel="2">
      <c r="B245" s="302"/>
      <c r="C245" s="191" t="s">
        <v>340</v>
      </c>
      <c r="D245" s="191" t="s">
        <v>342</v>
      </c>
      <c r="E245" s="192" t="s">
        <v>5314</v>
      </c>
      <c r="F245" s="193" t="s">
        <v>5315</v>
      </c>
      <c r="G245" s="194" t="s">
        <v>1130</v>
      </c>
      <c r="H245" s="195">
        <v>5</v>
      </c>
      <c r="I245" s="269">
        <v>2814.3</v>
      </c>
      <c r="J245" s="197">
        <f>ROUND(I245*H245,2)</f>
        <v>14071.5</v>
      </c>
      <c r="K245" s="193" t="s">
        <v>5100</v>
      </c>
      <c r="L245" s="322"/>
    </row>
    <row r="246" spans="2:12" s="1" customFormat="1" ht="22.5" customHeight="1" outlineLevel="2">
      <c r="B246" s="302"/>
      <c r="C246" s="191" t="s">
        <v>397</v>
      </c>
      <c r="D246" s="191" t="s">
        <v>342</v>
      </c>
      <c r="E246" s="192" t="s">
        <v>5316</v>
      </c>
      <c r="F246" s="193" t="s">
        <v>5317</v>
      </c>
      <c r="G246" s="194" t="s">
        <v>1130</v>
      </c>
      <c r="H246" s="195">
        <v>5</v>
      </c>
      <c r="I246" s="269">
        <v>401.2</v>
      </c>
      <c r="J246" s="197">
        <f>ROUND(I246*H246,2)</f>
        <v>2006</v>
      </c>
      <c r="K246" s="193" t="s">
        <v>5100</v>
      </c>
      <c r="L246" s="322"/>
    </row>
    <row r="247" spans="2:12" s="1" customFormat="1" ht="22.5" customHeight="1" outlineLevel="2">
      <c r="B247" s="302"/>
      <c r="C247" s="191" t="s">
        <v>271</v>
      </c>
      <c r="D247" s="191" t="s">
        <v>342</v>
      </c>
      <c r="E247" s="192" t="s">
        <v>5318</v>
      </c>
      <c r="F247" s="193" t="s">
        <v>5319</v>
      </c>
      <c r="G247" s="194" t="s">
        <v>1130</v>
      </c>
      <c r="H247" s="195">
        <v>5</v>
      </c>
      <c r="I247" s="269">
        <v>803.9</v>
      </c>
      <c r="J247" s="197">
        <f>ROUND(I247*H247,2)</f>
        <v>4019.5</v>
      </c>
      <c r="K247" s="193" t="s">
        <v>5100</v>
      </c>
      <c r="L247" s="322"/>
    </row>
    <row r="248" spans="2:12" s="1" customFormat="1" ht="22.5" customHeight="1" outlineLevel="2" collapsed="1">
      <c r="B248" s="302"/>
      <c r="C248" s="191" t="s">
        <v>403</v>
      </c>
      <c r="D248" s="191" t="s">
        <v>342</v>
      </c>
      <c r="E248" s="192" t="s">
        <v>5320</v>
      </c>
      <c r="F248" s="193" t="s">
        <v>5321</v>
      </c>
      <c r="G248" s="194" t="s">
        <v>345</v>
      </c>
      <c r="H248" s="195">
        <v>2336.202</v>
      </c>
      <c r="I248" s="269">
        <v>15.5</v>
      </c>
      <c r="J248" s="197">
        <f>ROUND(I248*H248,2)</f>
        <v>36211.13</v>
      </c>
      <c r="K248" s="193" t="s">
        <v>5100</v>
      </c>
      <c r="L248" s="322"/>
    </row>
    <row r="249" spans="2:12" s="12" customFormat="1" ht="13.5" hidden="1" outlineLevel="3">
      <c r="B249" s="342"/>
      <c r="C249" s="203"/>
      <c r="D249" s="206" t="s">
        <v>348</v>
      </c>
      <c r="E249" s="343" t="s">
        <v>34</v>
      </c>
      <c r="F249" s="344" t="s">
        <v>5322</v>
      </c>
      <c r="G249" s="203"/>
      <c r="H249" s="345" t="s">
        <v>34</v>
      </c>
      <c r="I249" s="346" t="s">
        <v>34</v>
      </c>
      <c r="J249" s="203"/>
      <c r="K249" s="203"/>
      <c r="L249" s="347"/>
    </row>
    <row r="250" spans="2:12" s="12" customFormat="1" ht="13.5" hidden="1" outlineLevel="3">
      <c r="B250" s="342"/>
      <c r="C250" s="203"/>
      <c r="D250" s="206" t="s">
        <v>348</v>
      </c>
      <c r="E250" s="343" t="s">
        <v>34</v>
      </c>
      <c r="F250" s="344" t="s">
        <v>5240</v>
      </c>
      <c r="G250" s="203"/>
      <c r="H250" s="345" t="s">
        <v>34</v>
      </c>
      <c r="I250" s="346" t="s">
        <v>34</v>
      </c>
      <c r="J250" s="203"/>
      <c r="K250" s="203"/>
      <c r="L250" s="347"/>
    </row>
    <row r="251" spans="2:12" s="12" customFormat="1" ht="13.5" hidden="1" outlineLevel="3">
      <c r="B251" s="342"/>
      <c r="C251" s="203"/>
      <c r="D251" s="206" t="s">
        <v>348</v>
      </c>
      <c r="E251" s="343" t="s">
        <v>34</v>
      </c>
      <c r="F251" s="344" t="s">
        <v>5241</v>
      </c>
      <c r="G251" s="203"/>
      <c r="H251" s="345" t="s">
        <v>34</v>
      </c>
      <c r="I251" s="346" t="s">
        <v>34</v>
      </c>
      <c r="J251" s="203"/>
      <c r="K251" s="203"/>
      <c r="L251" s="347"/>
    </row>
    <row r="252" spans="2:12" s="12" customFormat="1" ht="13.5" hidden="1" outlineLevel="3">
      <c r="B252" s="342"/>
      <c r="C252" s="203"/>
      <c r="D252" s="206" t="s">
        <v>348</v>
      </c>
      <c r="E252" s="343" t="s">
        <v>34</v>
      </c>
      <c r="F252" s="344" t="s">
        <v>5242</v>
      </c>
      <c r="G252" s="203"/>
      <c r="H252" s="345" t="s">
        <v>34</v>
      </c>
      <c r="I252" s="346" t="s">
        <v>34</v>
      </c>
      <c r="J252" s="203"/>
      <c r="K252" s="203"/>
      <c r="L252" s="347"/>
    </row>
    <row r="253" spans="2:12" s="12" customFormat="1" ht="13.5" hidden="1" outlineLevel="3">
      <c r="B253" s="342"/>
      <c r="C253" s="203"/>
      <c r="D253" s="206" t="s">
        <v>348</v>
      </c>
      <c r="E253" s="343" t="s">
        <v>34</v>
      </c>
      <c r="F253" s="344" t="s">
        <v>5243</v>
      </c>
      <c r="G253" s="203"/>
      <c r="H253" s="345" t="s">
        <v>34</v>
      </c>
      <c r="I253" s="346" t="s">
        <v>34</v>
      </c>
      <c r="J253" s="203"/>
      <c r="K253" s="203"/>
      <c r="L253" s="347"/>
    </row>
    <row r="254" spans="2:12" s="12" customFormat="1" ht="13.5" hidden="1" outlineLevel="3">
      <c r="B254" s="342"/>
      <c r="C254" s="203"/>
      <c r="D254" s="206" t="s">
        <v>348</v>
      </c>
      <c r="E254" s="343" t="s">
        <v>34</v>
      </c>
      <c r="F254" s="344" t="s">
        <v>5323</v>
      </c>
      <c r="G254" s="203"/>
      <c r="H254" s="345" t="s">
        <v>34</v>
      </c>
      <c r="I254" s="346" t="s">
        <v>34</v>
      </c>
      <c r="J254" s="203"/>
      <c r="K254" s="203"/>
      <c r="L254" s="347"/>
    </row>
    <row r="255" spans="2:12" s="12" customFormat="1" ht="13.5" hidden="1" outlineLevel="3">
      <c r="B255" s="342"/>
      <c r="C255" s="203"/>
      <c r="D255" s="206" t="s">
        <v>348</v>
      </c>
      <c r="E255" s="343" t="s">
        <v>34</v>
      </c>
      <c r="F255" s="344" t="s">
        <v>5324</v>
      </c>
      <c r="G255" s="203"/>
      <c r="H255" s="345" t="s">
        <v>34</v>
      </c>
      <c r="I255" s="346" t="s">
        <v>34</v>
      </c>
      <c r="J255" s="203"/>
      <c r="K255" s="203"/>
      <c r="L255" s="347"/>
    </row>
    <row r="256" spans="2:12" s="12" customFormat="1" ht="13.5" hidden="1" outlineLevel="3">
      <c r="B256" s="342"/>
      <c r="C256" s="203"/>
      <c r="D256" s="206" t="s">
        <v>348</v>
      </c>
      <c r="E256" s="343" t="s">
        <v>34</v>
      </c>
      <c r="F256" s="344" t="s">
        <v>5325</v>
      </c>
      <c r="G256" s="203"/>
      <c r="H256" s="345" t="s">
        <v>34</v>
      </c>
      <c r="I256" s="346" t="s">
        <v>34</v>
      </c>
      <c r="J256" s="203"/>
      <c r="K256" s="203"/>
      <c r="L256" s="347"/>
    </row>
    <row r="257" spans="2:12" s="12" customFormat="1" ht="13.5" hidden="1" outlineLevel="3">
      <c r="B257" s="342"/>
      <c r="C257" s="203"/>
      <c r="D257" s="206" t="s">
        <v>348</v>
      </c>
      <c r="E257" s="343" t="s">
        <v>34</v>
      </c>
      <c r="F257" s="344" t="s">
        <v>5326</v>
      </c>
      <c r="G257" s="203"/>
      <c r="H257" s="345" t="s">
        <v>34</v>
      </c>
      <c r="I257" s="346" t="s">
        <v>34</v>
      </c>
      <c r="J257" s="203"/>
      <c r="K257" s="203"/>
      <c r="L257" s="347"/>
    </row>
    <row r="258" spans="2:12" s="12" customFormat="1" ht="13.5" hidden="1" outlineLevel="3">
      <c r="B258" s="342"/>
      <c r="C258" s="203"/>
      <c r="D258" s="206" t="s">
        <v>348</v>
      </c>
      <c r="E258" s="343" t="s">
        <v>34</v>
      </c>
      <c r="F258" s="344" t="s">
        <v>5327</v>
      </c>
      <c r="G258" s="203"/>
      <c r="H258" s="345" t="s">
        <v>34</v>
      </c>
      <c r="I258" s="346" t="s">
        <v>34</v>
      </c>
      <c r="J258" s="203"/>
      <c r="K258" s="203"/>
      <c r="L258" s="347"/>
    </row>
    <row r="259" spans="2:12" s="12" customFormat="1" ht="13.5" hidden="1" outlineLevel="3">
      <c r="B259" s="342"/>
      <c r="C259" s="203"/>
      <c r="D259" s="206" t="s">
        <v>348</v>
      </c>
      <c r="E259" s="343" t="s">
        <v>34</v>
      </c>
      <c r="F259" s="344" t="s">
        <v>5328</v>
      </c>
      <c r="G259" s="203"/>
      <c r="H259" s="345" t="s">
        <v>34</v>
      </c>
      <c r="I259" s="346" t="s">
        <v>34</v>
      </c>
      <c r="J259" s="203"/>
      <c r="K259" s="203"/>
      <c r="L259" s="347"/>
    </row>
    <row r="260" spans="2:12" s="12" customFormat="1" ht="13.5" hidden="1" outlineLevel="3">
      <c r="B260" s="342"/>
      <c r="C260" s="203"/>
      <c r="D260" s="206" t="s">
        <v>348</v>
      </c>
      <c r="E260" s="343" t="s">
        <v>34</v>
      </c>
      <c r="F260" s="344" t="s">
        <v>5329</v>
      </c>
      <c r="G260" s="203"/>
      <c r="H260" s="345" t="s">
        <v>34</v>
      </c>
      <c r="I260" s="346" t="s">
        <v>34</v>
      </c>
      <c r="J260" s="203"/>
      <c r="K260" s="203"/>
      <c r="L260" s="347"/>
    </row>
    <row r="261" spans="2:12" s="12" customFormat="1" ht="13.5" hidden="1" outlineLevel="3">
      <c r="B261" s="342"/>
      <c r="C261" s="203"/>
      <c r="D261" s="206" t="s">
        <v>348</v>
      </c>
      <c r="E261" s="343" t="s">
        <v>34</v>
      </c>
      <c r="F261" s="344" t="s">
        <v>5330</v>
      </c>
      <c r="G261" s="203"/>
      <c r="H261" s="345" t="s">
        <v>34</v>
      </c>
      <c r="I261" s="346" t="s">
        <v>34</v>
      </c>
      <c r="J261" s="203"/>
      <c r="K261" s="203"/>
      <c r="L261" s="347"/>
    </row>
    <row r="262" spans="2:12" s="12" customFormat="1" ht="13.5" hidden="1" outlineLevel="3">
      <c r="B262" s="342"/>
      <c r="C262" s="203"/>
      <c r="D262" s="206" t="s">
        <v>348</v>
      </c>
      <c r="E262" s="343" t="s">
        <v>34</v>
      </c>
      <c r="F262" s="344" t="s">
        <v>5331</v>
      </c>
      <c r="G262" s="203"/>
      <c r="H262" s="345" t="s">
        <v>34</v>
      </c>
      <c r="I262" s="346" t="s">
        <v>34</v>
      </c>
      <c r="J262" s="203"/>
      <c r="K262" s="203"/>
      <c r="L262" s="347"/>
    </row>
    <row r="263" spans="2:12" s="12" customFormat="1" ht="13.5" hidden="1" outlineLevel="3">
      <c r="B263" s="342"/>
      <c r="C263" s="203"/>
      <c r="D263" s="206" t="s">
        <v>348</v>
      </c>
      <c r="E263" s="343" t="s">
        <v>34</v>
      </c>
      <c r="F263" s="344" t="s">
        <v>5332</v>
      </c>
      <c r="G263" s="203"/>
      <c r="H263" s="345" t="s">
        <v>34</v>
      </c>
      <c r="I263" s="346" t="s">
        <v>34</v>
      </c>
      <c r="J263" s="203"/>
      <c r="K263" s="203"/>
      <c r="L263" s="347"/>
    </row>
    <row r="264" spans="2:12" s="12" customFormat="1" ht="13.5" hidden="1" outlineLevel="3">
      <c r="B264" s="342"/>
      <c r="C264" s="203"/>
      <c r="D264" s="206" t="s">
        <v>348</v>
      </c>
      <c r="E264" s="343" t="s">
        <v>34</v>
      </c>
      <c r="F264" s="344" t="s">
        <v>5333</v>
      </c>
      <c r="G264" s="203"/>
      <c r="H264" s="345" t="s">
        <v>34</v>
      </c>
      <c r="I264" s="346" t="s">
        <v>34</v>
      </c>
      <c r="J264" s="203"/>
      <c r="K264" s="203"/>
      <c r="L264" s="347"/>
    </row>
    <row r="265" spans="2:12" s="12" customFormat="1" ht="13.5" hidden="1" outlineLevel="3">
      <c r="B265" s="342"/>
      <c r="C265" s="203"/>
      <c r="D265" s="206" t="s">
        <v>348</v>
      </c>
      <c r="E265" s="343" t="s">
        <v>34</v>
      </c>
      <c r="F265" s="344" t="s">
        <v>5334</v>
      </c>
      <c r="G265" s="203"/>
      <c r="H265" s="345" t="s">
        <v>34</v>
      </c>
      <c r="I265" s="346" t="s">
        <v>34</v>
      </c>
      <c r="J265" s="203"/>
      <c r="K265" s="203"/>
      <c r="L265" s="347"/>
    </row>
    <row r="266" spans="2:12" s="12" customFormat="1" ht="13.5" hidden="1" outlineLevel="3">
      <c r="B266" s="342"/>
      <c r="C266" s="203"/>
      <c r="D266" s="206" t="s">
        <v>348</v>
      </c>
      <c r="E266" s="343" t="s">
        <v>34</v>
      </c>
      <c r="F266" s="344" t="s">
        <v>5335</v>
      </c>
      <c r="G266" s="203"/>
      <c r="H266" s="345" t="s">
        <v>34</v>
      </c>
      <c r="I266" s="346" t="s">
        <v>34</v>
      </c>
      <c r="J266" s="203"/>
      <c r="K266" s="203"/>
      <c r="L266" s="347"/>
    </row>
    <row r="267" spans="2:12" s="12" customFormat="1" ht="13.5" hidden="1" outlineLevel="3">
      <c r="B267" s="342"/>
      <c r="C267" s="203"/>
      <c r="D267" s="206" t="s">
        <v>348</v>
      </c>
      <c r="E267" s="343" t="s">
        <v>34</v>
      </c>
      <c r="F267" s="344" t="s">
        <v>5336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2" customFormat="1" ht="13.5" hidden="1" outlineLevel="3">
      <c r="B268" s="342"/>
      <c r="C268" s="203"/>
      <c r="D268" s="206" t="s">
        <v>348</v>
      </c>
      <c r="E268" s="343" t="s">
        <v>34</v>
      </c>
      <c r="F268" s="344" t="s">
        <v>5337</v>
      </c>
      <c r="G268" s="203"/>
      <c r="H268" s="345" t="s">
        <v>34</v>
      </c>
      <c r="I268" s="346" t="s">
        <v>34</v>
      </c>
      <c r="J268" s="203"/>
      <c r="K268" s="203"/>
      <c r="L268" s="347"/>
    </row>
    <row r="269" spans="2:12" s="12" customFormat="1" ht="13.5" hidden="1" outlineLevel="3">
      <c r="B269" s="342"/>
      <c r="C269" s="203"/>
      <c r="D269" s="206" t="s">
        <v>348</v>
      </c>
      <c r="E269" s="343" t="s">
        <v>34</v>
      </c>
      <c r="F269" s="344" t="s">
        <v>5338</v>
      </c>
      <c r="G269" s="203"/>
      <c r="H269" s="345" t="s">
        <v>34</v>
      </c>
      <c r="I269" s="346" t="s">
        <v>34</v>
      </c>
      <c r="J269" s="203"/>
      <c r="K269" s="203"/>
      <c r="L269" s="347"/>
    </row>
    <row r="270" spans="2:12" s="12" customFormat="1" ht="13.5" hidden="1" outlineLevel="3">
      <c r="B270" s="342"/>
      <c r="C270" s="203"/>
      <c r="D270" s="206" t="s">
        <v>348</v>
      </c>
      <c r="E270" s="343" t="s">
        <v>34</v>
      </c>
      <c r="F270" s="344" t="s">
        <v>5339</v>
      </c>
      <c r="G270" s="203"/>
      <c r="H270" s="345" t="s">
        <v>34</v>
      </c>
      <c r="I270" s="346" t="s">
        <v>34</v>
      </c>
      <c r="J270" s="203"/>
      <c r="K270" s="203"/>
      <c r="L270" s="347"/>
    </row>
    <row r="271" spans="2:12" s="12" customFormat="1" ht="13.5" hidden="1" outlineLevel="3">
      <c r="B271" s="342"/>
      <c r="C271" s="203"/>
      <c r="D271" s="206" t="s">
        <v>348</v>
      </c>
      <c r="E271" s="343" t="s">
        <v>34</v>
      </c>
      <c r="F271" s="344" t="s">
        <v>5340</v>
      </c>
      <c r="G271" s="203"/>
      <c r="H271" s="345" t="s">
        <v>34</v>
      </c>
      <c r="I271" s="346" t="s">
        <v>34</v>
      </c>
      <c r="J271" s="203"/>
      <c r="K271" s="203"/>
      <c r="L271" s="347"/>
    </row>
    <row r="272" spans="2:12" s="12" customFormat="1" ht="13.5" hidden="1" outlineLevel="3">
      <c r="B272" s="342"/>
      <c r="C272" s="203"/>
      <c r="D272" s="206" t="s">
        <v>348</v>
      </c>
      <c r="E272" s="343" t="s">
        <v>34</v>
      </c>
      <c r="F272" s="344" t="s">
        <v>5341</v>
      </c>
      <c r="G272" s="203"/>
      <c r="H272" s="345" t="s">
        <v>34</v>
      </c>
      <c r="I272" s="346" t="s">
        <v>34</v>
      </c>
      <c r="J272" s="203"/>
      <c r="K272" s="203"/>
      <c r="L272" s="347"/>
    </row>
    <row r="273" spans="2:12" s="12" customFormat="1" ht="13.5" hidden="1" outlineLevel="3">
      <c r="B273" s="342"/>
      <c r="C273" s="203"/>
      <c r="D273" s="206" t="s">
        <v>348</v>
      </c>
      <c r="E273" s="343" t="s">
        <v>34</v>
      </c>
      <c r="F273" s="344" t="s">
        <v>5342</v>
      </c>
      <c r="G273" s="203"/>
      <c r="H273" s="345" t="s">
        <v>34</v>
      </c>
      <c r="I273" s="346" t="s">
        <v>34</v>
      </c>
      <c r="J273" s="203"/>
      <c r="K273" s="203"/>
      <c r="L273" s="347"/>
    </row>
    <row r="274" spans="2:12" s="12" customFormat="1" ht="13.5" hidden="1" outlineLevel="3">
      <c r="B274" s="342"/>
      <c r="C274" s="203"/>
      <c r="D274" s="206" t="s">
        <v>348</v>
      </c>
      <c r="E274" s="343" t="s">
        <v>34</v>
      </c>
      <c r="F274" s="344" t="s">
        <v>5343</v>
      </c>
      <c r="G274" s="203"/>
      <c r="H274" s="345" t="s">
        <v>34</v>
      </c>
      <c r="I274" s="346" t="s">
        <v>34</v>
      </c>
      <c r="J274" s="203"/>
      <c r="K274" s="203"/>
      <c r="L274" s="347"/>
    </row>
    <row r="275" spans="2:12" s="12" customFormat="1" ht="13.5" hidden="1" outlineLevel="3">
      <c r="B275" s="342"/>
      <c r="C275" s="203"/>
      <c r="D275" s="206" t="s">
        <v>348</v>
      </c>
      <c r="E275" s="343" t="s">
        <v>34</v>
      </c>
      <c r="F275" s="344" t="s">
        <v>5344</v>
      </c>
      <c r="G275" s="203"/>
      <c r="H275" s="345" t="s">
        <v>34</v>
      </c>
      <c r="I275" s="346" t="s">
        <v>34</v>
      </c>
      <c r="J275" s="203"/>
      <c r="K275" s="203"/>
      <c r="L275" s="347"/>
    </row>
    <row r="276" spans="2:12" s="12" customFormat="1" ht="13.5" hidden="1" outlineLevel="3">
      <c r="B276" s="342"/>
      <c r="C276" s="203"/>
      <c r="D276" s="206" t="s">
        <v>348</v>
      </c>
      <c r="E276" s="343" t="s">
        <v>34</v>
      </c>
      <c r="F276" s="344" t="s">
        <v>5345</v>
      </c>
      <c r="G276" s="203"/>
      <c r="H276" s="345" t="s">
        <v>34</v>
      </c>
      <c r="I276" s="346" t="s">
        <v>34</v>
      </c>
      <c r="J276" s="203"/>
      <c r="K276" s="203"/>
      <c r="L276" s="347"/>
    </row>
    <row r="277" spans="2:12" s="12" customFormat="1" ht="13.5" hidden="1" outlineLevel="3">
      <c r="B277" s="342"/>
      <c r="C277" s="203"/>
      <c r="D277" s="206" t="s">
        <v>348</v>
      </c>
      <c r="E277" s="343" t="s">
        <v>34</v>
      </c>
      <c r="F277" s="344" t="s">
        <v>5346</v>
      </c>
      <c r="G277" s="203"/>
      <c r="H277" s="345" t="s">
        <v>34</v>
      </c>
      <c r="I277" s="346" t="s">
        <v>34</v>
      </c>
      <c r="J277" s="203"/>
      <c r="K277" s="203"/>
      <c r="L277" s="347"/>
    </row>
    <row r="278" spans="2:12" s="12" customFormat="1" ht="13.5" hidden="1" outlineLevel="3">
      <c r="B278" s="342"/>
      <c r="C278" s="203"/>
      <c r="D278" s="206" t="s">
        <v>348</v>
      </c>
      <c r="E278" s="343" t="s">
        <v>34</v>
      </c>
      <c r="F278" s="344" t="s">
        <v>5270</v>
      </c>
      <c r="G278" s="203"/>
      <c r="H278" s="345" t="s">
        <v>34</v>
      </c>
      <c r="I278" s="346" t="s">
        <v>34</v>
      </c>
      <c r="J278" s="203"/>
      <c r="K278" s="203"/>
      <c r="L278" s="347"/>
    </row>
    <row r="279" spans="2:12" s="12" customFormat="1" ht="13.5" hidden="1" outlineLevel="3">
      <c r="B279" s="342"/>
      <c r="C279" s="203"/>
      <c r="D279" s="206" t="s">
        <v>348</v>
      </c>
      <c r="E279" s="343" t="s">
        <v>34</v>
      </c>
      <c r="F279" s="344" t="s">
        <v>5347</v>
      </c>
      <c r="G279" s="203"/>
      <c r="H279" s="345" t="s">
        <v>34</v>
      </c>
      <c r="I279" s="346" t="s">
        <v>34</v>
      </c>
      <c r="J279" s="203"/>
      <c r="K279" s="203"/>
      <c r="L279" s="347"/>
    </row>
    <row r="280" spans="2:12" s="12" customFormat="1" ht="13.5" hidden="1" outlineLevel="3">
      <c r="B280" s="342"/>
      <c r="C280" s="203"/>
      <c r="D280" s="206" t="s">
        <v>348</v>
      </c>
      <c r="E280" s="343" t="s">
        <v>34</v>
      </c>
      <c r="F280" s="344" t="s">
        <v>5348</v>
      </c>
      <c r="G280" s="203"/>
      <c r="H280" s="345" t="s">
        <v>34</v>
      </c>
      <c r="I280" s="346" t="s">
        <v>34</v>
      </c>
      <c r="J280" s="203"/>
      <c r="K280" s="203"/>
      <c r="L280" s="347"/>
    </row>
    <row r="281" spans="2:12" s="12" customFormat="1" ht="13.5" hidden="1" outlineLevel="3">
      <c r="B281" s="342"/>
      <c r="C281" s="203"/>
      <c r="D281" s="206" t="s">
        <v>348</v>
      </c>
      <c r="E281" s="343" t="s">
        <v>34</v>
      </c>
      <c r="F281" s="344" t="s">
        <v>5349</v>
      </c>
      <c r="G281" s="203"/>
      <c r="H281" s="345" t="s">
        <v>34</v>
      </c>
      <c r="I281" s="346" t="s">
        <v>34</v>
      </c>
      <c r="J281" s="203"/>
      <c r="K281" s="203"/>
      <c r="L281" s="347"/>
    </row>
    <row r="282" spans="2:12" s="12" customFormat="1" ht="13.5" hidden="1" outlineLevel="3">
      <c r="B282" s="342"/>
      <c r="C282" s="203"/>
      <c r="D282" s="206" t="s">
        <v>348</v>
      </c>
      <c r="E282" s="343" t="s">
        <v>34</v>
      </c>
      <c r="F282" s="344" t="s">
        <v>5350</v>
      </c>
      <c r="G282" s="203"/>
      <c r="H282" s="345" t="s">
        <v>34</v>
      </c>
      <c r="I282" s="346" t="s">
        <v>34</v>
      </c>
      <c r="J282" s="203"/>
      <c r="K282" s="203"/>
      <c r="L282" s="347"/>
    </row>
    <row r="283" spans="2:12" s="12" customFormat="1" ht="13.5" hidden="1" outlineLevel="3">
      <c r="B283" s="342"/>
      <c r="C283" s="203"/>
      <c r="D283" s="206" t="s">
        <v>348</v>
      </c>
      <c r="E283" s="343" t="s">
        <v>34</v>
      </c>
      <c r="F283" s="344" t="s">
        <v>5275</v>
      </c>
      <c r="G283" s="203"/>
      <c r="H283" s="345" t="s">
        <v>34</v>
      </c>
      <c r="I283" s="346" t="s">
        <v>34</v>
      </c>
      <c r="J283" s="203"/>
      <c r="K283" s="203"/>
      <c r="L283" s="347"/>
    </row>
    <row r="284" spans="2:12" s="13" customFormat="1" ht="13.5" hidden="1" outlineLevel="3">
      <c r="B284" s="331"/>
      <c r="C284" s="204"/>
      <c r="D284" s="206" t="s">
        <v>348</v>
      </c>
      <c r="E284" s="210" t="s">
        <v>34</v>
      </c>
      <c r="F284" s="211" t="s">
        <v>5351</v>
      </c>
      <c r="G284" s="204"/>
      <c r="H284" s="212">
        <v>2336.202</v>
      </c>
      <c r="I284" s="332" t="s">
        <v>34</v>
      </c>
      <c r="J284" s="204"/>
      <c r="K284" s="204"/>
      <c r="L284" s="333"/>
    </row>
    <row r="285" spans="2:12" s="14" customFormat="1" ht="13.5" hidden="1" outlineLevel="3">
      <c r="B285" s="335"/>
      <c r="C285" s="205"/>
      <c r="D285" s="206" t="s">
        <v>348</v>
      </c>
      <c r="E285" s="207" t="s">
        <v>34</v>
      </c>
      <c r="F285" s="208" t="s">
        <v>352</v>
      </c>
      <c r="G285" s="205"/>
      <c r="H285" s="209">
        <v>2336.202</v>
      </c>
      <c r="I285" s="336" t="s">
        <v>34</v>
      </c>
      <c r="J285" s="205"/>
      <c r="K285" s="205"/>
      <c r="L285" s="337"/>
    </row>
    <row r="286" spans="2:12" s="1" customFormat="1" ht="22.5" customHeight="1" outlineLevel="2" collapsed="1">
      <c r="B286" s="302"/>
      <c r="C286" s="191" t="s">
        <v>8</v>
      </c>
      <c r="D286" s="191" t="s">
        <v>342</v>
      </c>
      <c r="E286" s="192" t="s">
        <v>5352</v>
      </c>
      <c r="F286" s="193" t="s">
        <v>5353</v>
      </c>
      <c r="G286" s="194" t="s">
        <v>345</v>
      </c>
      <c r="H286" s="195">
        <v>526.158</v>
      </c>
      <c r="I286" s="269">
        <v>25.8</v>
      </c>
      <c r="J286" s="197">
        <f>ROUND(I286*H286,2)</f>
        <v>13574.88</v>
      </c>
      <c r="K286" s="193" t="s">
        <v>5100</v>
      </c>
      <c r="L286" s="322"/>
    </row>
    <row r="287" spans="2:12" s="12" customFormat="1" ht="13.5" hidden="1" outlineLevel="3">
      <c r="B287" s="342"/>
      <c r="C287" s="203"/>
      <c r="D287" s="206" t="s">
        <v>348</v>
      </c>
      <c r="E287" s="343" t="s">
        <v>34</v>
      </c>
      <c r="F287" s="344" t="s">
        <v>5354</v>
      </c>
      <c r="G287" s="203"/>
      <c r="H287" s="345" t="s">
        <v>34</v>
      </c>
      <c r="I287" s="346" t="s">
        <v>34</v>
      </c>
      <c r="J287" s="203"/>
      <c r="K287" s="203"/>
      <c r="L287" s="347"/>
    </row>
    <row r="288" spans="2:12" s="12" customFormat="1" ht="13.5" hidden="1" outlineLevel="3">
      <c r="B288" s="342"/>
      <c r="C288" s="203"/>
      <c r="D288" s="206" t="s">
        <v>348</v>
      </c>
      <c r="E288" s="343" t="s">
        <v>34</v>
      </c>
      <c r="F288" s="344" t="s">
        <v>5236</v>
      </c>
      <c r="G288" s="203"/>
      <c r="H288" s="345" t="s">
        <v>34</v>
      </c>
      <c r="I288" s="346" t="s">
        <v>34</v>
      </c>
      <c r="J288" s="203"/>
      <c r="K288" s="203"/>
      <c r="L288" s="347"/>
    </row>
    <row r="289" spans="2:12" s="12" customFormat="1" ht="13.5" hidden="1" outlineLevel="3">
      <c r="B289" s="342"/>
      <c r="C289" s="203"/>
      <c r="D289" s="206" t="s">
        <v>348</v>
      </c>
      <c r="E289" s="343" t="s">
        <v>34</v>
      </c>
      <c r="F289" s="344" t="s">
        <v>5355</v>
      </c>
      <c r="G289" s="203"/>
      <c r="H289" s="345" t="s">
        <v>34</v>
      </c>
      <c r="I289" s="346" t="s">
        <v>34</v>
      </c>
      <c r="J289" s="203"/>
      <c r="K289" s="203"/>
      <c r="L289" s="347"/>
    </row>
    <row r="290" spans="2:12" s="12" customFormat="1" ht="13.5" hidden="1" outlineLevel="3">
      <c r="B290" s="342"/>
      <c r="C290" s="203"/>
      <c r="D290" s="206" t="s">
        <v>348</v>
      </c>
      <c r="E290" s="343" t="s">
        <v>34</v>
      </c>
      <c r="F290" s="344" t="s">
        <v>5238</v>
      </c>
      <c r="G290" s="203"/>
      <c r="H290" s="345" t="s">
        <v>34</v>
      </c>
      <c r="I290" s="346" t="s">
        <v>34</v>
      </c>
      <c r="J290" s="203"/>
      <c r="K290" s="203"/>
      <c r="L290" s="347"/>
    </row>
    <row r="291" spans="2:12" s="12" customFormat="1" ht="13.5" hidden="1" outlineLevel="3">
      <c r="B291" s="342"/>
      <c r="C291" s="203"/>
      <c r="D291" s="206" t="s">
        <v>348</v>
      </c>
      <c r="E291" s="343" t="s">
        <v>34</v>
      </c>
      <c r="F291" s="344" t="s">
        <v>5356</v>
      </c>
      <c r="G291" s="203"/>
      <c r="H291" s="345" t="s">
        <v>34</v>
      </c>
      <c r="I291" s="346" t="s">
        <v>34</v>
      </c>
      <c r="J291" s="203"/>
      <c r="K291" s="203"/>
      <c r="L291" s="347"/>
    </row>
    <row r="292" spans="2:12" s="12" customFormat="1" ht="13.5" hidden="1" outlineLevel="3">
      <c r="B292" s="342"/>
      <c r="C292" s="203"/>
      <c r="D292" s="206" t="s">
        <v>348</v>
      </c>
      <c r="E292" s="343" t="s">
        <v>34</v>
      </c>
      <c r="F292" s="344" t="s">
        <v>5252</v>
      </c>
      <c r="G292" s="203"/>
      <c r="H292" s="345" t="s">
        <v>34</v>
      </c>
      <c r="I292" s="346" t="s">
        <v>34</v>
      </c>
      <c r="J292" s="203"/>
      <c r="K292" s="203"/>
      <c r="L292" s="347"/>
    </row>
    <row r="293" spans="2:12" s="13" customFormat="1" ht="13.5" hidden="1" outlineLevel="3">
      <c r="B293" s="331"/>
      <c r="C293" s="204"/>
      <c r="D293" s="206" t="s">
        <v>348</v>
      </c>
      <c r="E293" s="210" t="s">
        <v>34</v>
      </c>
      <c r="F293" s="211" t="s">
        <v>5357</v>
      </c>
      <c r="G293" s="204"/>
      <c r="H293" s="212">
        <v>526.158</v>
      </c>
      <c r="I293" s="332" t="s">
        <v>34</v>
      </c>
      <c r="J293" s="204"/>
      <c r="K293" s="204"/>
      <c r="L293" s="333"/>
    </row>
    <row r="294" spans="2:12" s="14" customFormat="1" ht="13.5" hidden="1" outlineLevel="3">
      <c r="B294" s="335"/>
      <c r="C294" s="205"/>
      <c r="D294" s="206" t="s">
        <v>348</v>
      </c>
      <c r="E294" s="207" t="s">
        <v>34</v>
      </c>
      <c r="F294" s="208" t="s">
        <v>352</v>
      </c>
      <c r="G294" s="205"/>
      <c r="H294" s="209">
        <v>526.158</v>
      </c>
      <c r="I294" s="336" t="s">
        <v>34</v>
      </c>
      <c r="J294" s="205"/>
      <c r="K294" s="205"/>
      <c r="L294" s="337"/>
    </row>
    <row r="295" spans="2:12" s="1" customFormat="1" ht="22.5" customHeight="1" outlineLevel="2" collapsed="1">
      <c r="B295" s="302"/>
      <c r="C295" s="191" t="s">
        <v>410</v>
      </c>
      <c r="D295" s="191" t="s">
        <v>342</v>
      </c>
      <c r="E295" s="192" t="s">
        <v>5358</v>
      </c>
      <c r="F295" s="193" t="s">
        <v>5359</v>
      </c>
      <c r="G295" s="194" t="s">
        <v>345</v>
      </c>
      <c r="H295" s="195">
        <v>3350.652</v>
      </c>
      <c r="I295" s="269">
        <v>68.1</v>
      </c>
      <c r="J295" s="197">
        <f>ROUND(I295*H295,2)</f>
        <v>228179.4</v>
      </c>
      <c r="K295" s="193" t="s">
        <v>5100</v>
      </c>
      <c r="L295" s="322"/>
    </row>
    <row r="296" spans="2:12" s="12" customFormat="1" ht="13.5" hidden="1" outlineLevel="3">
      <c r="B296" s="342"/>
      <c r="C296" s="203"/>
      <c r="D296" s="206" t="s">
        <v>348</v>
      </c>
      <c r="E296" s="343" t="s">
        <v>34</v>
      </c>
      <c r="F296" s="344" t="s">
        <v>5360</v>
      </c>
      <c r="G296" s="203"/>
      <c r="H296" s="345" t="s">
        <v>34</v>
      </c>
      <c r="I296" s="346" t="s">
        <v>34</v>
      </c>
      <c r="J296" s="203"/>
      <c r="K296" s="203"/>
      <c r="L296" s="347"/>
    </row>
    <row r="297" spans="2:12" s="12" customFormat="1" ht="13.5" hidden="1" outlineLevel="3">
      <c r="B297" s="342"/>
      <c r="C297" s="203"/>
      <c r="D297" s="206" t="s">
        <v>348</v>
      </c>
      <c r="E297" s="343" t="s">
        <v>34</v>
      </c>
      <c r="F297" s="344" t="s">
        <v>5361</v>
      </c>
      <c r="G297" s="203"/>
      <c r="H297" s="345" t="s">
        <v>34</v>
      </c>
      <c r="I297" s="346" t="s">
        <v>34</v>
      </c>
      <c r="J297" s="203"/>
      <c r="K297" s="203"/>
      <c r="L297" s="347"/>
    </row>
    <row r="298" spans="2:12" s="12" customFormat="1" ht="13.5" hidden="1" outlineLevel="3">
      <c r="B298" s="342"/>
      <c r="C298" s="203"/>
      <c r="D298" s="206" t="s">
        <v>348</v>
      </c>
      <c r="E298" s="343" t="s">
        <v>34</v>
      </c>
      <c r="F298" s="344" t="s">
        <v>5362</v>
      </c>
      <c r="G298" s="203"/>
      <c r="H298" s="345" t="s">
        <v>34</v>
      </c>
      <c r="I298" s="346" t="s">
        <v>34</v>
      </c>
      <c r="J298" s="203"/>
      <c r="K298" s="203"/>
      <c r="L298" s="347"/>
    </row>
    <row r="299" spans="2:12" s="13" customFormat="1" ht="13.5" hidden="1" outlineLevel="3">
      <c r="B299" s="331"/>
      <c r="C299" s="204"/>
      <c r="D299" s="206" t="s">
        <v>348</v>
      </c>
      <c r="E299" s="210" t="s">
        <v>34</v>
      </c>
      <c r="F299" s="211" t="s">
        <v>5363</v>
      </c>
      <c r="G299" s="204"/>
      <c r="H299" s="212">
        <v>3350.652</v>
      </c>
      <c r="I299" s="332" t="s">
        <v>34</v>
      </c>
      <c r="J299" s="204"/>
      <c r="K299" s="204"/>
      <c r="L299" s="333"/>
    </row>
    <row r="300" spans="2:12" s="14" customFormat="1" ht="13.5" hidden="1" outlineLevel="3">
      <c r="B300" s="335"/>
      <c r="C300" s="205"/>
      <c r="D300" s="206" t="s">
        <v>348</v>
      </c>
      <c r="E300" s="207" t="s">
        <v>34</v>
      </c>
      <c r="F300" s="208" t="s">
        <v>352</v>
      </c>
      <c r="G300" s="205"/>
      <c r="H300" s="209">
        <v>3350.652</v>
      </c>
      <c r="I300" s="336" t="s">
        <v>34</v>
      </c>
      <c r="J300" s="205"/>
      <c r="K300" s="205"/>
      <c r="L300" s="337"/>
    </row>
    <row r="301" spans="2:12" s="1" customFormat="1" ht="22.5" customHeight="1" outlineLevel="2" collapsed="1">
      <c r="B301" s="302"/>
      <c r="C301" s="191" t="s">
        <v>414</v>
      </c>
      <c r="D301" s="191" t="s">
        <v>342</v>
      </c>
      <c r="E301" s="192" t="s">
        <v>5364</v>
      </c>
      <c r="F301" s="193" t="s">
        <v>5365</v>
      </c>
      <c r="G301" s="194" t="s">
        <v>345</v>
      </c>
      <c r="H301" s="195">
        <v>4196.298</v>
      </c>
      <c r="I301" s="269">
        <v>181.1</v>
      </c>
      <c r="J301" s="197">
        <f>ROUND(I301*H301,2)</f>
        <v>759949.57</v>
      </c>
      <c r="K301" s="193" t="s">
        <v>5100</v>
      </c>
      <c r="L301" s="322"/>
    </row>
    <row r="302" spans="2:12" s="12" customFormat="1" ht="13.5" hidden="1" outlineLevel="3">
      <c r="B302" s="342"/>
      <c r="C302" s="203"/>
      <c r="D302" s="206" t="s">
        <v>348</v>
      </c>
      <c r="E302" s="343" t="s">
        <v>34</v>
      </c>
      <c r="F302" s="344" t="s">
        <v>5366</v>
      </c>
      <c r="G302" s="203"/>
      <c r="H302" s="345" t="s">
        <v>34</v>
      </c>
      <c r="I302" s="346" t="s">
        <v>34</v>
      </c>
      <c r="J302" s="203"/>
      <c r="K302" s="203"/>
      <c r="L302" s="347"/>
    </row>
    <row r="303" spans="2:12" s="13" customFormat="1" ht="13.5" hidden="1" outlineLevel="3">
      <c r="B303" s="331"/>
      <c r="C303" s="204"/>
      <c r="D303" s="206" t="s">
        <v>348</v>
      </c>
      <c r="E303" s="210" t="s">
        <v>34</v>
      </c>
      <c r="F303" s="211" t="s">
        <v>5367</v>
      </c>
      <c r="G303" s="204"/>
      <c r="H303" s="212">
        <v>4196.298</v>
      </c>
      <c r="I303" s="332" t="s">
        <v>34</v>
      </c>
      <c r="J303" s="204"/>
      <c r="K303" s="204"/>
      <c r="L303" s="333"/>
    </row>
    <row r="304" spans="2:12" s="14" customFormat="1" ht="13.5" hidden="1" outlineLevel="3">
      <c r="B304" s="335"/>
      <c r="C304" s="205"/>
      <c r="D304" s="206" t="s">
        <v>348</v>
      </c>
      <c r="E304" s="207" t="s">
        <v>34</v>
      </c>
      <c r="F304" s="208" t="s">
        <v>352</v>
      </c>
      <c r="G304" s="205"/>
      <c r="H304" s="209">
        <v>4196.298</v>
      </c>
      <c r="I304" s="336" t="s">
        <v>34</v>
      </c>
      <c r="J304" s="205"/>
      <c r="K304" s="205"/>
      <c r="L304" s="337"/>
    </row>
    <row r="305" spans="2:12" s="1" customFormat="1" ht="22.5" customHeight="1" outlineLevel="2" collapsed="1">
      <c r="B305" s="302"/>
      <c r="C305" s="191" t="s">
        <v>418</v>
      </c>
      <c r="D305" s="191" t="s">
        <v>342</v>
      </c>
      <c r="E305" s="192" t="s">
        <v>5368</v>
      </c>
      <c r="F305" s="193" t="s">
        <v>5369</v>
      </c>
      <c r="G305" s="194" t="s">
        <v>345</v>
      </c>
      <c r="H305" s="195">
        <v>12166.592</v>
      </c>
      <c r="I305" s="269">
        <v>6.2</v>
      </c>
      <c r="J305" s="197">
        <f>ROUND(I305*H305,2)</f>
        <v>75432.87</v>
      </c>
      <c r="K305" s="193" t="s">
        <v>5100</v>
      </c>
      <c r="L305" s="322"/>
    </row>
    <row r="306" spans="2:12" s="13" customFormat="1" ht="13.5" hidden="1" outlineLevel="3">
      <c r="B306" s="331"/>
      <c r="C306" s="204"/>
      <c r="D306" s="206" t="s">
        <v>348</v>
      </c>
      <c r="E306" s="210" t="s">
        <v>34</v>
      </c>
      <c r="F306" s="211" t="s">
        <v>5370</v>
      </c>
      <c r="G306" s="204"/>
      <c r="H306" s="212">
        <v>12166.592</v>
      </c>
      <c r="I306" s="332" t="s">
        <v>34</v>
      </c>
      <c r="J306" s="204"/>
      <c r="K306" s="204"/>
      <c r="L306" s="333"/>
    </row>
    <row r="307" spans="2:12" s="14" customFormat="1" ht="13.5" hidden="1" outlineLevel="3">
      <c r="B307" s="335"/>
      <c r="C307" s="205"/>
      <c r="D307" s="206" t="s">
        <v>348</v>
      </c>
      <c r="E307" s="207" t="s">
        <v>34</v>
      </c>
      <c r="F307" s="208" t="s">
        <v>352</v>
      </c>
      <c r="G307" s="205"/>
      <c r="H307" s="209">
        <v>12166.592</v>
      </c>
      <c r="I307" s="336" t="s">
        <v>34</v>
      </c>
      <c r="J307" s="205"/>
      <c r="K307" s="205"/>
      <c r="L307" s="337"/>
    </row>
    <row r="308" spans="2:12" s="1" customFormat="1" ht="22.5" customHeight="1" outlineLevel="2" collapsed="1">
      <c r="B308" s="302"/>
      <c r="C308" s="191" t="s">
        <v>422</v>
      </c>
      <c r="D308" s="191" t="s">
        <v>342</v>
      </c>
      <c r="E308" s="192" t="s">
        <v>5371</v>
      </c>
      <c r="F308" s="193" t="s">
        <v>5372</v>
      </c>
      <c r="G308" s="194" t="s">
        <v>345</v>
      </c>
      <c r="H308" s="195">
        <v>1875.289</v>
      </c>
      <c r="I308" s="269">
        <v>36.1</v>
      </c>
      <c r="J308" s="197">
        <f>ROUND(I308*H308,2)</f>
        <v>67697.93</v>
      </c>
      <c r="K308" s="193" t="s">
        <v>5100</v>
      </c>
      <c r="L308" s="322"/>
    </row>
    <row r="309" spans="2:12" s="13" customFormat="1" ht="13.5" hidden="1" outlineLevel="3">
      <c r="B309" s="331"/>
      <c r="C309" s="204"/>
      <c r="D309" s="206" t="s">
        <v>348</v>
      </c>
      <c r="E309" s="210" t="s">
        <v>34</v>
      </c>
      <c r="F309" s="211" t="s">
        <v>5373</v>
      </c>
      <c r="G309" s="204"/>
      <c r="H309" s="212">
        <v>1756.898</v>
      </c>
      <c r="I309" s="332" t="s">
        <v>34</v>
      </c>
      <c r="J309" s="204"/>
      <c r="K309" s="204"/>
      <c r="L309" s="333"/>
    </row>
    <row r="310" spans="2:12" s="13" customFormat="1" ht="13.5" hidden="1" outlineLevel="3">
      <c r="B310" s="331"/>
      <c r="C310" s="204"/>
      <c r="D310" s="206" t="s">
        <v>348</v>
      </c>
      <c r="E310" s="210" t="s">
        <v>34</v>
      </c>
      <c r="F310" s="211" t="s">
        <v>5374</v>
      </c>
      <c r="G310" s="204"/>
      <c r="H310" s="212">
        <v>118.391</v>
      </c>
      <c r="I310" s="332" t="s">
        <v>34</v>
      </c>
      <c r="J310" s="204"/>
      <c r="K310" s="204"/>
      <c r="L310" s="333"/>
    </row>
    <row r="311" spans="2:12" s="14" customFormat="1" ht="13.5" hidden="1" outlineLevel="3">
      <c r="B311" s="335"/>
      <c r="C311" s="205"/>
      <c r="D311" s="206" t="s">
        <v>348</v>
      </c>
      <c r="E311" s="207" t="s">
        <v>34</v>
      </c>
      <c r="F311" s="208" t="s">
        <v>352</v>
      </c>
      <c r="G311" s="205"/>
      <c r="H311" s="209">
        <v>1875.289</v>
      </c>
      <c r="I311" s="336" t="s">
        <v>34</v>
      </c>
      <c r="J311" s="205"/>
      <c r="K311" s="205"/>
      <c r="L311" s="337"/>
    </row>
    <row r="312" spans="2:12" s="1" customFormat="1" ht="22.5" customHeight="1" outlineLevel="2" collapsed="1">
      <c r="B312" s="302"/>
      <c r="C312" s="191" t="s">
        <v>425</v>
      </c>
      <c r="D312" s="191" t="s">
        <v>342</v>
      </c>
      <c r="E312" s="192" t="s">
        <v>5375</v>
      </c>
      <c r="F312" s="193" t="s">
        <v>5376</v>
      </c>
      <c r="G312" s="194" t="s">
        <v>345</v>
      </c>
      <c r="H312" s="195">
        <v>937.644</v>
      </c>
      <c r="I312" s="269">
        <v>7</v>
      </c>
      <c r="J312" s="197">
        <f>ROUND(I312*H312,2)</f>
        <v>6563.51</v>
      </c>
      <c r="K312" s="193" t="s">
        <v>5100</v>
      </c>
      <c r="L312" s="322"/>
    </row>
    <row r="313" spans="2:12" s="13" customFormat="1" ht="13.5" hidden="1" outlineLevel="3">
      <c r="B313" s="331"/>
      <c r="C313" s="204"/>
      <c r="D313" s="206" t="s">
        <v>348</v>
      </c>
      <c r="E313" s="210" t="s">
        <v>34</v>
      </c>
      <c r="F313" s="211" t="s">
        <v>5377</v>
      </c>
      <c r="G313" s="204"/>
      <c r="H313" s="212">
        <v>878.449</v>
      </c>
      <c r="I313" s="332" t="s">
        <v>34</v>
      </c>
      <c r="J313" s="204"/>
      <c r="K313" s="204"/>
      <c r="L313" s="333"/>
    </row>
    <row r="314" spans="2:12" s="13" customFormat="1" ht="13.5" hidden="1" outlineLevel="3">
      <c r="B314" s="331"/>
      <c r="C314" s="204"/>
      <c r="D314" s="206" t="s">
        <v>348</v>
      </c>
      <c r="E314" s="210" t="s">
        <v>34</v>
      </c>
      <c r="F314" s="211" t="s">
        <v>5378</v>
      </c>
      <c r="G314" s="204"/>
      <c r="H314" s="212">
        <v>59.195</v>
      </c>
      <c r="I314" s="332" t="s">
        <v>34</v>
      </c>
      <c r="J314" s="204"/>
      <c r="K314" s="204"/>
      <c r="L314" s="333"/>
    </row>
    <row r="315" spans="2:12" s="14" customFormat="1" ht="13.5" hidden="1" outlineLevel="3">
      <c r="B315" s="335"/>
      <c r="C315" s="205"/>
      <c r="D315" s="206" t="s">
        <v>348</v>
      </c>
      <c r="E315" s="207" t="s">
        <v>34</v>
      </c>
      <c r="F315" s="208" t="s">
        <v>352</v>
      </c>
      <c r="G315" s="205"/>
      <c r="H315" s="209">
        <v>937.644</v>
      </c>
      <c r="I315" s="336" t="s">
        <v>34</v>
      </c>
      <c r="J315" s="205"/>
      <c r="K315" s="205"/>
      <c r="L315" s="337"/>
    </row>
    <row r="316" spans="2:12" s="1" customFormat="1" ht="22.5" customHeight="1" outlineLevel="2" collapsed="1">
      <c r="B316" s="302"/>
      <c r="C316" s="191" t="s">
        <v>7</v>
      </c>
      <c r="D316" s="191" t="s">
        <v>342</v>
      </c>
      <c r="E316" s="192" t="s">
        <v>5379</v>
      </c>
      <c r="F316" s="193" t="s">
        <v>5380</v>
      </c>
      <c r="G316" s="194" t="s">
        <v>345</v>
      </c>
      <c r="H316" s="195">
        <v>306.476</v>
      </c>
      <c r="I316" s="269">
        <v>75.2</v>
      </c>
      <c r="J316" s="197">
        <f>ROUND(I316*H316,2)</f>
        <v>23047</v>
      </c>
      <c r="K316" s="193" t="s">
        <v>5100</v>
      </c>
      <c r="L316" s="322"/>
    </row>
    <row r="317" spans="2:12" s="12" customFormat="1" ht="13.5" hidden="1" outlineLevel="3">
      <c r="B317" s="342"/>
      <c r="C317" s="203"/>
      <c r="D317" s="206" t="s">
        <v>348</v>
      </c>
      <c r="E317" s="343" t="s">
        <v>34</v>
      </c>
      <c r="F317" s="344" t="s">
        <v>5381</v>
      </c>
      <c r="G317" s="203"/>
      <c r="H317" s="345" t="s">
        <v>34</v>
      </c>
      <c r="I317" s="346" t="s">
        <v>34</v>
      </c>
      <c r="J317" s="203"/>
      <c r="K317" s="203"/>
      <c r="L317" s="347"/>
    </row>
    <row r="318" spans="2:12" s="12" customFormat="1" ht="24" hidden="1" outlineLevel="3">
      <c r="B318" s="342"/>
      <c r="C318" s="203"/>
      <c r="D318" s="206" t="s">
        <v>348</v>
      </c>
      <c r="E318" s="343" t="s">
        <v>34</v>
      </c>
      <c r="F318" s="344" t="s">
        <v>5382</v>
      </c>
      <c r="G318" s="203"/>
      <c r="H318" s="345" t="s">
        <v>34</v>
      </c>
      <c r="I318" s="346" t="s">
        <v>34</v>
      </c>
      <c r="J318" s="203"/>
      <c r="K318" s="203"/>
      <c r="L318" s="347"/>
    </row>
    <row r="319" spans="2:12" s="12" customFormat="1" ht="13.5" hidden="1" outlineLevel="3">
      <c r="B319" s="342"/>
      <c r="C319" s="203"/>
      <c r="D319" s="206" t="s">
        <v>348</v>
      </c>
      <c r="E319" s="343" t="s">
        <v>34</v>
      </c>
      <c r="F319" s="344" t="s">
        <v>5383</v>
      </c>
      <c r="G319" s="203"/>
      <c r="H319" s="345" t="s">
        <v>34</v>
      </c>
      <c r="I319" s="346" t="s">
        <v>34</v>
      </c>
      <c r="J319" s="203"/>
      <c r="K319" s="203"/>
      <c r="L319" s="347"/>
    </row>
    <row r="320" spans="2:12" s="12" customFormat="1" ht="13.5" hidden="1" outlineLevel="3">
      <c r="B320" s="342"/>
      <c r="C320" s="203"/>
      <c r="D320" s="206" t="s">
        <v>348</v>
      </c>
      <c r="E320" s="343" t="s">
        <v>34</v>
      </c>
      <c r="F320" s="344" t="s">
        <v>5384</v>
      </c>
      <c r="G320" s="203"/>
      <c r="H320" s="345" t="s">
        <v>34</v>
      </c>
      <c r="I320" s="346" t="s">
        <v>34</v>
      </c>
      <c r="J320" s="203"/>
      <c r="K320" s="203"/>
      <c r="L320" s="347"/>
    </row>
    <row r="321" spans="2:12" s="12" customFormat="1" ht="13.5" hidden="1" outlineLevel="3">
      <c r="B321" s="342"/>
      <c r="C321" s="203"/>
      <c r="D321" s="206" t="s">
        <v>348</v>
      </c>
      <c r="E321" s="343" t="s">
        <v>34</v>
      </c>
      <c r="F321" s="344" t="s">
        <v>5385</v>
      </c>
      <c r="G321" s="203"/>
      <c r="H321" s="345" t="s">
        <v>34</v>
      </c>
      <c r="I321" s="346" t="s">
        <v>34</v>
      </c>
      <c r="J321" s="203"/>
      <c r="K321" s="203"/>
      <c r="L321" s="347"/>
    </row>
    <row r="322" spans="2:12" s="12" customFormat="1" ht="13.5" hidden="1" outlineLevel="3">
      <c r="B322" s="342"/>
      <c r="C322" s="203"/>
      <c r="D322" s="206" t="s">
        <v>348</v>
      </c>
      <c r="E322" s="343" t="s">
        <v>34</v>
      </c>
      <c r="F322" s="344" t="s">
        <v>5386</v>
      </c>
      <c r="G322" s="203"/>
      <c r="H322" s="345" t="s">
        <v>34</v>
      </c>
      <c r="I322" s="346" t="s">
        <v>34</v>
      </c>
      <c r="J322" s="203"/>
      <c r="K322" s="203"/>
      <c r="L322" s="347"/>
    </row>
    <row r="323" spans="2:12" s="12" customFormat="1" ht="13.5" hidden="1" outlineLevel="3">
      <c r="B323" s="342"/>
      <c r="C323" s="203"/>
      <c r="D323" s="206" t="s">
        <v>348</v>
      </c>
      <c r="E323" s="343" t="s">
        <v>34</v>
      </c>
      <c r="F323" s="344" t="s">
        <v>5387</v>
      </c>
      <c r="G323" s="203"/>
      <c r="H323" s="345" t="s">
        <v>34</v>
      </c>
      <c r="I323" s="346" t="s">
        <v>34</v>
      </c>
      <c r="J323" s="203"/>
      <c r="K323" s="203"/>
      <c r="L323" s="347"/>
    </row>
    <row r="324" spans="2:12" s="12" customFormat="1" ht="13.5" hidden="1" outlineLevel="3">
      <c r="B324" s="342"/>
      <c r="C324" s="203"/>
      <c r="D324" s="206" t="s">
        <v>348</v>
      </c>
      <c r="E324" s="343" t="s">
        <v>34</v>
      </c>
      <c r="F324" s="344" t="s">
        <v>5388</v>
      </c>
      <c r="G324" s="203"/>
      <c r="H324" s="345" t="s">
        <v>34</v>
      </c>
      <c r="I324" s="346" t="s">
        <v>34</v>
      </c>
      <c r="J324" s="203"/>
      <c r="K324" s="203"/>
      <c r="L324" s="347"/>
    </row>
    <row r="325" spans="2:12" s="12" customFormat="1" ht="13.5" hidden="1" outlineLevel="3">
      <c r="B325" s="342"/>
      <c r="C325" s="203"/>
      <c r="D325" s="206" t="s">
        <v>348</v>
      </c>
      <c r="E325" s="343" t="s">
        <v>34</v>
      </c>
      <c r="F325" s="344" t="s">
        <v>5389</v>
      </c>
      <c r="G325" s="203"/>
      <c r="H325" s="345" t="s">
        <v>34</v>
      </c>
      <c r="I325" s="346" t="s">
        <v>34</v>
      </c>
      <c r="J325" s="203"/>
      <c r="K325" s="203"/>
      <c r="L325" s="347"/>
    </row>
    <row r="326" spans="2:12" s="12" customFormat="1" ht="13.5" hidden="1" outlineLevel="3">
      <c r="B326" s="342"/>
      <c r="C326" s="203"/>
      <c r="D326" s="206" t="s">
        <v>348</v>
      </c>
      <c r="E326" s="343" t="s">
        <v>34</v>
      </c>
      <c r="F326" s="344" t="s">
        <v>5390</v>
      </c>
      <c r="G326" s="203"/>
      <c r="H326" s="345" t="s">
        <v>34</v>
      </c>
      <c r="I326" s="346" t="s">
        <v>34</v>
      </c>
      <c r="J326" s="203"/>
      <c r="K326" s="203"/>
      <c r="L326" s="347"/>
    </row>
    <row r="327" spans="2:12" s="12" customFormat="1" ht="13.5" hidden="1" outlineLevel="3">
      <c r="B327" s="342"/>
      <c r="C327" s="203"/>
      <c r="D327" s="206" t="s">
        <v>348</v>
      </c>
      <c r="E327" s="343" t="s">
        <v>34</v>
      </c>
      <c r="F327" s="344" t="s">
        <v>5391</v>
      </c>
      <c r="G327" s="203"/>
      <c r="H327" s="345" t="s">
        <v>34</v>
      </c>
      <c r="I327" s="346" t="s">
        <v>34</v>
      </c>
      <c r="J327" s="203"/>
      <c r="K327" s="203"/>
      <c r="L327" s="347"/>
    </row>
    <row r="328" spans="2:12" s="12" customFormat="1" ht="13.5" hidden="1" outlineLevel="3">
      <c r="B328" s="342"/>
      <c r="C328" s="203"/>
      <c r="D328" s="206" t="s">
        <v>348</v>
      </c>
      <c r="E328" s="343" t="s">
        <v>34</v>
      </c>
      <c r="F328" s="344" t="s">
        <v>5392</v>
      </c>
      <c r="G328" s="203"/>
      <c r="H328" s="345" t="s">
        <v>34</v>
      </c>
      <c r="I328" s="346" t="s">
        <v>34</v>
      </c>
      <c r="J328" s="203"/>
      <c r="K328" s="203"/>
      <c r="L328" s="347"/>
    </row>
    <row r="329" spans="2:12" s="12" customFormat="1" ht="13.5" hidden="1" outlineLevel="3">
      <c r="B329" s="342"/>
      <c r="C329" s="203"/>
      <c r="D329" s="206" t="s">
        <v>348</v>
      </c>
      <c r="E329" s="343" t="s">
        <v>34</v>
      </c>
      <c r="F329" s="344" t="s">
        <v>5393</v>
      </c>
      <c r="G329" s="203"/>
      <c r="H329" s="345" t="s">
        <v>34</v>
      </c>
      <c r="I329" s="346" t="s">
        <v>34</v>
      </c>
      <c r="J329" s="203"/>
      <c r="K329" s="203"/>
      <c r="L329" s="347"/>
    </row>
    <row r="330" spans="2:12" s="12" customFormat="1" ht="13.5" hidden="1" outlineLevel="3">
      <c r="B330" s="342"/>
      <c r="C330" s="203"/>
      <c r="D330" s="206" t="s">
        <v>348</v>
      </c>
      <c r="E330" s="343" t="s">
        <v>34</v>
      </c>
      <c r="F330" s="344" t="s">
        <v>5394</v>
      </c>
      <c r="G330" s="203"/>
      <c r="H330" s="345" t="s">
        <v>34</v>
      </c>
      <c r="I330" s="346" t="s">
        <v>34</v>
      </c>
      <c r="J330" s="203"/>
      <c r="K330" s="203"/>
      <c r="L330" s="347"/>
    </row>
    <row r="331" spans="2:12" s="12" customFormat="1" ht="13.5" hidden="1" outlineLevel="3">
      <c r="B331" s="342"/>
      <c r="C331" s="203"/>
      <c r="D331" s="206" t="s">
        <v>348</v>
      </c>
      <c r="E331" s="343" t="s">
        <v>34</v>
      </c>
      <c r="F331" s="344" t="s">
        <v>5395</v>
      </c>
      <c r="G331" s="203"/>
      <c r="H331" s="345" t="s">
        <v>34</v>
      </c>
      <c r="I331" s="346" t="s">
        <v>34</v>
      </c>
      <c r="J331" s="203"/>
      <c r="K331" s="203"/>
      <c r="L331" s="347"/>
    </row>
    <row r="332" spans="2:12" s="12" customFormat="1" ht="13.5" hidden="1" outlineLevel="3">
      <c r="B332" s="342"/>
      <c r="C332" s="203"/>
      <c r="D332" s="206" t="s">
        <v>348</v>
      </c>
      <c r="E332" s="343" t="s">
        <v>34</v>
      </c>
      <c r="F332" s="344" t="s">
        <v>5396</v>
      </c>
      <c r="G332" s="203"/>
      <c r="H332" s="345" t="s">
        <v>34</v>
      </c>
      <c r="I332" s="346" t="s">
        <v>34</v>
      </c>
      <c r="J332" s="203"/>
      <c r="K332" s="203"/>
      <c r="L332" s="347"/>
    </row>
    <row r="333" spans="2:12" s="12" customFormat="1" ht="13.5" hidden="1" outlineLevel="3">
      <c r="B333" s="342"/>
      <c r="C333" s="203"/>
      <c r="D333" s="206" t="s">
        <v>348</v>
      </c>
      <c r="E333" s="343" t="s">
        <v>34</v>
      </c>
      <c r="F333" s="344" t="s">
        <v>5397</v>
      </c>
      <c r="G333" s="203"/>
      <c r="H333" s="345" t="s">
        <v>34</v>
      </c>
      <c r="I333" s="346" t="s">
        <v>34</v>
      </c>
      <c r="J333" s="203"/>
      <c r="K333" s="203"/>
      <c r="L333" s="347"/>
    </row>
    <row r="334" spans="2:12" s="13" customFormat="1" ht="13.5" hidden="1" outlineLevel="3">
      <c r="B334" s="331"/>
      <c r="C334" s="204"/>
      <c r="D334" s="206" t="s">
        <v>348</v>
      </c>
      <c r="E334" s="210" t="s">
        <v>34</v>
      </c>
      <c r="F334" s="211" t="s">
        <v>5398</v>
      </c>
      <c r="G334" s="204"/>
      <c r="H334" s="212">
        <v>306.476</v>
      </c>
      <c r="I334" s="332" t="s">
        <v>34</v>
      </c>
      <c r="J334" s="204"/>
      <c r="K334" s="204"/>
      <c r="L334" s="333"/>
    </row>
    <row r="335" spans="2:12" s="14" customFormat="1" ht="13.5" hidden="1" outlineLevel="3">
      <c r="B335" s="335"/>
      <c r="C335" s="205"/>
      <c r="D335" s="206" t="s">
        <v>348</v>
      </c>
      <c r="E335" s="207" t="s">
        <v>34</v>
      </c>
      <c r="F335" s="208" t="s">
        <v>352</v>
      </c>
      <c r="G335" s="205"/>
      <c r="H335" s="209">
        <v>306.476</v>
      </c>
      <c r="I335" s="336" t="s">
        <v>34</v>
      </c>
      <c r="J335" s="205"/>
      <c r="K335" s="205"/>
      <c r="L335" s="337"/>
    </row>
    <row r="336" spans="2:12" s="1" customFormat="1" ht="22.5" customHeight="1" outlineLevel="2" collapsed="1">
      <c r="B336" s="302"/>
      <c r="C336" s="191" t="s">
        <v>431</v>
      </c>
      <c r="D336" s="191" t="s">
        <v>342</v>
      </c>
      <c r="E336" s="192" t="s">
        <v>5379</v>
      </c>
      <c r="F336" s="193" t="s">
        <v>5380</v>
      </c>
      <c r="G336" s="194" t="s">
        <v>345</v>
      </c>
      <c r="H336" s="195">
        <v>353.843</v>
      </c>
      <c r="I336" s="269">
        <v>75.2</v>
      </c>
      <c r="J336" s="197">
        <f>ROUND(I336*H336,2)</f>
        <v>26608.99</v>
      </c>
      <c r="K336" s="193" t="s">
        <v>5100</v>
      </c>
      <c r="L336" s="322"/>
    </row>
    <row r="337" spans="2:12" s="12" customFormat="1" ht="13.5" hidden="1" outlineLevel="3">
      <c r="B337" s="342"/>
      <c r="C337" s="203"/>
      <c r="D337" s="206" t="s">
        <v>348</v>
      </c>
      <c r="E337" s="343" t="s">
        <v>34</v>
      </c>
      <c r="F337" s="344" t="s">
        <v>5399</v>
      </c>
      <c r="G337" s="203"/>
      <c r="H337" s="345" t="s">
        <v>34</v>
      </c>
      <c r="I337" s="346" t="s">
        <v>34</v>
      </c>
      <c r="J337" s="203"/>
      <c r="K337" s="203"/>
      <c r="L337" s="347"/>
    </row>
    <row r="338" spans="2:12" s="12" customFormat="1" ht="24" hidden="1" outlineLevel="3">
      <c r="B338" s="342"/>
      <c r="C338" s="203"/>
      <c r="D338" s="206" t="s">
        <v>348</v>
      </c>
      <c r="E338" s="343" t="s">
        <v>34</v>
      </c>
      <c r="F338" s="344" t="s">
        <v>5382</v>
      </c>
      <c r="G338" s="203"/>
      <c r="H338" s="345" t="s">
        <v>34</v>
      </c>
      <c r="I338" s="346" t="s">
        <v>34</v>
      </c>
      <c r="J338" s="203"/>
      <c r="K338" s="203"/>
      <c r="L338" s="347"/>
    </row>
    <row r="339" spans="2:12" s="12" customFormat="1" ht="13.5" hidden="1" outlineLevel="3">
      <c r="B339" s="342"/>
      <c r="C339" s="203"/>
      <c r="D339" s="206" t="s">
        <v>348</v>
      </c>
      <c r="E339" s="343" t="s">
        <v>34</v>
      </c>
      <c r="F339" s="344" t="s">
        <v>5400</v>
      </c>
      <c r="G339" s="203"/>
      <c r="H339" s="345" t="s">
        <v>34</v>
      </c>
      <c r="I339" s="346" t="s">
        <v>34</v>
      </c>
      <c r="J339" s="203"/>
      <c r="K339" s="203"/>
      <c r="L339" s="347"/>
    </row>
    <row r="340" spans="2:12" s="12" customFormat="1" ht="13.5" hidden="1" outlineLevel="3">
      <c r="B340" s="342"/>
      <c r="C340" s="203"/>
      <c r="D340" s="206" t="s">
        <v>348</v>
      </c>
      <c r="E340" s="343" t="s">
        <v>34</v>
      </c>
      <c r="F340" s="344" t="s">
        <v>5401</v>
      </c>
      <c r="G340" s="203"/>
      <c r="H340" s="345" t="s">
        <v>34</v>
      </c>
      <c r="I340" s="346" t="s">
        <v>34</v>
      </c>
      <c r="J340" s="203"/>
      <c r="K340" s="203"/>
      <c r="L340" s="347"/>
    </row>
    <row r="341" spans="2:12" s="12" customFormat="1" ht="13.5" hidden="1" outlineLevel="3">
      <c r="B341" s="342"/>
      <c r="C341" s="203"/>
      <c r="D341" s="206" t="s">
        <v>348</v>
      </c>
      <c r="E341" s="343" t="s">
        <v>34</v>
      </c>
      <c r="F341" s="344" t="s">
        <v>5402</v>
      </c>
      <c r="G341" s="203"/>
      <c r="H341" s="345" t="s">
        <v>34</v>
      </c>
      <c r="I341" s="346" t="s">
        <v>34</v>
      </c>
      <c r="J341" s="203"/>
      <c r="K341" s="203"/>
      <c r="L341" s="347"/>
    </row>
    <row r="342" spans="2:12" s="12" customFormat="1" ht="13.5" hidden="1" outlineLevel="3">
      <c r="B342" s="342"/>
      <c r="C342" s="203"/>
      <c r="D342" s="206" t="s">
        <v>348</v>
      </c>
      <c r="E342" s="343" t="s">
        <v>34</v>
      </c>
      <c r="F342" s="344" t="s">
        <v>5403</v>
      </c>
      <c r="G342" s="203"/>
      <c r="H342" s="345" t="s">
        <v>34</v>
      </c>
      <c r="I342" s="346" t="s">
        <v>34</v>
      </c>
      <c r="J342" s="203"/>
      <c r="K342" s="203"/>
      <c r="L342" s="347"/>
    </row>
    <row r="343" spans="2:12" s="13" customFormat="1" ht="13.5" hidden="1" outlineLevel="3">
      <c r="B343" s="331"/>
      <c r="C343" s="204"/>
      <c r="D343" s="206" t="s">
        <v>348</v>
      </c>
      <c r="E343" s="210" t="s">
        <v>34</v>
      </c>
      <c r="F343" s="211" t="s">
        <v>5404</v>
      </c>
      <c r="G343" s="204"/>
      <c r="H343" s="212">
        <v>353.843</v>
      </c>
      <c r="I343" s="332" t="s">
        <v>34</v>
      </c>
      <c r="J343" s="204"/>
      <c r="K343" s="204"/>
      <c r="L343" s="333"/>
    </row>
    <row r="344" spans="2:12" s="14" customFormat="1" ht="13.5" hidden="1" outlineLevel="3">
      <c r="B344" s="335"/>
      <c r="C344" s="205"/>
      <c r="D344" s="206" t="s">
        <v>348</v>
      </c>
      <c r="E344" s="207" t="s">
        <v>34</v>
      </c>
      <c r="F344" s="208" t="s">
        <v>352</v>
      </c>
      <c r="G344" s="205"/>
      <c r="H344" s="209">
        <v>353.843</v>
      </c>
      <c r="I344" s="336" t="s">
        <v>34</v>
      </c>
      <c r="J344" s="205"/>
      <c r="K344" s="205"/>
      <c r="L344" s="337"/>
    </row>
    <row r="345" spans="2:12" s="1" customFormat="1" ht="22.5" customHeight="1" outlineLevel="2" collapsed="1">
      <c r="B345" s="302"/>
      <c r="C345" s="191" t="s">
        <v>435</v>
      </c>
      <c r="D345" s="191" t="s">
        <v>342</v>
      </c>
      <c r="E345" s="192" t="s">
        <v>5379</v>
      </c>
      <c r="F345" s="193" t="s">
        <v>5380</v>
      </c>
      <c r="G345" s="194" t="s">
        <v>345</v>
      </c>
      <c r="H345" s="195">
        <v>1616.131</v>
      </c>
      <c r="I345" s="269">
        <v>75.2</v>
      </c>
      <c r="J345" s="197">
        <f>ROUND(I345*H345,2)</f>
        <v>121533.05</v>
      </c>
      <c r="K345" s="193" t="s">
        <v>5100</v>
      </c>
      <c r="L345" s="322"/>
    </row>
    <row r="346" spans="2:12" s="12" customFormat="1" ht="13.5" hidden="1" outlineLevel="3">
      <c r="B346" s="342"/>
      <c r="C346" s="203"/>
      <c r="D346" s="206" t="s">
        <v>348</v>
      </c>
      <c r="E346" s="343" t="s">
        <v>34</v>
      </c>
      <c r="F346" s="344" t="s">
        <v>5405</v>
      </c>
      <c r="G346" s="203"/>
      <c r="H346" s="345" t="s">
        <v>34</v>
      </c>
      <c r="I346" s="346" t="s">
        <v>34</v>
      </c>
      <c r="J346" s="203"/>
      <c r="K346" s="203"/>
      <c r="L346" s="347"/>
    </row>
    <row r="347" spans="2:12" s="12" customFormat="1" ht="24" hidden="1" outlineLevel="3">
      <c r="B347" s="342"/>
      <c r="C347" s="203"/>
      <c r="D347" s="206" t="s">
        <v>348</v>
      </c>
      <c r="E347" s="343" t="s">
        <v>34</v>
      </c>
      <c r="F347" s="344" t="s">
        <v>5382</v>
      </c>
      <c r="G347" s="203"/>
      <c r="H347" s="345" t="s">
        <v>34</v>
      </c>
      <c r="I347" s="346" t="s">
        <v>34</v>
      </c>
      <c r="J347" s="203"/>
      <c r="K347" s="203"/>
      <c r="L347" s="347"/>
    </row>
    <row r="348" spans="2:12" s="12" customFormat="1" ht="13.5" hidden="1" outlineLevel="3">
      <c r="B348" s="342"/>
      <c r="C348" s="203"/>
      <c r="D348" s="206" t="s">
        <v>348</v>
      </c>
      <c r="E348" s="343" t="s">
        <v>34</v>
      </c>
      <c r="F348" s="344" t="s">
        <v>5406</v>
      </c>
      <c r="G348" s="203"/>
      <c r="H348" s="345" t="s">
        <v>34</v>
      </c>
      <c r="I348" s="346" t="s">
        <v>34</v>
      </c>
      <c r="J348" s="203"/>
      <c r="K348" s="203"/>
      <c r="L348" s="347"/>
    </row>
    <row r="349" spans="2:12" s="12" customFormat="1" ht="13.5" hidden="1" outlineLevel="3">
      <c r="B349" s="342"/>
      <c r="C349" s="203"/>
      <c r="D349" s="206" t="s">
        <v>348</v>
      </c>
      <c r="E349" s="343" t="s">
        <v>34</v>
      </c>
      <c r="F349" s="344" t="s">
        <v>5407</v>
      </c>
      <c r="G349" s="203"/>
      <c r="H349" s="345" t="s">
        <v>34</v>
      </c>
      <c r="I349" s="346" t="s">
        <v>34</v>
      </c>
      <c r="J349" s="203"/>
      <c r="K349" s="203"/>
      <c r="L349" s="347"/>
    </row>
    <row r="350" spans="2:12" s="12" customFormat="1" ht="13.5" hidden="1" outlineLevel="3">
      <c r="B350" s="342"/>
      <c r="C350" s="203"/>
      <c r="D350" s="206" t="s">
        <v>348</v>
      </c>
      <c r="E350" s="343" t="s">
        <v>34</v>
      </c>
      <c r="F350" s="344" t="s">
        <v>5408</v>
      </c>
      <c r="G350" s="203"/>
      <c r="H350" s="345" t="s">
        <v>34</v>
      </c>
      <c r="I350" s="346" t="s">
        <v>34</v>
      </c>
      <c r="J350" s="203"/>
      <c r="K350" s="203"/>
      <c r="L350" s="347"/>
    </row>
    <row r="351" spans="2:12" s="12" customFormat="1" ht="13.5" hidden="1" outlineLevel="3">
      <c r="B351" s="342"/>
      <c r="C351" s="203"/>
      <c r="D351" s="206" t="s">
        <v>348</v>
      </c>
      <c r="E351" s="343" t="s">
        <v>34</v>
      </c>
      <c r="F351" s="344" t="s">
        <v>5409</v>
      </c>
      <c r="G351" s="203"/>
      <c r="H351" s="345" t="s">
        <v>34</v>
      </c>
      <c r="I351" s="346" t="s">
        <v>34</v>
      </c>
      <c r="J351" s="203"/>
      <c r="K351" s="203"/>
      <c r="L351" s="347"/>
    </row>
    <row r="352" spans="2:12" s="12" customFormat="1" ht="13.5" hidden="1" outlineLevel="3">
      <c r="B352" s="342"/>
      <c r="C352" s="203"/>
      <c r="D352" s="206" t="s">
        <v>348</v>
      </c>
      <c r="E352" s="343" t="s">
        <v>34</v>
      </c>
      <c r="F352" s="344" t="s">
        <v>5410</v>
      </c>
      <c r="G352" s="203"/>
      <c r="H352" s="345" t="s">
        <v>34</v>
      </c>
      <c r="I352" s="346" t="s">
        <v>34</v>
      </c>
      <c r="J352" s="203"/>
      <c r="K352" s="203"/>
      <c r="L352" s="347"/>
    </row>
    <row r="353" spans="2:12" s="12" customFormat="1" ht="13.5" hidden="1" outlineLevel="3">
      <c r="B353" s="342"/>
      <c r="C353" s="203"/>
      <c r="D353" s="206" t="s">
        <v>348</v>
      </c>
      <c r="E353" s="343" t="s">
        <v>34</v>
      </c>
      <c r="F353" s="344" t="s">
        <v>5411</v>
      </c>
      <c r="G353" s="203"/>
      <c r="H353" s="345" t="s">
        <v>34</v>
      </c>
      <c r="I353" s="346" t="s">
        <v>34</v>
      </c>
      <c r="J353" s="203"/>
      <c r="K353" s="203"/>
      <c r="L353" s="347"/>
    </row>
    <row r="354" spans="2:12" s="12" customFormat="1" ht="13.5" hidden="1" outlineLevel="3">
      <c r="B354" s="342"/>
      <c r="C354" s="203"/>
      <c r="D354" s="206" t="s">
        <v>348</v>
      </c>
      <c r="E354" s="343" t="s">
        <v>34</v>
      </c>
      <c r="F354" s="344" t="s">
        <v>5412</v>
      </c>
      <c r="G354" s="203"/>
      <c r="H354" s="345" t="s">
        <v>34</v>
      </c>
      <c r="I354" s="346" t="s">
        <v>34</v>
      </c>
      <c r="J354" s="203"/>
      <c r="K354" s="203"/>
      <c r="L354" s="347"/>
    </row>
    <row r="355" spans="2:12" s="12" customFormat="1" ht="13.5" hidden="1" outlineLevel="3">
      <c r="B355" s="342"/>
      <c r="C355" s="203"/>
      <c r="D355" s="206" t="s">
        <v>348</v>
      </c>
      <c r="E355" s="343" t="s">
        <v>34</v>
      </c>
      <c r="F355" s="344" t="s">
        <v>5413</v>
      </c>
      <c r="G355" s="203"/>
      <c r="H355" s="345" t="s">
        <v>34</v>
      </c>
      <c r="I355" s="346" t="s">
        <v>34</v>
      </c>
      <c r="J355" s="203"/>
      <c r="K355" s="203"/>
      <c r="L355" s="347"/>
    </row>
    <row r="356" spans="2:12" s="12" customFormat="1" ht="13.5" hidden="1" outlineLevel="3">
      <c r="B356" s="342"/>
      <c r="C356" s="203"/>
      <c r="D356" s="206" t="s">
        <v>348</v>
      </c>
      <c r="E356" s="343" t="s">
        <v>34</v>
      </c>
      <c r="F356" s="344" t="s">
        <v>5414</v>
      </c>
      <c r="G356" s="203"/>
      <c r="H356" s="345" t="s">
        <v>34</v>
      </c>
      <c r="I356" s="346" t="s">
        <v>34</v>
      </c>
      <c r="J356" s="203"/>
      <c r="K356" s="203"/>
      <c r="L356" s="347"/>
    </row>
    <row r="357" spans="2:12" s="12" customFormat="1" ht="13.5" hidden="1" outlineLevel="3">
      <c r="B357" s="342"/>
      <c r="C357" s="203"/>
      <c r="D357" s="206" t="s">
        <v>348</v>
      </c>
      <c r="E357" s="343" t="s">
        <v>34</v>
      </c>
      <c r="F357" s="344" t="s">
        <v>5415</v>
      </c>
      <c r="G357" s="203"/>
      <c r="H357" s="345" t="s">
        <v>34</v>
      </c>
      <c r="I357" s="346" t="s">
        <v>34</v>
      </c>
      <c r="J357" s="203"/>
      <c r="K357" s="203"/>
      <c r="L357" s="347"/>
    </row>
    <row r="358" spans="2:12" s="12" customFormat="1" ht="13.5" hidden="1" outlineLevel="3">
      <c r="B358" s="342"/>
      <c r="C358" s="203"/>
      <c r="D358" s="206" t="s">
        <v>348</v>
      </c>
      <c r="E358" s="343" t="s">
        <v>34</v>
      </c>
      <c r="F358" s="344" t="s">
        <v>5416</v>
      </c>
      <c r="G358" s="203"/>
      <c r="H358" s="345" t="s">
        <v>34</v>
      </c>
      <c r="I358" s="346" t="s">
        <v>34</v>
      </c>
      <c r="J358" s="203"/>
      <c r="K358" s="203"/>
      <c r="L358" s="347"/>
    </row>
    <row r="359" spans="2:12" s="12" customFormat="1" ht="13.5" hidden="1" outlineLevel="3">
      <c r="B359" s="342"/>
      <c r="C359" s="203"/>
      <c r="D359" s="206" t="s">
        <v>348</v>
      </c>
      <c r="E359" s="343" t="s">
        <v>34</v>
      </c>
      <c r="F359" s="344" t="s">
        <v>5417</v>
      </c>
      <c r="G359" s="203"/>
      <c r="H359" s="345" t="s">
        <v>34</v>
      </c>
      <c r="I359" s="346" t="s">
        <v>34</v>
      </c>
      <c r="J359" s="203"/>
      <c r="K359" s="203"/>
      <c r="L359" s="347"/>
    </row>
    <row r="360" spans="2:12" s="12" customFormat="1" ht="13.5" hidden="1" outlineLevel="3">
      <c r="B360" s="342"/>
      <c r="C360" s="203"/>
      <c r="D360" s="206" t="s">
        <v>348</v>
      </c>
      <c r="E360" s="343" t="s">
        <v>34</v>
      </c>
      <c r="F360" s="344" t="s">
        <v>5418</v>
      </c>
      <c r="G360" s="203"/>
      <c r="H360" s="345" t="s">
        <v>34</v>
      </c>
      <c r="I360" s="346" t="s">
        <v>34</v>
      </c>
      <c r="J360" s="203"/>
      <c r="K360" s="203"/>
      <c r="L360" s="347"/>
    </row>
    <row r="361" spans="2:12" s="12" customFormat="1" ht="13.5" hidden="1" outlineLevel="3">
      <c r="B361" s="342"/>
      <c r="C361" s="203"/>
      <c r="D361" s="206" t="s">
        <v>348</v>
      </c>
      <c r="E361" s="343" t="s">
        <v>34</v>
      </c>
      <c r="F361" s="344" t="s">
        <v>5419</v>
      </c>
      <c r="G361" s="203"/>
      <c r="H361" s="345" t="s">
        <v>34</v>
      </c>
      <c r="I361" s="346" t="s">
        <v>34</v>
      </c>
      <c r="J361" s="203"/>
      <c r="K361" s="203"/>
      <c r="L361" s="347"/>
    </row>
    <row r="362" spans="2:12" s="12" customFormat="1" ht="13.5" hidden="1" outlineLevel="3">
      <c r="B362" s="342"/>
      <c r="C362" s="203"/>
      <c r="D362" s="206" t="s">
        <v>348</v>
      </c>
      <c r="E362" s="343" t="s">
        <v>34</v>
      </c>
      <c r="F362" s="344" t="s">
        <v>5420</v>
      </c>
      <c r="G362" s="203"/>
      <c r="H362" s="345" t="s">
        <v>34</v>
      </c>
      <c r="I362" s="346" t="s">
        <v>34</v>
      </c>
      <c r="J362" s="203"/>
      <c r="K362" s="203"/>
      <c r="L362" s="347"/>
    </row>
    <row r="363" spans="2:12" s="12" customFormat="1" ht="13.5" hidden="1" outlineLevel="3">
      <c r="B363" s="342"/>
      <c r="C363" s="203"/>
      <c r="D363" s="206" t="s">
        <v>348</v>
      </c>
      <c r="E363" s="343" t="s">
        <v>34</v>
      </c>
      <c r="F363" s="344" t="s">
        <v>5421</v>
      </c>
      <c r="G363" s="203"/>
      <c r="H363" s="345" t="s">
        <v>34</v>
      </c>
      <c r="I363" s="346" t="s">
        <v>34</v>
      </c>
      <c r="J363" s="203"/>
      <c r="K363" s="203"/>
      <c r="L363" s="347"/>
    </row>
    <row r="364" spans="2:12" s="12" customFormat="1" ht="13.5" hidden="1" outlineLevel="3">
      <c r="B364" s="342"/>
      <c r="C364" s="203"/>
      <c r="D364" s="206" t="s">
        <v>348</v>
      </c>
      <c r="E364" s="343" t="s">
        <v>34</v>
      </c>
      <c r="F364" s="344" t="s">
        <v>5422</v>
      </c>
      <c r="G364" s="203"/>
      <c r="H364" s="345" t="s">
        <v>34</v>
      </c>
      <c r="I364" s="346" t="s">
        <v>34</v>
      </c>
      <c r="J364" s="203"/>
      <c r="K364" s="203"/>
      <c r="L364" s="347"/>
    </row>
    <row r="365" spans="2:12" s="12" customFormat="1" ht="13.5" hidden="1" outlineLevel="3">
      <c r="B365" s="342"/>
      <c r="C365" s="203"/>
      <c r="D365" s="206" t="s">
        <v>348</v>
      </c>
      <c r="E365" s="343" t="s">
        <v>34</v>
      </c>
      <c r="F365" s="344" t="s">
        <v>5423</v>
      </c>
      <c r="G365" s="203"/>
      <c r="H365" s="345" t="s">
        <v>34</v>
      </c>
      <c r="I365" s="346" t="s">
        <v>34</v>
      </c>
      <c r="J365" s="203"/>
      <c r="K365" s="203"/>
      <c r="L365" s="347"/>
    </row>
    <row r="366" spans="2:12" s="12" customFormat="1" ht="13.5" hidden="1" outlineLevel="3">
      <c r="B366" s="342"/>
      <c r="C366" s="203"/>
      <c r="D366" s="206" t="s">
        <v>348</v>
      </c>
      <c r="E366" s="343" t="s">
        <v>34</v>
      </c>
      <c r="F366" s="344" t="s">
        <v>5424</v>
      </c>
      <c r="G366" s="203"/>
      <c r="H366" s="345" t="s">
        <v>34</v>
      </c>
      <c r="I366" s="346" t="s">
        <v>34</v>
      </c>
      <c r="J366" s="203"/>
      <c r="K366" s="203"/>
      <c r="L366" s="347"/>
    </row>
    <row r="367" spans="2:12" s="12" customFormat="1" ht="13.5" hidden="1" outlineLevel="3">
      <c r="B367" s="342"/>
      <c r="C367" s="203"/>
      <c r="D367" s="206" t="s">
        <v>348</v>
      </c>
      <c r="E367" s="343" t="s">
        <v>34</v>
      </c>
      <c r="F367" s="344" t="s">
        <v>5425</v>
      </c>
      <c r="G367" s="203"/>
      <c r="H367" s="345" t="s">
        <v>34</v>
      </c>
      <c r="I367" s="346" t="s">
        <v>34</v>
      </c>
      <c r="J367" s="203"/>
      <c r="K367" s="203"/>
      <c r="L367" s="347"/>
    </row>
    <row r="368" spans="2:12" s="12" customFormat="1" ht="13.5" hidden="1" outlineLevel="3">
      <c r="B368" s="342"/>
      <c r="C368" s="203"/>
      <c r="D368" s="206" t="s">
        <v>348</v>
      </c>
      <c r="E368" s="343" t="s">
        <v>34</v>
      </c>
      <c r="F368" s="344" t="s">
        <v>5426</v>
      </c>
      <c r="G368" s="203"/>
      <c r="H368" s="345" t="s">
        <v>34</v>
      </c>
      <c r="I368" s="346" t="s">
        <v>34</v>
      </c>
      <c r="J368" s="203"/>
      <c r="K368" s="203"/>
      <c r="L368" s="347"/>
    </row>
    <row r="369" spans="2:12" s="12" customFormat="1" ht="13.5" hidden="1" outlineLevel="3">
      <c r="B369" s="342"/>
      <c r="C369" s="203"/>
      <c r="D369" s="206" t="s">
        <v>348</v>
      </c>
      <c r="E369" s="343" t="s">
        <v>34</v>
      </c>
      <c r="F369" s="344" t="s">
        <v>5427</v>
      </c>
      <c r="G369" s="203"/>
      <c r="H369" s="345" t="s">
        <v>34</v>
      </c>
      <c r="I369" s="346" t="s">
        <v>34</v>
      </c>
      <c r="J369" s="203"/>
      <c r="K369" s="203"/>
      <c r="L369" s="347"/>
    </row>
    <row r="370" spans="2:12" s="13" customFormat="1" ht="13.5" hidden="1" outlineLevel="3">
      <c r="B370" s="331"/>
      <c r="C370" s="204"/>
      <c r="D370" s="206" t="s">
        <v>348</v>
      </c>
      <c r="E370" s="210" t="s">
        <v>34</v>
      </c>
      <c r="F370" s="211" t="s">
        <v>5428</v>
      </c>
      <c r="G370" s="204"/>
      <c r="H370" s="212">
        <v>1616.131</v>
      </c>
      <c r="I370" s="332" t="s">
        <v>34</v>
      </c>
      <c r="J370" s="204"/>
      <c r="K370" s="204"/>
      <c r="L370" s="333"/>
    </row>
    <row r="371" spans="2:12" s="14" customFormat="1" ht="13.5" hidden="1" outlineLevel="3">
      <c r="B371" s="335"/>
      <c r="C371" s="205"/>
      <c r="D371" s="206" t="s">
        <v>348</v>
      </c>
      <c r="E371" s="207" t="s">
        <v>34</v>
      </c>
      <c r="F371" s="208" t="s">
        <v>352</v>
      </c>
      <c r="G371" s="205"/>
      <c r="H371" s="209">
        <v>1616.131</v>
      </c>
      <c r="I371" s="336" t="s">
        <v>34</v>
      </c>
      <c r="J371" s="205"/>
      <c r="K371" s="205"/>
      <c r="L371" s="337"/>
    </row>
    <row r="372" spans="2:12" s="1" customFormat="1" ht="22.5" customHeight="1" outlineLevel="2" collapsed="1">
      <c r="B372" s="302"/>
      <c r="C372" s="191" t="s">
        <v>436</v>
      </c>
      <c r="D372" s="191" t="s">
        <v>342</v>
      </c>
      <c r="E372" s="192" t="s">
        <v>5429</v>
      </c>
      <c r="F372" s="193" t="s">
        <v>5430</v>
      </c>
      <c r="G372" s="194" t="s">
        <v>345</v>
      </c>
      <c r="H372" s="195">
        <v>1259.022</v>
      </c>
      <c r="I372" s="269">
        <v>250.8</v>
      </c>
      <c r="J372" s="197">
        <f>ROUND(I372*H372,2)</f>
        <v>315762.72</v>
      </c>
      <c r="K372" s="193" t="s">
        <v>5100</v>
      </c>
      <c r="L372" s="322"/>
    </row>
    <row r="373" spans="2:12" s="12" customFormat="1" ht="13.5" hidden="1" outlineLevel="3">
      <c r="B373" s="342"/>
      <c r="C373" s="203"/>
      <c r="D373" s="206" t="s">
        <v>348</v>
      </c>
      <c r="E373" s="343" t="s">
        <v>34</v>
      </c>
      <c r="F373" s="344" t="s">
        <v>5431</v>
      </c>
      <c r="G373" s="203"/>
      <c r="H373" s="345" t="s">
        <v>34</v>
      </c>
      <c r="I373" s="346" t="s">
        <v>34</v>
      </c>
      <c r="J373" s="203"/>
      <c r="K373" s="203"/>
      <c r="L373" s="347"/>
    </row>
    <row r="374" spans="2:12" s="12" customFormat="1" ht="13.5" hidden="1" outlineLevel="3">
      <c r="B374" s="342"/>
      <c r="C374" s="203"/>
      <c r="D374" s="206" t="s">
        <v>348</v>
      </c>
      <c r="E374" s="343" t="s">
        <v>34</v>
      </c>
      <c r="F374" s="344" t="s">
        <v>5432</v>
      </c>
      <c r="G374" s="203"/>
      <c r="H374" s="345" t="s">
        <v>34</v>
      </c>
      <c r="I374" s="346" t="s">
        <v>34</v>
      </c>
      <c r="J374" s="203"/>
      <c r="K374" s="203"/>
      <c r="L374" s="347"/>
    </row>
    <row r="375" spans="2:12" s="12" customFormat="1" ht="13.5" hidden="1" outlineLevel="3">
      <c r="B375" s="342"/>
      <c r="C375" s="203"/>
      <c r="D375" s="206" t="s">
        <v>348</v>
      </c>
      <c r="E375" s="343" t="s">
        <v>34</v>
      </c>
      <c r="F375" s="344" t="s">
        <v>5433</v>
      </c>
      <c r="G375" s="203"/>
      <c r="H375" s="345" t="s">
        <v>34</v>
      </c>
      <c r="I375" s="346" t="s">
        <v>34</v>
      </c>
      <c r="J375" s="203"/>
      <c r="K375" s="203"/>
      <c r="L375" s="347"/>
    </row>
    <row r="376" spans="2:12" s="12" customFormat="1" ht="13.5" hidden="1" outlineLevel="3">
      <c r="B376" s="342"/>
      <c r="C376" s="203"/>
      <c r="D376" s="206" t="s">
        <v>348</v>
      </c>
      <c r="E376" s="343" t="s">
        <v>34</v>
      </c>
      <c r="F376" s="344" t="s">
        <v>5434</v>
      </c>
      <c r="G376" s="203"/>
      <c r="H376" s="345" t="s">
        <v>34</v>
      </c>
      <c r="I376" s="346" t="s">
        <v>34</v>
      </c>
      <c r="J376" s="203"/>
      <c r="K376" s="203"/>
      <c r="L376" s="347"/>
    </row>
    <row r="377" spans="2:12" s="12" customFormat="1" ht="13.5" hidden="1" outlineLevel="3">
      <c r="B377" s="342"/>
      <c r="C377" s="203"/>
      <c r="D377" s="206" t="s">
        <v>348</v>
      </c>
      <c r="E377" s="343" t="s">
        <v>34</v>
      </c>
      <c r="F377" s="344" t="s">
        <v>5435</v>
      </c>
      <c r="G377" s="203"/>
      <c r="H377" s="345" t="s">
        <v>34</v>
      </c>
      <c r="I377" s="346" t="s">
        <v>34</v>
      </c>
      <c r="J377" s="203"/>
      <c r="K377" s="203"/>
      <c r="L377" s="347"/>
    </row>
    <row r="378" spans="2:12" s="12" customFormat="1" ht="13.5" hidden="1" outlineLevel="3">
      <c r="B378" s="342"/>
      <c r="C378" s="203"/>
      <c r="D378" s="206" t="s">
        <v>348</v>
      </c>
      <c r="E378" s="343" t="s">
        <v>34</v>
      </c>
      <c r="F378" s="344" t="s">
        <v>5436</v>
      </c>
      <c r="G378" s="203"/>
      <c r="H378" s="345" t="s">
        <v>34</v>
      </c>
      <c r="I378" s="346" t="s">
        <v>34</v>
      </c>
      <c r="J378" s="203"/>
      <c r="K378" s="203"/>
      <c r="L378" s="347"/>
    </row>
    <row r="379" spans="2:12" s="12" customFormat="1" ht="13.5" hidden="1" outlineLevel="3">
      <c r="B379" s="342"/>
      <c r="C379" s="203"/>
      <c r="D379" s="206" t="s">
        <v>348</v>
      </c>
      <c r="E379" s="343" t="s">
        <v>34</v>
      </c>
      <c r="F379" s="344" t="s">
        <v>5437</v>
      </c>
      <c r="G379" s="203"/>
      <c r="H379" s="345" t="s">
        <v>34</v>
      </c>
      <c r="I379" s="346" t="s">
        <v>34</v>
      </c>
      <c r="J379" s="203"/>
      <c r="K379" s="203"/>
      <c r="L379" s="347"/>
    </row>
    <row r="380" spans="2:12" s="12" customFormat="1" ht="13.5" hidden="1" outlineLevel="3">
      <c r="B380" s="342"/>
      <c r="C380" s="203"/>
      <c r="D380" s="206" t="s">
        <v>348</v>
      </c>
      <c r="E380" s="343" t="s">
        <v>34</v>
      </c>
      <c r="F380" s="344" t="s">
        <v>5438</v>
      </c>
      <c r="G380" s="203"/>
      <c r="H380" s="345" t="s">
        <v>34</v>
      </c>
      <c r="I380" s="346" t="s">
        <v>34</v>
      </c>
      <c r="J380" s="203"/>
      <c r="K380" s="203"/>
      <c r="L380" s="347"/>
    </row>
    <row r="381" spans="2:12" s="12" customFormat="1" ht="13.5" hidden="1" outlineLevel="3">
      <c r="B381" s="342"/>
      <c r="C381" s="203"/>
      <c r="D381" s="206" t="s">
        <v>348</v>
      </c>
      <c r="E381" s="343" t="s">
        <v>34</v>
      </c>
      <c r="F381" s="344" t="s">
        <v>5439</v>
      </c>
      <c r="G381" s="203"/>
      <c r="H381" s="345" t="s">
        <v>34</v>
      </c>
      <c r="I381" s="346" t="s">
        <v>34</v>
      </c>
      <c r="J381" s="203"/>
      <c r="K381" s="203"/>
      <c r="L381" s="347"/>
    </row>
    <row r="382" spans="2:12" s="12" customFormat="1" ht="13.5" hidden="1" outlineLevel="3">
      <c r="B382" s="342"/>
      <c r="C382" s="203"/>
      <c r="D382" s="206" t="s">
        <v>348</v>
      </c>
      <c r="E382" s="343" t="s">
        <v>34</v>
      </c>
      <c r="F382" s="344" t="s">
        <v>5440</v>
      </c>
      <c r="G382" s="203"/>
      <c r="H382" s="345" t="s">
        <v>34</v>
      </c>
      <c r="I382" s="346" t="s">
        <v>34</v>
      </c>
      <c r="J382" s="203"/>
      <c r="K382" s="203"/>
      <c r="L382" s="347"/>
    </row>
    <row r="383" spans="2:12" s="12" customFormat="1" ht="13.5" hidden="1" outlineLevel="3">
      <c r="B383" s="342"/>
      <c r="C383" s="203"/>
      <c r="D383" s="206" t="s">
        <v>348</v>
      </c>
      <c r="E383" s="343" t="s">
        <v>34</v>
      </c>
      <c r="F383" s="344" t="s">
        <v>5441</v>
      </c>
      <c r="G383" s="203"/>
      <c r="H383" s="345" t="s">
        <v>34</v>
      </c>
      <c r="I383" s="346" t="s">
        <v>34</v>
      </c>
      <c r="J383" s="203"/>
      <c r="K383" s="203"/>
      <c r="L383" s="347"/>
    </row>
    <row r="384" spans="2:12" s="12" customFormat="1" ht="13.5" hidden="1" outlineLevel="3">
      <c r="B384" s="342"/>
      <c r="C384" s="203"/>
      <c r="D384" s="206" t="s">
        <v>348</v>
      </c>
      <c r="E384" s="343" t="s">
        <v>34</v>
      </c>
      <c r="F384" s="344" t="s">
        <v>5442</v>
      </c>
      <c r="G384" s="203"/>
      <c r="H384" s="345" t="s">
        <v>34</v>
      </c>
      <c r="I384" s="346" t="s">
        <v>34</v>
      </c>
      <c r="J384" s="203"/>
      <c r="K384" s="203"/>
      <c r="L384" s="347"/>
    </row>
    <row r="385" spans="2:12" s="12" customFormat="1" ht="13.5" hidden="1" outlineLevel="3">
      <c r="B385" s="342"/>
      <c r="C385" s="203"/>
      <c r="D385" s="206" t="s">
        <v>348</v>
      </c>
      <c r="E385" s="343" t="s">
        <v>34</v>
      </c>
      <c r="F385" s="344" t="s">
        <v>5443</v>
      </c>
      <c r="G385" s="203"/>
      <c r="H385" s="345" t="s">
        <v>34</v>
      </c>
      <c r="I385" s="346" t="s">
        <v>34</v>
      </c>
      <c r="J385" s="203"/>
      <c r="K385" s="203"/>
      <c r="L385" s="347"/>
    </row>
    <row r="386" spans="2:12" s="12" customFormat="1" ht="13.5" hidden="1" outlineLevel="3">
      <c r="B386" s="342"/>
      <c r="C386" s="203"/>
      <c r="D386" s="206" t="s">
        <v>348</v>
      </c>
      <c r="E386" s="343" t="s">
        <v>34</v>
      </c>
      <c r="F386" s="344" t="s">
        <v>5444</v>
      </c>
      <c r="G386" s="203"/>
      <c r="H386" s="345" t="s">
        <v>34</v>
      </c>
      <c r="I386" s="346" t="s">
        <v>34</v>
      </c>
      <c r="J386" s="203"/>
      <c r="K386" s="203"/>
      <c r="L386" s="347"/>
    </row>
    <row r="387" spans="2:12" s="12" customFormat="1" ht="13.5" hidden="1" outlineLevel="3">
      <c r="B387" s="342"/>
      <c r="C387" s="203"/>
      <c r="D387" s="206" t="s">
        <v>348</v>
      </c>
      <c r="E387" s="343" t="s">
        <v>34</v>
      </c>
      <c r="F387" s="344" t="s">
        <v>5445</v>
      </c>
      <c r="G387" s="203"/>
      <c r="H387" s="345" t="s">
        <v>34</v>
      </c>
      <c r="I387" s="346" t="s">
        <v>34</v>
      </c>
      <c r="J387" s="203"/>
      <c r="K387" s="203"/>
      <c r="L387" s="347"/>
    </row>
    <row r="388" spans="2:12" s="12" customFormat="1" ht="13.5" hidden="1" outlineLevel="3">
      <c r="B388" s="342"/>
      <c r="C388" s="203"/>
      <c r="D388" s="206" t="s">
        <v>348</v>
      </c>
      <c r="E388" s="343" t="s">
        <v>34</v>
      </c>
      <c r="F388" s="344" t="s">
        <v>5446</v>
      </c>
      <c r="G388" s="203"/>
      <c r="H388" s="345" t="s">
        <v>34</v>
      </c>
      <c r="I388" s="346" t="s">
        <v>34</v>
      </c>
      <c r="J388" s="203"/>
      <c r="K388" s="203"/>
      <c r="L388" s="347"/>
    </row>
    <row r="389" spans="2:12" s="12" customFormat="1" ht="13.5" hidden="1" outlineLevel="3">
      <c r="B389" s="342"/>
      <c r="C389" s="203"/>
      <c r="D389" s="206" t="s">
        <v>348</v>
      </c>
      <c r="E389" s="343" t="s">
        <v>34</v>
      </c>
      <c r="F389" s="344" t="s">
        <v>5447</v>
      </c>
      <c r="G389" s="203"/>
      <c r="H389" s="345" t="s">
        <v>34</v>
      </c>
      <c r="I389" s="346" t="s">
        <v>34</v>
      </c>
      <c r="J389" s="203"/>
      <c r="K389" s="203"/>
      <c r="L389" s="347"/>
    </row>
    <row r="390" spans="2:12" s="13" customFormat="1" ht="13.5" hidden="1" outlineLevel="3">
      <c r="B390" s="331"/>
      <c r="C390" s="204"/>
      <c r="D390" s="206" t="s">
        <v>348</v>
      </c>
      <c r="E390" s="210" t="s">
        <v>34</v>
      </c>
      <c r="F390" s="211" t="s">
        <v>5448</v>
      </c>
      <c r="G390" s="204"/>
      <c r="H390" s="212">
        <v>1259.022</v>
      </c>
      <c r="I390" s="332" t="s">
        <v>34</v>
      </c>
      <c r="J390" s="204"/>
      <c r="K390" s="204"/>
      <c r="L390" s="333"/>
    </row>
    <row r="391" spans="2:12" s="14" customFormat="1" ht="13.5" hidden="1" outlineLevel="3">
      <c r="B391" s="335"/>
      <c r="C391" s="205"/>
      <c r="D391" s="206" t="s">
        <v>348</v>
      </c>
      <c r="E391" s="207" t="s">
        <v>34</v>
      </c>
      <c r="F391" s="208" t="s">
        <v>352</v>
      </c>
      <c r="G391" s="205"/>
      <c r="H391" s="209">
        <v>1259.022</v>
      </c>
      <c r="I391" s="336" t="s">
        <v>34</v>
      </c>
      <c r="J391" s="205"/>
      <c r="K391" s="205"/>
      <c r="L391" s="337"/>
    </row>
    <row r="392" spans="2:12" s="1" customFormat="1" ht="22.5" customHeight="1" outlineLevel="2" collapsed="1">
      <c r="B392" s="302"/>
      <c r="C392" s="191" t="s">
        <v>440</v>
      </c>
      <c r="D392" s="191" t="s">
        <v>342</v>
      </c>
      <c r="E392" s="192" t="s">
        <v>5449</v>
      </c>
      <c r="F392" s="193" t="s">
        <v>5450</v>
      </c>
      <c r="G392" s="194" t="s">
        <v>390</v>
      </c>
      <c r="H392" s="195">
        <v>789.27</v>
      </c>
      <c r="I392" s="269">
        <v>13.9</v>
      </c>
      <c r="J392" s="197">
        <f>ROUND(I392*H392,2)</f>
        <v>10970.85</v>
      </c>
      <c r="K392" s="193" t="s">
        <v>5100</v>
      </c>
      <c r="L392" s="322"/>
    </row>
    <row r="393" spans="2:12" s="12" customFormat="1" ht="13.5" hidden="1" outlineLevel="3">
      <c r="B393" s="342"/>
      <c r="C393" s="203"/>
      <c r="D393" s="206" t="s">
        <v>348</v>
      </c>
      <c r="E393" s="343" t="s">
        <v>34</v>
      </c>
      <c r="F393" s="344" t="s">
        <v>5451</v>
      </c>
      <c r="G393" s="203"/>
      <c r="H393" s="345" t="s">
        <v>34</v>
      </c>
      <c r="I393" s="346" t="s">
        <v>34</v>
      </c>
      <c r="J393" s="203"/>
      <c r="K393" s="203"/>
      <c r="L393" s="347"/>
    </row>
    <row r="394" spans="2:12" s="12" customFormat="1" ht="13.5" hidden="1" outlineLevel="3">
      <c r="B394" s="342"/>
      <c r="C394" s="203"/>
      <c r="D394" s="206" t="s">
        <v>348</v>
      </c>
      <c r="E394" s="343" t="s">
        <v>34</v>
      </c>
      <c r="F394" s="344" t="s">
        <v>5452</v>
      </c>
      <c r="G394" s="203"/>
      <c r="H394" s="345" t="s">
        <v>34</v>
      </c>
      <c r="I394" s="346" t="s">
        <v>34</v>
      </c>
      <c r="J394" s="203"/>
      <c r="K394" s="203"/>
      <c r="L394" s="347"/>
    </row>
    <row r="395" spans="2:12" s="12" customFormat="1" ht="13.5" hidden="1" outlineLevel="3">
      <c r="B395" s="342"/>
      <c r="C395" s="203"/>
      <c r="D395" s="206" t="s">
        <v>348</v>
      </c>
      <c r="E395" s="343" t="s">
        <v>34</v>
      </c>
      <c r="F395" s="344" t="s">
        <v>5453</v>
      </c>
      <c r="G395" s="203"/>
      <c r="H395" s="345" t="s">
        <v>34</v>
      </c>
      <c r="I395" s="346" t="s">
        <v>34</v>
      </c>
      <c r="J395" s="203"/>
      <c r="K395" s="203"/>
      <c r="L395" s="347"/>
    </row>
    <row r="396" spans="2:12" s="12" customFormat="1" ht="13.5" hidden="1" outlineLevel="3">
      <c r="B396" s="342"/>
      <c r="C396" s="203"/>
      <c r="D396" s="206" t="s">
        <v>348</v>
      </c>
      <c r="E396" s="343" t="s">
        <v>34</v>
      </c>
      <c r="F396" s="344" t="s">
        <v>5454</v>
      </c>
      <c r="G396" s="203"/>
      <c r="H396" s="345" t="s">
        <v>34</v>
      </c>
      <c r="I396" s="346" t="s">
        <v>34</v>
      </c>
      <c r="J396" s="203"/>
      <c r="K396" s="203"/>
      <c r="L396" s="347"/>
    </row>
    <row r="397" spans="2:12" s="12" customFormat="1" ht="13.5" hidden="1" outlineLevel="3">
      <c r="B397" s="342"/>
      <c r="C397" s="203"/>
      <c r="D397" s="206" t="s">
        <v>348</v>
      </c>
      <c r="E397" s="343" t="s">
        <v>34</v>
      </c>
      <c r="F397" s="344" t="s">
        <v>5455</v>
      </c>
      <c r="G397" s="203"/>
      <c r="H397" s="345" t="s">
        <v>34</v>
      </c>
      <c r="I397" s="346" t="s">
        <v>34</v>
      </c>
      <c r="J397" s="203"/>
      <c r="K397" s="203"/>
      <c r="L397" s="347"/>
    </row>
    <row r="398" spans="2:12" s="12" customFormat="1" ht="13.5" hidden="1" outlineLevel="3">
      <c r="B398" s="342"/>
      <c r="C398" s="203"/>
      <c r="D398" s="206" t="s">
        <v>348</v>
      </c>
      <c r="E398" s="343" t="s">
        <v>34</v>
      </c>
      <c r="F398" s="344" t="s">
        <v>5456</v>
      </c>
      <c r="G398" s="203"/>
      <c r="H398" s="345" t="s">
        <v>34</v>
      </c>
      <c r="I398" s="346" t="s">
        <v>34</v>
      </c>
      <c r="J398" s="203"/>
      <c r="K398" s="203"/>
      <c r="L398" s="347"/>
    </row>
    <row r="399" spans="2:12" s="12" customFormat="1" ht="13.5" hidden="1" outlineLevel="3">
      <c r="B399" s="342"/>
      <c r="C399" s="203"/>
      <c r="D399" s="206" t="s">
        <v>348</v>
      </c>
      <c r="E399" s="343" t="s">
        <v>34</v>
      </c>
      <c r="F399" s="344" t="s">
        <v>5457</v>
      </c>
      <c r="G399" s="203"/>
      <c r="H399" s="345" t="s">
        <v>34</v>
      </c>
      <c r="I399" s="346" t="s">
        <v>34</v>
      </c>
      <c r="J399" s="203"/>
      <c r="K399" s="203"/>
      <c r="L399" s="347"/>
    </row>
    <row r="400" spans="2:12" s="12" customFormat="1" ht="13.5" hidden="1" outlineLevel="3">
      <c r="B400" s="342"/>
      <c r="C400" s="203"/>
      <c r="D400" s="206" t="s">
        <v>348</v>
      </c>
      <c r="E400" s="343" t="s">
        <v>34</v>
      </c>
      <c r="F400" s="344" t="s">
        <v>5454</v>
      </c>
      <c r="G400" s="203"/>
      <c r="H400" s="345" t="s">
        <v>34</v>
      </c>
      <c r="I400" s="346" t="s">
        <v>34</v>
      </c>
      <c r="J400" s="203"/>
      <c r="K400" s="203"/>
      <c r="L400" s="347"/>
    </row>
    <row r="401" spans="2:12" s="12" customFormat="1" ht="13.5" hidden="1" outlineLevel="3">
      <c r="B401" s="342"/>
      <c r="C401" s="203"/>
      <c r="D401" s="206" t="s">
        <v>348</v>
      </c>
      <c r="E401" s="343" t="s">
        <v>34</v>
      </c>
      <c r="F401" s="344" t="s">
        <v>5458</v>
      </c>
      <c r="G401" s="203"/>
      <c r="H401" s="345" t="s">
        <v>34</v>
      </c>
      <c r="I401" s="346" t="s">
        <v>34</v>
      </c>
      <c r="J401" s="203"/>
      <c r="K401" s="203"/>
      <c r="L401" s="347"/>
    </row>
    <row r="402" spans="2:12" s="12" customFormat="1" ht="13.5" hidden="1" outlineLevel="3">
      <c r="B402" s="342"/>
      <c r="C402" s="203"/>
      <c r="D402" s="206" t="s">
        <v>348</v>
      </c>
      <c r="E402" s="343" t="s">
        <v>34</v>
      </c>
      <c r="F402" s="344" t="s">
        <v>5459</v>
      </c>
      <c r="G402" s="203"/>
      <c r="H402" s="345" t="s">
        <v>34</v>
      </c>
      <c r="I402" s="346" t="s">
        <v>34</v>
      </c>
      <c r="J402" s="203"/>
      <c r="K402" s="203"/>
      <c r="L402" s="347"/>
    </row>
    <row r="403" spans="2:12" s="12" customFormat="1" ht="13.5" hidden="1" outlineLevel="3">
      <c r="B403" s="342"/>
      <c r="C403" s="203"/>
      <c r="D403" s="206" t="s">
        <v>348</v>
      </c>
      <c r="E403" s="343" t="s">
        <v>34</v>
      </c>
      <c r="F403" s="344" t="s">
        <v>5460</v>
      </c>
      <c r="G403" s="203"/>
      <c r="H403" s="345" t="s">
        <v>34</v>
      </c>
      <c r="I403" s="346" t="s">
        <v>34</v>
      </c>
      <c r="J403" s="203"/>
      <c r="K403" s="203"/>
      <c r="L403" s="347"/>
    </row>
    <row r="404" spans="2:12" s="12" customFormat="1" ht="13.5" hidden="1" outlineLevel="3">
      <c r="B404" s="342"/>
      <c r="C404" s="203"/>
      <c r="D404" s="206" t="s">
        <v>348</v>
      </c>
      <c r="E404" s="343" t="s">
        <v>34</v>
      </c>
      <c r="F404" s="344" t="s">
        <v>5461</v>
      </c>
      <c r="G404" s="203"/>
      <c r="H404" s="345" t="s">
        <v>34</v>
      </c>
      <c r="I404" s="346" t="s">
        <v>34</v>
      </c>
      <c r="J404" s="203"/>
      <c r="K404" s="203"/>
      <c r="L404" s="347"/>
    </row>
    <row r="405" spans="2:12" s="13" customFormat="1" ht="13.5" hidden="1" outlineLevel="3">
      <c r="B405" s="331"/>
      <c r="C405" s="204"/>
      <c r="D405" s="206" t="s">
        <v>348</v>
      </c>
      <c r="E405" s="210" t="s">
        <v>34</v>
      </c>
      <c r="F405" s="211" t="s">
        <v>5462</v>
      </c>
      <c r="G405" s="204"/>
      <c r="H405" s="212">
        <v>789.27</v>
      </c>
      <c r="I405" s="332" t="s">
        <v>34</v>
      </c>
      <c r="J405" s="204"/>
      <c r="K405" s="204"/>
      <c r="L405" s="333"/>
    </row>
    <row r="406" spans="2:12" s="14" customFormat="1" ht="13.5" hidden="1" outlineLevel="3">
      <c r="B406" s="335"/>
      <c r="C406" s="205"/>
      <c r="D406" s="206" t="s">
        <v>348</v>
      </c>
      <c r="E406" s="207" t="s">
        <v>34</v>
      </c>
      <c r="F406" s="208" t="s">
        <v>352</v>
      </c>
      <c r="G406" s="205"/>
      <c r="H406" s="209">
        <v>789.27</v>
      </c>
      <c r="I406" s="336" t="s">
        <v>34</v>
      </c>
      <c r="J406" s="205"/>
      <c r="K406" s="205"/>
      <c r="L406" s="337"/>
    </row>
    <row r="407" spans="2:12" s="1" customFormat="1" ht="22.5" customHeight="1" outlineLevel="2" collapsed="1">
      <c r="B407" s="302"/>
      <c r="C407" s="191" t="s">
        <v>446</v>
      </c>
      <c r="D407" s="191" t="s">
        <v>342</v>
      </c>
      <c r="E407" s="192" t="s">
        <v>5463</v>
      </c>
      <c r="F407" s="193" t="s">
        <v>5464</v>
      </c>
      <c r="G407" s="194" t="s">
        <v>390</v>
      </c>
      <c r="H407" s="195">
        <v>789.27</v>
      </c>
      <c r="I407" s="269">
        <v>27.9</v>
      </c>
      <c r="J407" s="197">
        <f>ROUND(I407*H407,2)</f>
        <v>22020.63</v>
      </c>
      <c r="K407" s="193" t="s">
        <v>5100</v>
      </c>
      <c r="L407" s="322"/>
    </row>
    <row r="408" spans="2:12" s="13" customFormat="1" ht="13.5" hidden="1" outlineLevel="3">
      <c r="B408" s="331"/>
      <c r="C408" s="204"/>
      <c r="D408" s="206" t="s">
        <v>348</v>
      </c>
      <c r="E408" s="210" t="s">
        <v>34</v>
      </c>
      <c r="F408" s="211" t="s">
        <v>5462</v>
      </c>
      <c r="G408" s="204"/>
      <c r="H408" s="212">
        <v>789.27</v>
      </c>
      <c r="I408" s="332" t="s">
        <v>34</v>
      </c>
      <c r="J408" s="204"/>
      <c r="K408" s="204"/>
      <c r="L408" s="333"/>
    </row>
    <row r="409" spans="2:12" s="14" customFormat="1" ht="13.5" hidden="1" outlineLevel="3">
      <c r="B409" s="335"/>
      <c r="C409" s="205"/>
      <c r="D409" s="206" t="s">
        <v>348</v>
      </c>
      <c r="E409" s="207" t="s">
        <v>34</v>
      </c>
      <c r="F409" s="208" t="s">
        <v>352</v>
      </c>
      <c r="G409" s="205"/>
      <c r="H409" s="209">
        <v>789.27</v>
      </c>
      <c r="I409" s="336" t="s">
        <v>34</v>
      </c>
      <c r="J409" s="205"/>
      <c r="K409" s="205"/>
      <c r="L409" s="337"/>
    </row>
    <row r="410" spans="2:12" s="1" customFormat="1" ht="22.5" customHeight="1" outlineLevel="2">
      <c r="B410" s="302"/>
      <c r="C410" s="191" t="s">
        <v>449</v>
      </c>
      <c r="D410" s="191" t="s">
        <v>342</v>
      </c>
      <c r="E410" s="192" t="s">
        <v>5465</v>
      </c>
      <c r="F410" s="193" t="s">
        <v>5466</v>
      </c>
      <c r="G410" s="194" t="s">
        <v>345</v>
      </c>
      <c r="H410" s="195">
        <v>4196.298</v>
      </c>
      <c r="I410" s="269">
        <v>167.2</v>
      </c>
      <c r="J410" s="197">
        <f>ROUND(I410*H410,2)</f>
        <v>701621.03</v>
      </c>
      <c r="K410" s="193" t="s">
        <v>5100</v>
      </c>
      <c r="L410" s="322"/>
    </row>
    <row r="411" spans="2:12" s="1" customFormat="1" ht="22.5" customHeight="1" outlineLevel="2">
      <c r="B411" s="302"/>
      <c r="C411" s="191" t="s">
        <v>451</v>
      </c>
      <c r="D411" s="191" t="s">
        <v>342</v>
      </c>
      <c r="E411" s="192" t="s">
        <v>5467</v>
      </c>
      <c r="F411" s="193" t="s">
        <v>5468</v>
      </c>
      <c r="G411" s="194" t="s">
        <v>345</v>
      </c>
      <c r="H411" s="195">
        <v>1616.131</v>
      </c>
      <c r="I411" s="269">
        <v>76.7</v>
      </c>
      <c r="J411" s="197">
        <f>ROUND(I411*H411,2)</f>
        <v>123957.25</v>
      </c>
      <c r="K411" s="193" t="s">
        <v>5139</v>
      </c>
      <c r="L411" s="322"/>
    </row>
    <row r="412" spans="2:12" s="1" customFormat="1" ht="22.5" customHeight="1" outlineLevel="2">
      <c r="B412" s="302"/>
      <c r="C412" s="191" t="s">
        <v>454</v>
      </c>
      <c r="D412" s="191" t="s">
        <v>342</v>
      </c>
      <c r="E412" s="192" t="s">
        <v>5469</v>
      </c>
      <c r="F412" s="193" t="s">
        <v>5470</v>
      </c>
      <c r="G412" s="194" t="s">
        <v>3743</v>
      </c>
      <c r="H412" s="195">
        <v>46</v>
      </c>
      <c r="I412" s="269">
        <v>34.9</v>
      </c>
      <c r="J412" s="197">
        <f>ROUND(I412*H412,2)</f>
        <v>1605.4</v>
      </c>
      <c r="K412" s="193" t="s">
        <v>5139</v>
      </c>
      <c r="L412" s="322"/>
    </row>
    <row r="413" spans="2:12" s="1" customFormat="1" ht="22.5" customHeight="1" outlineLevel="2" collapsed="1">
      <c r="B413" s="302"/>
      <c r="C413" s="191" t="s">
        <v>260</v>
      </c>
      <c r="D413" s="191" t="s">
        <v>342</v>
      </c>
      <c r="E413" s="192" t="s">
        <v>5471</v>
      </c>
      <c r="F413" s="193" t="s">
        <v>5472</v>
      </c>
      <c r="G413" s="194" t="s">
        <v>345</v>
      </c>
      <c r="H413" s="195">
        <v>919.429</v>
      </c>
      <c r="I413" s="269">
        <v>94.7</v>
      </c>
      <c r="J413" s="197">
        <f>ROUND(I413*H413,2)</f>
        <v>87069.93</v>
      </c>
      <c r="K413" s="193" t="s">
        <v>5139</v>
      </c>
      <c r="L413" s="322"/>
    </row>
    <row r="414" spans="2:12" s="12" customFormat="1" ht="13.5" hidden="1" outlineLevel="3">
      <c r="B414" s="342"/>
      <c r="C414" s="203"/>
      <c r="D414" s="206" t="s">
        <v>348</v>
      </c>
      <c r="E414" s="343" t="s">
        <v>34</v>
      </c>
      <c r="F414" s="344" t="s">
        <v>5473</v>
      </c>
      <c r="G414" s="203"/>
      <c r="H414" s="345" t="s">
        <v>34</v>
      </c>
      <c r="I414" s="346" t="s">
        <v>34</v>
      </c>
      <c r="J414" s="203"/>
      <c r="K414" s="203"/>
      <c r="L414" s="347"/>
    </row>
    <row r="415" spans="2:12" s="12" customFormat="1" ht="13.5" hidden="1" outlineLevel="3">
      <c r="B415" s="342"/>
      <c r="C415" s="203"/>
      <c r="D415" s="206" t="s">
        <v>348</v>
      </c>
      <c r="E415" s="343" t="s">
        <v>34</v>
      </c>
      <c r="F415" s="344" t="s">
        <v>5474</v>
      </c>
      <c r="G415" s="203"/>
      <c r="H415" s="345" t="s">
        <v>34</v>
      </c>
      <c r="I415" s="346" t="s">
        <v>34</v>
      </c>
      <c r="J415" s="203"/>
      <c r="K415" s="203"/>
      <c r="L415" s="347"/>
    </row>
    <row r="416" spans="2:12" s="12" customFormat="1" ht="13.5" hidden="1" outlineLevel="3">
      <c r="B416" s="342"/>
      <c r="C416" s="203"/>
      <c r="D416" s="206" t="s">
        <v>348</v>
      </c>
      <c r="E416" s="343" t="s">
        <v>34</v>
      </c>
      <c r="F416" s="344" t="s">
        <v>5475</v>
      </c>
      <c r="G416" s="203"/>
      <c r="H416" s="345" t="s">
        <v>34</v>
      </c>
      <c r="I416" s="346" t="s">
        <v>34</v>
      </c>
      <c r="J416" s="203"/>
      <c r="K416" s="203"/>
      <c r="L416" s="347"/>
    </row>
    <row r="417" spans="2:12" s="12" customFormat="1" ht="13.5" hidden="1" outlineLevel="3">
      <c r="B417" s="342"/>
      <c r="C417" s="203"/>
      <c r="D417" s="206" t="s">
        <v>348</v>
      </c>
      <c r="E417" s="343" t="s">
        <v>34</v>
      </c>
      <c r="F417" s="344" t="s">
        <v>5476</v>
      </c>
      <c r="G417" s="203"/>
      <c r="H417" s="345" t="s">
        <v>34</v>
      </c>
      <c r="I417" s="346" t="s">
        <v>34</v>
      </c>
      <c r="J417" s="203"/>
      <c r="K417" s="203"/>
      <c r="L417" s="347"/>
    </row>
    <row r="418" spans="2:12" s="12" customFormat="1" ht="13.5" hidden="1" outlineLevel="3">
      <c r="B418" s="342"/>
      <c r="C418" s="203"/>
      <c r="D418" s="206" t="s">
        <v>348</v>
      </c>
      <c r="E418" s="343" t="s">
        <v>34</v>
      </c>
      <c r="F418" s="344" t="s">
        <v>5477</v>
      </c>
      <c r="G418" s="203"/>
      <c r="H418" s="345" t="s">
        <v>34</v>
      </c>
      <c r="I418" s="346" t="s">
        <v>34</v>
      </c>
      <c r="J418" s="203"/>
      <c r="K418" s="203"/>
      <c r="L418" s="347"/>
    </row>
    <row r="419" spans="2:12" s="12" customFormat="1" ht="13.5" hidden="1" outlineLevel="3">
      <c r="B419" s="342"/>
      <c r="C419" s="203"/>
      <c r="D419" s="206" t="s">
        <v>348</v>
      </c>
      <c r="E419" s="343" t="s">
        <v>34</v>
      </c>
      <c r="F419" s="344" t="s">
        <v>5478</v>
      </c>
      <c r="G419" s="203"/>
      <c r="H419" s="345" t="s">
        <v>34</v>
      </c>
      <c r="I419" s="346" t="s">
        <v>34</v>
      </c>
      <c r="J419" s="203"/>
      <c r="K419" s="203"/>
      <c r="L419" s="347"/>
    </row>
    <row r="420" spans="2:12" s="12" customFormat="1" ht="13.5" hidden="1" outlineLevel="3">
      <c r="B420" s="342"/>
      <c r="C420" s="203"/>
      <c r="D420" s="206" t="s">
        <v>348</v>
      </c>
      <c r="E420" s="343" t="s">
        <v>34</v>
      </c>
      <c r="F420" s="344" t="s">
        <v>5479</v>
      </c>
      <c r="G420" s="203"/>
      <c r="H420" s="345" t="s">
        <v>34</v>
      </c>
      <c r="I420" s="346" t="s">
        <v>34</v>
      </c>
      <c r="J420" s="203"/>
      <c r="K420" s="203"/>
      <c r="L420" s="347"/>
    </row>
    <row r="421" spans="2:12" s="12" customFormat="1" ht="13.5" hidden="1" outlineLevel="3">
      <c r="B421" s="342"/>
      <c r="C421" s="203"/>
      <c r="D421" s="206" t="s">
        <v>348</v>
      </c>
      <c r="E421" s="343" t="s">
        <v>34</v>
      </c>
      <c r="F421" s="344" t="s">
        <v>5480</v>
      </c>
      <c r="G421" s="203"/>
      <c r="H421" s="345" t="s">
        <v>34</v>
      </c>
      <c r="I421" s="346" t="s">
        <v>34</v>
      </c>
      <c r="J421" s="203"/>
      <c r="K421" s="203"/>
      <c r="L421" s="347"/>
    </row>
    <row r="422" spans="2:12" s="12" customFormat="1" ht="13.5" hidden="1" outlineLevel="3">
      <c r="B422" s="342"/>
      <c r="C422" s="203"/>
      <c r="D422" s="206" t="s">
        <v>348</v>
      </c>
      <c r="E422" s="343" t="s">
        <v>34</v>
      </c>
      <c r="F422" s="344" t="s">
        <v>5481</v>
      </c>
      <c r="G422" s="203"/>
      <c r="H422" s="345" t="s">
        <v>34</v>
      </c>
      <c r="I422" s="346" t="s">
        <v>34</v>
      </c>
      <c r="J422" s="203"/>
      <c r="K422" s="203"/>
      <c r="L422" s="347"/>
    </row>
    <row r="423" spans="2:12" s="12" customFormat="1" ht="13.5" hidden="1" outlineLevel="3">
      <c r="B423" s="342"/>
      <c r="C423" s="203"/>
      <c r="D423" s="206" t="s">
        <v>348</v>
      </c>
      <c r="E423" s="343" t="s">
        <v>34</v>
      </c>
      <c r="F423" s="344" t="s">
        <v>5482</v>
      </c>
      <c r="G423" s="203"/>
      <c r="H423" s="345" t="s">
        <v>34</v>
      </c>
      <c r="I423" s="346" t="s">
        <v>34</v>
      </c>
      <c r="J423" s="203"/>
      <c r="K423" s="203"/>
      <c r="L423" s="347"/>
    </row>
    <row r="424" spans="2:12" s="12" customFormat="1" ht="13.5" hidden="1" outlineLevel="3">
      <c r="B424" s="342"/>
      <c r="C424" s="203"/>
      <c r="D424" s="206" t="s">
        <v>348</v>
      </c>
      <c r="E424" s="343" t="s">
        <v>34</v>
      </c>
      <c r="F424" s="344" t="s">
        <v>5483</v>
      </c>
      <c r="G424" s="203"/>
      <c r="H424" s="345" t="s">
        <v>34</v>
      </c>
      <c r="I424" s="346" t="s">
        <v>34</v>
      </c>
      <c r="J424" s="203"/>
      <c r="K424" s="203"/>
      <c r="L424" s="347"/>
    </row>
    <row r="425" spans="2:12" s="12" customFormat="1" ht="13.5" hidden="1" outlineLevel="3">
      <c r="B425" s="342"/>
      <c r="C425" s="203"/>
      <c r="D425" s="206" t="s">
        <v>348</v>
      </c>
      <c r="E425" s="343" t="s">
        <v>34</v>
      </c>
      <c r="F425" s="344" t="s">
        <v>5484</v>
      </c>
      <c r="G425" s="203"/>
      <c r="H425" s="345" t="s">
        <v>34</v>
      </c>
      <c r="I425" s="346" t="s">
        <v>34</v>
      </c>
      <c r="J425" s="203"/>
      <c r="K425" s="203"/>
      <c r="L425" s="347"/>
    </row>
    <row r="426" spans="2:12" s="12" customFormat="1" ht="13.5" hidden="1" outlineLevel="3">
      <c r="B426" s="342"/>
      <c r="C426" s="203"/>
      <c r="D426" s="206" t="s">
        <v>348</v>
      </c>
      <c r="E426" s="343" t="s">
        <v>34</v>
      </c>
      <c r="F426" s="344" t="s">
        <v>5485</v>
      </c>
      <c r="G426" s="203"/>
      <c r="H426" s="345" t="s">
        <v>34</v>
      </c>
      <c r="I426" s="346" t="s">
        <v>34</v>
      </c>
      <c r="J426" s="203"/>
      <c r="K426" s="203"/>
      <c r="L426" s="347"/>
    </row>
    <row r="427" spans="2:12" s="12" customFormat="1" ht="13.5" hidden="1" outlineLevel="3">
      <c r="B427" s="342"/>
      <c r="C427" s="203"/>
      <c r="D427" s="206" t="s">
        <v>348</v>
      </c>
      <c r="E427" s="343" t="s">
        <v>34</v>
      </c>
      <c r="F427" s="344" t="s">
        <v>5486</v>
      </c>
      <c r="G427" s="203"/>
      <c r="H427" s="345" t="s">
        <v>34</v>
      </c>
      <c r="I427" s="346" t="s">
        <v>34</v>
      </c>
      <c r="J427" s="203"/>
      <c r="K427" s="203"/>
      <c r="L427" s="347"/>
    </row>
    <row r="428" spans="2:12" s="12" customFormat="1" ht="13.5" hidden="1" outlineLevel="3">
      <c r="B428" s="342"/>
      <c r="C428" s="203"/>
      <c r="D428" s="206" t="s">
        <v>348</v>
      </c>
      <c r="E428" s="343" t="s">
        <v>34</v>
      </c>
      <c r="F428" s="344" t="s">
        <v>5487</v>
      </c>
      <c r="G428" s="203"/>
      <c r="H428" s="345" t="s">
        <v>34</v>
      </c>
      <c r="I428" s="346" t="s">
        <v>34</v>
      </c>
      <c r="J428" s="203"/>
      <c r="K428" s="203"/>
      <c r="L428" s="347"/>
    </row>
    <row r="429" spans="2:12" s="12" customFormat="1" ht="13.5" hidden="1" outlineLevel="3">
      <c r="B429" s="342"/>
      <c r="C429" s="203"/>
      <c r="D429" s="206" t="s">
        <v>348</v>
      </c>
      <c r="E429" s="343" t="s">
        <v>34</v>
      </c>
      <c r="F429" s="344" t="s">
        <v>5488</v>
      </c>
      <c r="G429" s="203"/>
      <c r="H429" s="345" t="s">
        <v>34</v>
      </c>
      <c r="I429" s="346" t="s">
        <v>34</v>
      </c>
      <c r="J429" s="203"/>
      <c r="K429" s="203"/>
      <c r="L429" s="347"/>
    </row>
    <row r="430" spans="2:12" s="13" customFormat="1" ht="13.5" hidden="1" outlineLevel="3">
      <c r="B430" s="331"/>
      <c r="C430" s="204"/>
      <c r="D430" s="206" t="s">
        <v>348</v>
      </c>
      <c r="E430" s="210" t="s">
        <v>34</v>
      </c>
      <c r="F430" s="211" t="s">
        <v>5489</v>
      </c>
      <c r="G430" s="204"/>
      <c r="H430" s="212">
        <v>919.429</v>
      </c>
      <c r="I430" s="332" t="s">
        <v>34</v>
      </c>
      <c r="J430" s="204"/>
      <c r="K430" s="204"/>
      <c r="L430" s="333"/>
    </row>
    <row r="431" spans="2:12" s="14" customFormat="1" ht="13.5" hidden="1" outlineLevel="3">
      <c r="B431" s="335"/>
      <c r="C431" s="205"/>
      <c r="D431" s="206" t="s">
        <v>348</v>
      </c>
      <c r="E431" s="207" t="s">
        <v>34</v>
      </c>
      <c r="F431" s="208" t="s">
        <v>352</v>
      </c>
      <c r="G431" s="205"/>
      <c r="H431" s="209">
        <v>919.429</v>
      </c>
      <c r="I431" s="336" t="s">
        <v>34</v>
      </c>
      <c r="J431" s="205"/>
      <c r="K431" s="205"/>
      <c r="L431" s="337"/>
    </row>
    <row r="432" spans="2:12" s="1" customFormat="1" ht="22.5" customHeight="1" outlineLevel="2" collapsed="1">
      <c r="B432" s="302"/>
      <c r="C432" s="217" t="s">
        <v>461</v>
      </c>
      <c r="D432" s="217" t="s">
        <v>441</v>
      </c>
      <c r="E432" s="218" t="s">
        <v>5490</v>
      </c>
      <c r="F432" s="219" t="s">
        <v>5491</v>
      </c>
      <c r="G432" s="220" t="s">
        <v>444</v>
      </c>
      <c r="H432" s="221">
        <v>15.785</v>
      </c>
      <c r="I432" s="270">
        <v>111.5</v>
      </c>
      <c r="J432" s="222">
        <f>ROUND(I432*H432,2)</f>
        <v>1760.03</v>
      </c>
      <c r="K432" s="219" t="s">
        <v>5100</v>
      </c>
      <c r="L432" s="334"/>
    </row>
    <row r="433" spans="2:12" s="13" customFormat="1" ht="13.5" hidden="1" outlineLevel="3">
      <c r="B433" s="331"/>
      <c r="C433" s="204"/>
      <c r="D433" s="206" t="s">
        <v>348</v>
      </c>
      <c r="E433" s="210" t="s">
        <v>34</v>
      </c>
      <c r="F433" s="211" t="s">
        <v>5492</v>
      </c>
      <c r="G433" s="204"/>
      <c r="H433" s="212">
        <v>15.785</v>
      </c>
      <c r="I433" s="332" t="s">
        <v>34</v>
      </c>
      <c r="J433" s="204"/>
      <c r="K433" s="204"/>
      <c r="L433" s="333"/>
    </row>
    <row r="434" spans="2:12" s="14" customFormat="1" ht="13.5" hidden="1" outlineLevel="3">
      <c r="B434" s="335"/>
      <c r="C434" s="205"/>
      <c r="D434" s="206" t="s">
        <v>348</v>
      </c>
      <c r="E434" s="207" t="s">
        <v>34</v>
      </c>
      <c r="F434" s="208" t="s">
        <v>352</v>
      </c>
      <c r="G434" s="205"/>
      <c r="H434" s="209">
        <v>15.785</v>
      </c>
      <c r="I434" s="336" t="s">
        <v>34</v>
      </c>
      <c r="J434" s="205"/>
      <c r="K434" s="205"/>
      <c r="L434" s="337"/>
    </row>
    <row r="435" spans="2:12" s="1" customFormat="1" ht="22.5" customHeight="1" outlineLevel="2" collapsed="1">
      <c r="B435" s="302"/>
      <c r="C435" s="217" t="s">
        <v>465</v>
      </c>
      <c r="D435" s="217" t="s">
        <v>441</v>
      </c>
      <c r="E435" s="218" t="s">
        <v>5493</v>
      </c>
      <c r="F435" s="219" t="s">
        <v>5494</v>
      </c>
      <c r="G435" s="220" t="s">
        <v>417</v>
      </c>
      <c r="H435" s="221">
        <v>2266.24</v>
      </c>
      <c r="I435" s="270">
        <v>236.8</v>
      </c>
      <c r="J435" s="222">
        <f>ROUND(I435*H435,2)</f>
        <v>536645.63</v>
      </c>
      <c r="K435" s="219" t="s">
        <v>5100</v>
      </c>
      <c r="L435" s="334"/>
    </row>
    <row r="436" spans="2:12" s="13" customFormat="1" ht="13.5" hidden="1" outlineLevel="3">
      <c r="B436" s="331"/>
      <c r="C436" s="204"/>
      <c r="D436" s="206" t="s">
        <v>348</v>
      </c>
      <c r="E436" s="210" t="s">
        <v>34</v>
      </c>
      <c r="F436" s="211" t="s">
        <v>5495</v>
      </c>
      <c r="G436" s="204"/>
      <c r="H436" s="212">
        <v>2266.24</v>
      </c>
      <c r="I436" s="332" t="s">
        <v>34</v>
      </c>
      <c r="J436" s="204"/>
      <c r="K436" s="204"/>
      <c r="L436" s="333"/>
    </row>
    <row r="437" spans="2:12" s="14" customFormat="1" ht="13.5" hidden="1" outlineLevel="3">
      <c r="B437" s="335"/>
      <c r="C437" s="205"/>
      <c r="D437" s="206" t="s">
        <v>348</v>
      </c>
      <c r="E437" s="207" t="s">
        <v>34</v>
      </c>
      <c r="F437" s="208" t="s">
        <v>352</v>
      </c>
      <c r="G437" s="205"/>
      <c r="H437" s="209">
        <v>2266.24</v>
      </c>
      <c r="I437" s="336" t="s">
        <v>34</v>
      </c>
      <c r="J437" s="205"/>
      <c r="K437" s="205"/>
      <c r="L437" s="337"/>
    </row>
    <row r="438" spans="2:12" s="1" customFormat="1" ht="22.5" customHeight="1" outlineLevel="2" collapsed="1">
      <c r="B438" s="302"/>
      <c r="C438" s="217" t="s">
        <v>472</v>
      </c>
      <c r="D438" s="217" t="s">
        <v>441</v>
      </c>
      <c r="E438" s="218" t="s">
        <v>5496</v>
      </c>
      <c r="F438" s="219" t="s">
        <v>5497</v>
      </c>
      <c r="G438" s="220" t="s">
        <v>417</v>
      </c>
      <c r="H438" s="221">
        <v>636.917</v>
      </c>
      <c r="I438" s="270">
        <v>278.6</v>
      </c>
      <c r="J438" s="222">
        <f>ROUND(I438*H438,2)</f>
        <v>177445.08</v>
      </c>
      <c r="K438" s="219" t="s">
        <v>5100</v>
      </c>
      <c r="L438" s="334"/>
    </row>
    <row r="439" spans="2:12" s="13" customFormat="1" ht="13.5" hidden="1" outlineLevel="3">
      <c r="B439" s="331"/>
      <c r="C439" s="204"/>
      <c r="D439" s="206" t="s">
        <v>348</v>
      </c>
      <c r="E439" s="210" t="s">
        <v>34</v>
      </c>
      <c r="F439" s="211" t="s">
        <v>5498</v>
      </c>
      <c r="G439" s="204"/>
      <c r="H439" s="212">
        <v>636.917</v>
      </c>
      <c r="I439" s="332" t="s">
        <v>34</v>
      </c>
      <c r="J439" s="204"/>
      <c r="K439" s="204"/>
      <c r="L439" s="333"/>
    </row>
    <row r="440" spans="2:12" s="14" customFormat="1" ht="13.5" hidden="1" outlineLevel="3">
      <c r="B440" s="335"/>
      <c r="C440" s="205"/>
      <c r="D440" s="206" t="s">
        <v>348</v>
      </c>
      <c r="E440" s="207" t="s">
        <v>34</v>
      </c>
      <c r="F440" s="208" t="s">
        <v>352</v>
      </c>
      <c r="G440" s="205"/>
      <c r="H440" s="209">
        <v>636.917</v>
      </c>
      <c r="I440" s="336" t="s">
        <v>34</v>
      </c>
      <c r="J440" s="205"/>
      <c r="K440" s="205"/>
      <c r="L440" s="337"/>
    </row>
    <row r="441" spans="2:12" s="1" customFormat="1" ht="22.5" customHeight="1" outlineLevel="2" collapsed="1">
      <c r="B441" s="302"/>
      <c r="C441" s="217" t="s">
        <v>475</v>
      </c>
      <c r="D441" s="217" t="s">
        <v>441</v>
      </c>
      <c r="E441" s="218" t="s">
        <v>5499</v>
      </c>
      <c r="F441" s="219" t="s">
        <v>5500</v>
      </c>
      <c r="G441" s="220" t="s">
        <v>417</v>
      </c>
      <c r="H441" s="221">
        <v>551.657</v>
      </c>
      <c r="I441" s="270">
        <v>195</v>
      </c>
      <c r="J441" s="222">
        <f>ROUND(I441*H441,2)</f>
        <v>107573.12</v>
      </c>
      <c r="K441" s="219" t="s">
        <v>5100</v>
      </c>
      <c r="L441" s="334"/>
    </row>
    <row r="442" spans="2:12" s="13" customFormat="1" ht="13.5" hidden="1" outlineLevel="3">
      <c r="B442" s="331"/>
      <c r="C442" s="204"/>
      <c r="D442" s="206" t="s">
        <v>348</v>
      </c>
      <c r="E442" s="210" t="s">
        <v>34</v>
      </c>
      <c r="F442" s="211" t="s">
        <v>5501</v>
      </c>
      <c r="G442" s="204"/>
      <c r="H442" s="212">
        <v>551.657</v>
      </c>
      <c r="I442" s="332" t="s">
        <v>34</v>
      </c>
      <c r="J442" s="204"/>
      <c r="K442" s="204"/>
      <c r="L442" s="333"/>
    </row>
    <row r="443" spans="2:12" s="14" customFormat="1" ht="13.5" hidden="1" outlineLevel="3">
      <c r="B443" s="335"/>
      <c r="C443" s="205"/>
      <c r="D443" s="206" t="s">
        <v>348</v>
      </c>
      <c r="E443" s="207" t="s">
        <v>34</v>
      </c>
      <c r="F443" s="208" t="s">
        <v>352</v>
      </c>
      <c r="G443" s="205"/>
      <c r="H443" s="209">
        <v>551.657</v>
      </c>
      <c r="I443" s="336" t="s">
        <v>34</v>
      </c>
      <c r="J443" s="205"/>
      <c r="K443" s="205"/>
      <c r="L443" s="337"/>
    </row>
    <row r="444" spans="2:12" s="1" customFormat="1" ht="22.5" customHeight="1" outlineLevel="2">
      <c r="B444" s="302"/>
      <c r="C444" s="217" t="s">
        <v>478</v>
      </c>
      <c r="D444" s="217" t="s">
        <v>441</v>
      </c>
      <c r="E444" s="218" t="s">
        <v>5502</v>
      </c>
      <c r="F444" s="219" t="s">
        <v>5503</v>
      </c>
      <c r="G444" s="220" t="s">
        <v>1130</v>
      </c>
      <c r="H444" s="221">
        <v>46</v>
      </c>
      <c r="I444" s="270">
        <v>171.4</v>
      </c>
      <c r="J444" s="222">
        <f>ROUND(I444*H444,2)</f>
        <v>7884.4</v>
      </c>
      <c r="K444" s="219" t="s">
        <v>5100</v>
      </c>
      <c r="L444" s="334"/>
    </row>
    <row r="445" spans="2:12" s="1" customFormat="1" ht="22.5" customHeight="1" outlineLevel="2">
      <c r="B445" s="302"/>
      <c r="C445" s="217" t="s">
        <v>482</v>
      </c>
      <c r="D445" s="217" t="s">
        <v>441</v>
      </c>
      <c r="E445" s="218" t="s">
        <v>5504</v>
      </c>
      <c r="F445" s="219" t="s">
        <v>5505</v>
      </c>
      <c r="G445" s="220" t="s">
        <v>1130</v>
      </c>
      <c r="H445" s="221">
        <v>92</v>
      </c>
      <c r="I445" s="270">
        <v>47.4</v>
      </c>
      <c r="J445" s="222">
        <f>ROUND(I445*H445,2)</f>
        <v>4360.8</v>
      </c>
      <c r="K445" s="219" t="s">
        <v>5100</v>
      </c>
      <c r="L445" s="334"/>
    </row>
    <row r="446" spans="2:12" s="11" customFormat="1" ht="29.85" customHeight="1" outlineLevel="1">
      <c r="B446" s="318"/>
      <c r="C446" s="182"/>
      <c r="D446" s="188" t="s">
        <v>74</v>
      </c>
      <c r="E446" s="189" t="s">
        <v>340</v>
      </c>
      <c r="F446" s="189" t="s">
        <v>5506</v>
      </c>
      <c r="G446" s="182"/>
      <c r="H446" s="182"/>
      <c r="I446" s="321" t="s">
        <v>34</v>
      </c>
      <c r="J446" s="190">
        <f>SUM(J447:J546)</f>
        <v>808896.29</v>
      </c>
      <c r="K446" s="182"/>
      <c r="L446" s="320"/>
    </row>
    <row r="447" spans="2:12" s="1" customFormat="1" ht="22.5" customHeight="1" outlineLevel="2" collapsed="1">
      <c r="B447" s="302"/>
      <c r="C447" s="191" t="s">
        <v>483</v>
      </c>
      <c r="D447" s="191" t="s">
        <v>342</v>
      </c>
      <c r="E447" s="192" t="s">
        <v>5507</v>
      </c>
      <c r="F447" s="193" t="s">
        <v>5508</v>
      </c>
      <c r="G447" s="194" t="s">
        <v>390</v>
      </c>
      <c r="H447" s="195">
        <v>155.7</v>
      </c>
      <c r="I447" s="269">
        <v>111.5</v>
      </c>
      <c r="J447" s="197">
        <f>ROUND(I447*H447,2)</f>
        <v>17360.55</v>
      </c>
      <c r="K447" s="193" t="s">
        <v>5100</v>
      </c>
      <c r="L447" s="322"/>
    </row>
    <row r="448" spans="2:12" s="13" customFormat="1" ht="13.5" hidden="1" outlineLevel="3">
      <c r="B448" s="331"/>
      <c r="C448" s="204"/>
      <c r="D448" s="206" t="s">
        <v>348</v>
      </c>
      <c r="E448" s="210" t="s">
        <v>34</v>
      </c>
      <c r="F448" s="211" t="s">
        <v>5509</v>
      </c>
      <c r="G448" s="204"/>
      <c r="H448" s="212">
        <v>145.2</v>
      </c>
      <c r="I448" s="332" t="s">
        <v>34</v>
      </c>
      <c r="J448" s="204"/>
      <c r="K448" s="204"/>
      <c r="L448" s="333"/>
    </row>
    <row r="449" spans="2:12" s="13" customFormat="1" ht="13.5" hidden="1" outlineLevel="3">
      <c r="B449" s="331"/>
      <c r="C449" s="204"/>
      <c r="D449" s="206" t="s">
        <v>348</v>
      </c>
      <c r="E449" s="210" t="s">
        <v>34</v>
      </c>
      <c r="F449" s="211" t="s">
        <v>5510</v>
      </c>
      <c r="G449" s="204"/>
      <c r="H449" s="212">
        <v>10.5</v>
      </c>
      <c r="I449" s="332" t="s">
        <v>34</v>
      </c>
      <c r="J449" s="204"/>
      <c r="K449" s="204"/>
      <c r="L449" s="333"/>
    </row>
    <row r="450" spans="2:12" s="14" customFormat="1" ht="13.5" hidden="1" outlineLevel="3">
      <c r="B450" s="335"/>
      <c r="C450" s="205"/>
      <c r="D450" s="206" t="s">
        <v>348</v>
      </c>
      <c r="E450" s="207" t="s">
        <v>34</v>
      </c>
      <c r="F450" s="208" t="s">
        <v>352</v>
      </c>
      <c r="G450" s="205"/>
      <c r="H450" s="209">
        <v>155.7</v>
      </c>
      <c r="I450" s="336" t="s">
        <v>34</v>
      </c>
      <c r="J450" s="205"/>
      <c r="K450" s="205"/>
      <c r="L450" s="337"/>
    </row>
    <row r="451" spans="2:12" s="1" customFormat="1" ht="22.5" customHeight="1" outlineLevel="2">
      <c r="B451" s="302"/>
      <c r="C451" s="191" t="s">
        <v>488</v>
      </c>
      <c r="D451" s="191" t="s">
        <v>342</v>
      </c>
      <c r="E451" s="192" t="s">
        <v>5511</v>
      </c>
      <c r="F451" s="193" t="s">
        <v>5512</v>
      </c>
      <c r="G451" s="194" t="s">
        <v>390</v>
      </c>
      <c r="H451" s="195">
        <v>155.7</v>
      </c>
      <c r="I451" s="269">
        <v>18.2</v>
      </c>
      <c r="J451" s="197">
        <f>ROUND(I451*H451,2)</f>
        <v>2833.74</v>
      </c>
      <c r="K451" s="193" t="s">
        <v>5100</v>
      </c>
      <c r="L451" s="322"/>
    </row>
    <row r="452" spans="2:12" s="1" customFormat="1" ht="22.5" customHeight="1" outlineLevel="2" collapsed="1">
      <c r="B452" s="302"/>
      <c r="C452" s="191" t="s">
        <v>494</v>
      </c>
      <c r="D452" s="191" t="s">
        <v>342</v>
      </c>
      <c r="E452" s="192" t="s">
        <v>5513</v>
      </c>
      <c r="F452" s="193" t="s">
        <v>5514</v>
      </c>
      <c r="G452" s="194" t="s">
        <v>390</v>
      </c>
      <c r="H452" s="195">
        <v>1119.77</v>
      </c>
      <c r="I452" s="269">
        <v>18.2</v>
      </c>
      <c r="J452" s="197">
        <f>ROUND(I452*H452,2)</f>
        <v>20379.81</v>
      </c>
      <c r="K452" s="193" t="s">
        <v>5100</v>
      </c>
      <c r="L452" s="322"/>
    </row>
    <row r="453" spans="2:12" s="12" customFormat="1" ht="13.5" hidden="1" outlineLevel="3">
      <c r="B453" s="342"/>
      <c r="C453" s="203"/>
      <c r="D453" s="206" t="s">
        <v>348</v>
      </c>
      <c r="E453" s="343" t="s">
        <v>34</v>
      </c>
      <c r="F453" s="344" t="s">
        <v>5515</v>
      </c>
      <c r="G453" s="203"/>
      <c r="H453" s="345" t="s">
        <v>34</v>
      </c>
      <c r="I453" s="346" t="s">
        <v>34</v>
      </c>
      <c r="J453" s="203"/>
      <c r="K453" s="203"/>
      <c r="L453" s="347"/>
    </row>
    <row r="454" spans="2:12" s="12" customFormat="1" ht="13.5" hidden="1" outlineLevel="3">
      <c r="B454" s="342"/>
      <c r="C454" s="203"/>
      <c r="D454" s="206" t="s">
        <v>348</v>
      </c>
      <c r="E454" s="343" t="s">
        <v>34</v>
      </c>
      <c r="F454" s="344" t="s">
        <v>5516</v>
      </c>
      <c r="G454" s="203"/>
      <c r="H454" s="345" t="s">
        <v>34</v>
      </c>
      <c r="I454" s="346" t="s">
        <v>34</v>
      </c>
      <c r="J454" s="203"/>
      <c r="K454" s="203"/>
      <c r="L454" s="347"/>
    </row>
    <row r="455" spans="2:12" s="12" customFormat="1" ht="13.5" hidden="1" outlineLevel="3">
      <c r="B455" s="342"/>
      <c r="C455" s="203"/>
      <c r="D455" s="206" t="s">
        <v>348</v>
      </c>
      <c r="E455" s="343" t="s">
        <v>34</v>
      </c>
      <c r="F455" s="344" t="s">
        <v>5517</v>
      </c>
      <c r="G455" s="203"/>
      <c r="H455" s="345" t="s">
        <v>34</v>
      </c>
      <c r="I455" s="346" t="s">
        <v>34</v>
      </c>
      <c r="J455" s="203"/>
      <c r="K455" s="203"/>
      <c r="L455" s="347"/>
    </row>
    <row r="456" spans="2:12" s="12" customFormat="1" ht="13.5" hidden="1" outlineLevel="3">
      <c r="B456" s="342"/>
      <c r="C456" s="203"/>
      <c r="D456" s="206" t="s">
        <v>348</v>
      </c>
      <c r="E456" s="343" t="s">
        <v>34</v>
      </c>
      <c r="F456" s="344" t="s">
        <v>5518</v>
      </c>
      <c r="G456" s="203"/>
      <c r="H456" s="345" t="s">
        <v>34</v>
      </c>
      <c r="I456" s="346" t="s">
        <v>34</v>
      </c>
      <c r="J456" s="203"/>
      <c r="K456" s="203"/>
      <c r="L456" s="347"/>
    </row>
    <row r="457" spans="2:12" s="12" customFormat="1" ht="13.5" hidden="1" outlineLevel="3">
      <c r="B457" s="342"/>
      <c r="C457" s="203"/>
      <c r="D457" s="206" t="s">
        <v>348</v>
      </c>
      <c r="E457" s="343" t="s">
        <v>34</v>
      </c>
      <c r="F457" s="344" t="s">
        <v>5452</v>
      </c>
      <c r="G457" s="203"/>
      <c r="H457" s="345" t="s">
        <v>34</v>
      </c>
      <c r="I457" s="346" t="s">
        <v>34</v>
      </c>
      <c r="J457" s="203"/>
      <c r="K457" s="203"/>
      <c r="L457" s="347"/>
    </row>
    <row r="458" spans="2:12" s="12" customFormat="1" ht="13.5" hidden="1" outlineLevel="3">
      <c r="B458" s="342"/>
      <c r="C458" s="203"/>
      <c r="D458" s="206" t="s">
        <v>348</v>
      </c>
      <c r="E458" s="343" t="s">
        <v>34</v>
      </c>
      <c r="F458" s="344" t="s">
        <v>5519</v>
      </c>
      <c r="G458" s="203"/>
      <c r="H458" s="345" t="s">
        <v>34</v>
      </c>
      <c r="I458" s="346" t="s">
        <v>34</v>
      </c>
      <c r="J458" s="203"/>
      <c r="K458" s="203"/>
      <c r="L458" s="347"/>
    </row>
    <row r="459" spans="2:12" s="12" customFormat="1" ht="13.5" hidden="1" outlineLevel="3">
      <c r="B459" s="342"/>
      <c r="C459" s="203"/>
      <c r="D459" s="206" t="s">
        <v>348</v>
      </c>
      <c r="E459" s="343" t="s">
        <v>34</v>
      </c>
      <c r="F459" s="344" t="s">
        <v>5520</v>
      </c>
      <c r="G459" s="203"/>
      <c r="H459" s="345" t="s">
        <v>34</v>
      </c>
      <c r="I459" s="346" t="s">
        <v>34</v>
      </c>
      <c r="J459" s="203"/>
      <c r="K459" s="203"/>
      <c r="L459" s="347"/>
    </row>
    <row r="460" spans="2:12" s="12" customFormat="1" ht="13.5" hidden="1" outlineLevel="3">
      <c r="B460" s="342"/>
      <c r="C460" s="203"/>
      <c r="D460" s="206" t="s">
        <v>348</v>
      </c>
      <c r="E460" s="343" t="s">
        <v>34</v>
      </c>
      <c r="F460" s="344" t="s">
        <v>5521</v>
      </c>
      <c r="G460" s="203"/>
      <c r="H460" s="345" t="s">
        <v>34</v>
      </c>
      <c r="I460" s="346" t="s">
        <v>34</v>
      </c>
      <c r="J460" s="203"/>
      <c r="K460" s="203"/>
      <c r="L460" s="347"/>
    </row>
    <row r="461" spans="2:12" s="12" customFormat="1" ht="13.5" hidden="1" outlineLevel="3">
      <c r="B461" s="342"/>
      <c r="C461" s="203"/>
      <c r="D461" s="206" t="s">
        <v>348</v>
      </c>
      <c r="E461" s="343" t="s">
        <v>34</v>
      </c>
      <c r="F461" s="344" t="s">
        <v>5522</v>
      </c>
      <c r="G461" s="203"/>
      <c r="H461" s="345" t="s">
        <v>34</v>
      </c>
      <c r="I461" s="346" t="s">
        <v>34</v>
      </c>
      <c r="J461" s="203"/>
      <c r="K461" s="203"/>
      <c r="L461" s="347"/>
    </row>
    <row r="462" spans="2:12" s="12" customFormat="1" ht="13.5" hidden="1" outlineLevel="3">
      <c r="B462" s="342"/>
      <c r="C462" s="203"/>
      <c r="D462" s="206" t="s">
        <v>348</v>
      </c>
      <c r="E462" s="343" t="s">
        <v>34</v>
      </c>
      <c r="F462" s="344" t="s">
        <v>5523</v>
      </c>
      <c r="G462" s="203"/>
      <c r="H462" s="345" t="s">
        <v>34</v>
      </c>
      <c r="I462" s="346" t="s">
        <v>34</v>
      </c>
      <c r="J462" s="203"/>
      <c r="K462" s="203"/>
      <c r="L462" s="347"/>
    </row>
    <row r="463" spans="2:12" s="12" customFormat="1" ht="13.5" hidden="1" outlineLevel="3">
      <c r="B463" s="342"/>
      <c r="C463" s="203"/>
      <c r="D463" s="206" t="s">
        <v>348</v>
      </c>
      <c r="E463" s="343" t="s">
        <v>34</v>
      </c>
      <c r="F463" s="344" t="s">
        <v>5524</v>
      </c>
      <c r="G463" s="203"/>
      <c r="H463" s="345" t="s">
        <v>34</v>
      </c>
      <c r="I463" s="346" t="s">
        <v>34</v>
      </c>
      <c r="J463" s="203"/>
      <c r="K463" s="203"/>
      <c r="L463" s="347"/>
    </row>
    <row r="464" spans="2:12" s="12" customFormat="1" ht="13.5" hidden="1" outlineLevel="3">
      <c r="B464" s="342"/>
      <c r="C464" s="203"/>
      <c r="D464" s="206" t="s">
        <v>348</v>
      </c>
      <c r="E464" s="343" t="s">
        <v>34</v>
      </c>
      <c r="F464" s="344" t="s">
        <v>5525</v>
      </c>
      <c r="G464" s="203"/>
      <c r="H464" s="345" t="s">
        <v>34</v>
      </c>
      <c r="I464" s="346" t="s">
        <v>34</v>
      </c>
      <c r="J464" s="203"/>
      <c r="K464" s="203"/>
      <c r="L464" s="347"/>
    </row>
    <row r="465" spans="2:12" s="12" customFormat="1" ht="13.5" hidden="1" outlineLevel="3">
      <c r="B465" s="342"/>
      <c r="C465" s="203"/>
      <c r="D465" s="206" t="s">
        <v>348</v>
      </c>
      <c r="E465" s="343" t="s">
        <v>34</v>
      </c>
      <c r="F465" s="344" t="s">
        <v>5526</v>
      </c>
      <c r="G465" s="203"/>
      <c r="H465" s="345" t="s">
        <v>34</v>
      </c>
      <c r="I465" s="346" t="s">
        <v>34</v>
      </c>
      <c r="J465" s="203"/>
      <c r="K465" s="203"/>
      <c r="L465" s="347"/>
    </row>
    <row r="466" spans="2:12" s="12" customFormat="1" ht="13.5" hidden="1" outlineLevel="3">
      <c r="B466" s="342"/>
      <c r="C466" s="203"/>
      <c r="D466" s="206" t="s">
        <v>348</v>
      </c>
      <c r="E466" s="343" t="s">
        <v>34</v>
      </c>
      <c r="F466" s="344" t="s">
        <v>5527</v>
      </c>
      <c r="G466" s="203"/>
      <c r="H466" s="345" t="s">
        <v>34</v>
      </c>
      <c r="I466" s="346" t="s">
        <v>34</v>
      </c>
      <c r="J466" s="203"/>
      <c r="K466" s="203"/>
      <c r="L466" s="347"/>
    </row>
    <row r="467" spans="2:12" s="12" customFormat="1" ht="13.5" hidden="1" outlineLevel="3">
      <c r="B467" s="342"/>
      <c r="C467" s="203"/>
      <c r="D467" s="206" t="s">
        <v>348</v>
      </c>
      <c r="E467" s="343" t="s">
        <v>34</v>
      </c>
      <c r="F467" s="344" t="s">
        <v>5528</v>
      </c>
      <c r="G467" s="203"/>
      <c r="H467" s="345" t="s">
        <v>34</v>
      </c>
      <c r="I467" s="346" t="s">
        <v>34</v>
      </c>
      <c r="J467" s="203"/>
      <c r="K467" s="203"/>
      <c r="L467" s="347"/>
    </row>
    <row r="468" spans="2:12" s="13" customFormat="1" ht="13.5" hidden="1" outlineLevel="3">
      <c r="B468" s="331"/>
      <c r="C468" s="204"/>
      <c r="D468" s="206" t="s">
        <v>348</v>
      </c>
      <c r="E468" s="210" t="s">
        <v>34</v>
      </c>
      <c r="F468" s="211" t="s">
        <v>5529</v>
      </c>
      <c r="G468" s="204"/>
      <c r="H468" s="212">
        <v>1119.77</v>
      </c>
      <c r="I468" s="332" t="s">
        <v>34</v>
      </c>
      <c r="J468" s="204"/>
      <c r="K468" s="204"/>
      <c r="L468" s="333"/>
    </row>
    <row r="469" spans="2:12" s="14" customFormat="1" ht="13.5" hidden="1" outlineLevel="3">
      <c r="B469" s="335"/>
      <c r="C469" s="205"/>
      <c r="D469" s="206" t="s">
        <v>348</v>
      </c>
      <c r="E469" s="207" t="s">
        <v>34</v>
      </c>
      <c r="F469" s="208" t="s">
        <v>352</v>
      </c>
      <c r="G469" s="205"/>
      <c r="H469" s="209">
        <v>1119.77</v>
      </c>
      <c r="I469" s="336" t="s">
        <v>34</v>
      </c>
      <c r="J469" s="205"/>
      <c r="K469" s="205"/>
      <c r="L469" s="337"/>
    </row>
    <row r="470" spans="2:12" s="1" customFormat="1" ht="22.5" customHeight="1" outlineLevel="2" collapsed="1">
      <c r="B470" s="302"/>
      <c r="C470" s="191" t="s">
        <v>500</v>
      </c>
      <c r="D470" s="191" t="s">
        <v>342</v>
      </c>
      <c r="E470" s="192" t="s">
        <v>5513</v>
      </c>
      <c r="F470" s="193" t="s">
        <v>5514</v>
      </c>
      <c r="G470" s="194" t="s">
        <v>390</v>
      </c>
      <c r="H470" s="195">
        <v>391.3</v>
      </c>
      <c r="I470" s="269">
        <v>18.2</v>
      </c>
      <c r="J470" s="197">
        <f>ROUND(I470*H470,2)</f>
        <v>7121.66</v>
      </c>
      <c r="K470" s="193" t="s">
        <v>5100</v>
      </c>
      <c r="L470" s="322"/>
    </row>
    <row r="471" spans="2:12" s="12" customFormat="1" ht="13.5" hidden="1" outlineLevel="3">
      <c r="B471" s="342"/>
      <c r="C471" s="203"/>
      <c r="D471" s="206" t="s">
        <v>348</v>
      </c>
      <c r="E471" s="343" t="s">
        <v>34</v>
      </c>
      <c r="F471" s="344" t="s">
        <v>5530</v>
      </c>
      <c r="G471" s="203"/>
      <c r="H471" s="345" t="s">
        <v>34</v>
      </c>
      <c r="I471" s="346" t="s">
        <v>34</v>
      </c>
      <c r="J471" s="203"/>
      <c r="K471" s="203"/>
      <c r="L471" s="347"/>
    </row>
    <row r="472" spans="2:12" s="12" customFormat="1" ht="13.5" hidden="1" outlineLevel="3">
      <c r="B472" s="342"/>
      <c r="C472" s="203"/>
      <c r="D472" s="206" t="s">
        <v>348</v>
      </c>
      <c r="E472" s="343" t="s">
        <v>34</v>
      </c>
      <c r="F472" s="344" t="s">
        <v>5531</v>
      </c>
      <c r="G472" s="203"/>
      <c r="H472" s="345" t="s">
        <v>34</v>
      </c>
      <c r="I472" s="346" t="s">
        <v>34</v>
      </c>
      <c r="J472" s="203"/>
      <c r="K472" s="203"/>
      <c r="L472" s="347"/>
    </row>
    <row r="473" spans="2:12" s="12" customFormat="1" ht="13.5" hidden="1" outlineLevel="3">
      <c r="B473" s="342"/>
      <c r="C473" s="203"/>
      <c r="D473" s="206" t="s">
        <v>348</v>
      </c>
      <c r="E473" s="343" t="s">
        <v>34</v>
      </c>
      <c r="F473" s="344" t="s">
        <v>5532</v>
      </c>
      <c r="G473" s="203"/>
      <c r="H473" s="345" t="s">
        <v>34</v>
      </c>
      <c r="I473" s="346" t="s">
        <v>34</v>
      </c>
      <c r="J473" s="203"/>
      <c r="K473" s="203"/>
      <c r="L473" s="347"/>
    </row>
    <row r="474" spans="2:12" s="12" customFormat="1" ht="13.5" hidden="1" outlineLevel="3">
      <c r="B474" s="342"/>
      <c r="C474" s="203"/>
      <c r="D474" s="206" t="s">
        <v>348</v>
      </c>
      <c r="E474" s="343" t="s">
        <v>34</v>
      </c>
      <c r="F474" s="344" t="s">
        <v>5533</v>
      </c>
      <c r="G474" s="203"/>
      <c r="H474" s="345" t="s">
        <v>34</v>
      </c>
      <c r="I474" s="346" t="s">
        <v>34</v>
      </c>
      <c r="J474" s="203"/>
      <c r="K474" s="203"/>
      <c r="L474" s="347"/>
    </row>
    <row r="475" spans="2:12" s="13" customFormat="1" ht="13.5" hidden="1" outlineLevel="3">
      <c r="B475" s="331"/>
      <c r="C475" s="204"/>
      <c r="D475" s="206" t="s">
        <v>348</v>
      </c>
      <c r="E475" s="210" t="s">
        <v>34</v>
      </c>
      <c r="F475" s="211" t="s">
        <v>5534</v>
      </c>
      <c r="G475" s="204"/>
      <c r="H475" s="212">
        <v>391.3</v>
      </c>
      <c r="I475" s="332" t="s">
        <v>34</v>
      </c>
      <c r="J475" s="204"/>
      <c r="K475" s="204"/>
      <c r="L475" s="333"/>
    </row>
    <row r="476" spans="2:12" s="14" customFormat="1" ht="13.5" hidden="1" outlineLevel="3">
      <c r="B476" s="335"/>
      <c r="C476" s="205"/>
      <c r="D476" s="206" t="s">
        <v>348</v>
      </c>
      <c r="E476" s="207" t="s">
        <v>34</v>
      </c>
      <c r="F476" s="208" t="s">
        <v>352</v>
      </c>
      <c r="G476" s="205"/>
      <c r="H476" s="209">
        <v>391.3</v>
      </c>
      <c r="I476" s="336" t="s">
        <v>34</v>
      </c>
      <c r="J476" s="205"/>
      <c r="K476" s="205"/>
      <c r="L476" s="337"/>
    </row>
    <row r="477" spans="2:12" s="1" customFormat="1" ht="22.5" customHeight="1" outlineLevel="2" collapsed="1">
      <c r="B477" s="302"/>
      <c r="C477" s="191" t="s">
        <v>507</v>
      </c>
      <c r="D477" s="191" t="s">
        <v>342</v>
      </c>
      <c r="E477" s="192" t="s">
        <v>5535</v>
      </c>
      <c r="F477" s="193" t="s">
        <v>5536</v>
      </c>
      <c r="G477" s="194" t="s">
        <v>390</v>
      </c>
      <c r="H477" s="195">
        <v>391.3</v>
      </c>
      <c r="I477" s="269">
        <v>18.2</v>
      </c>
      <c r="J477" s="197">
        <f>ROUND(I477*H477,2)</f>
        <v>7121.66</v>
      </c>
      <c r="K477" s="193" t="s">
        <v>5100</v>
      </c>
      <c r="L477" s="322"/>
    </row>
    <row r="478" spans="2:12" s="12" customFormat="1" ht="13.5" hidden="1" outlineLevel="3">
      <c r="B478" s="342"/>
      <c r="C478" s="203"/>
      <c r="D478" s="206" t="s">
        <v>348</v>
      </c>
      <c r="E478" s="343" t="s">
        <v>34</v>
      </c>
      <c r="F478" s="344" t="s">
        <v>5530</v>
      </c>
      <c r="G478" s="203"/>
      <c r="H478" s="345" t="s">
        <v>34</v>
      </c>
      <c r="I478" s="346" t="s">
        <v>34</v>
      </c>
      <c r="J478" s="203"/>
      <c r="K478" s="203"/>
      <c r="L478" s="347"/>
    </row>
    <row r="479" spans="2:12" s="12" customFormat="1" ht="13.5" hidden="1" outlineLevel="3">
      <c r="B479" s="342"/>
      <c r="C479" s="203"/>
      <c r="D479" s="206" t="s">
        <v>348</v>
      </c>
      <c r="E479" s="343" t="s">
        <v>34</v>
      </c>
      <c r="F479" s="344" t="s">
        <v>5531</v>
      </c>
      <c r="G479" s="203"/>
      <c r="H479" s="345" t="s">
        <v>34</v>
      </c>
      <c r="I479" s="346" t="s">
        <v>34</v>
      </c>
      <c r="J479" s="203"/>
      <c r="K479" s="203"/>
      <c r="L479" s="347"/>
    </row>
    <row r="480" spans="2:12" s="12" customFormat="1" ht="13.5" hidden="1" outlineLevel="3">
      <c r="B480" s="342"/>
      <c r="C480" s="203"/>
      <c r="D480" s="206" t="s">
        <v>348</v>
      </c>
      <c r="E480" s="343" t="s">
        <v>34</v>
      </c>
      <c r="F480" s="344" t="s">
        <v>5532</v>
      </c>
      <c r="G480" s="203"/>
      <c r="H480" s="345" t="s">
        <v>34</v>
      </c>
      <c r="I480" s="346" t="s">
        <v>34</v>
      </c>
      <c r="J480" s="203"/>
      <c r="K480" s="203"/>
      <c r="L480" s="347"/>
    </row>
    <row r="481" spans="2:12" s="12" customFormat="1" ht="13.5" hidden="1" outlineLevel="3">
      <c r="B481" s="342"/>
      <c r="C481" s="203"/>
      <c r="D481" s="206" t="s">
        <v>348</v>
      </c>
      <c r="E481" s="343" t="s">
        <v>34</v>
      </c>
      <c r="F481" s="344" t="s">
        <v>5533</v>
      </c>
      <c r="G481" s="203"/>
      <c r="H481" s="345" t="s">
        <v>34</v>
      </c>
      <c r="I481" s="346" t="s">
        <v>34</v>
      </c>
      <c r="J481" s="203"/>
      <c r="K481" s="203"/>
      <c r="L481" s="347"/>
    </row>
    <row r="482" spans="2:12" s="13" customFormat="1" ht="13.5" hidden="1" outlineLevel="3">
      <c r="B482" s="331"/>
      <c r="C482" s="204"/>
      <c r="D482" s="206" t="s">
        <v>348</v>
      </c>
      <c r="E482" s="210" t="s">
        <v>34</v>
      </c>
      <c r="F482" s="211" t="s">
        <v>5534</v>
      </c>
      <c r="G482" s="204"/>
      <c r="H482" s="212">
        <v>391.3</v>
      </c>
      <c r="I482" s="332" t="s">
        <v>34</v>
      </c>
      <c r="J482" s="204"/>
      <c r="K482" s="204"/>
      <c r="L482" s="333"/>
    </row>
    <row r="483" spans="2:12" s="14" customFormat="1" ht="13.5" hidden="1" outlineLevel="3">
      <c r="B483" s="335"/>
      <c r="C483" s="205"/>
      <c r="D483" s="206" t="s">
        <v>348</v>
      </c>
      <c r="E483" s="207" t="s">
        <v>34</v>
      </c>
      <c r="F483" s="208" t="s">
        <v>352</v>
      </c>
      <c r="G483" s="205"/>
      <c r="H483" s="209">
        <v>391.3</v>
      </c>
      <c r="I483" s="336" t="s">
        <v>34</v>
      </c>
      <c r="J483" s="205"/>
      <c r="K483" s="205"/>
      <c r="L483" s="337"/>
    </row>
    <row r="484" spans="2:12" s="1" customFormat="1" ht="22.5" customHeight="1" outlineLevel="2" collapsed="1">
      <c r="B484" s="302"/>
      <c r="C484" s="191" t="s">
        <v>510</v>
      </c>
      <c r="D484" s="191" t="s">
        <v>342</v>
      </c>
      <c r="E484" s="192" t="s">
        <v>5537</v>
      </c>
      <c r="F484" s="193" t="s">
        <v>5538</v>
      </c>
      <c r="G484" s="194" t="s">
        <v>390</v>
      </c>
      <c r="H484" s="195">
        <v>484.5</v>
      </c>
      <c r="I484" s="269">
        <v>27.9</v>
      </c>
      <c r="J484" s="197">
        <f>ROUND(I484*H484,2)</f>
        <v>13517.55</v>
      </c>
      <c r="K484" s="193" t="s">
        <v>5100</v>
      </c>
      <c r="L484" s="322"/>
    </row>
    <row r="485" spans="2:12" s="12" customFormat="1" ht="13.5" hidden="1" outlineLevel="3">
      <c r="B485" s="342"/>
      <c r="C485" s="203"/>
      <c r="D485" s="206" t="s">
        <v>348</v>
      </c>
      <c r="E485" s="343" t="s">
        <v>34</v>
      </c>
      <c r="F485" s="344" t="s">
        <v>5539</v>
      </c>
      <c r="G485" s="203"/>
      <c r="H485" s="345" t="s">
        <v>34</v>
      </c>
      <c r="I485" s="346" t="s">
        <v>34</v>
      </c>
      <c r="J485" s="203"/>
      <c r="K485" s="203"/>
      <c r="L485" s="347"/>
    </row>
    <row r="486" spans="2:12" s="12" customFormat="1" ht="13.5" hidden="1" outlineLevel="3">
      <c r="B486" s="342"/>
      <c r="C486" s="203"/>
      <c r="D486" s="206" t="s">
        <v>348</v>
      </c>
      <c r="E486" s="343" t="s">
        <v>34</v>
      </c>
      <c r="F486" s="344" t="s">
        <v>5540</v>
      </c>
      <c r="G486" s="203"/>
      <c r="H486" s="345" t="s">
        <v>34</v>
      </c>
      <c r="I486" s="346" t="s">
        <v>34</v>
      </c>
      <c r="J486" s="203"/>
      <c r="K486" s="203"/>
      <c r="L486" s="347"/>
    </row>
    <row r="487" spans="2:12" s="12" customFormat="1" ht="13.5" hidden="1" outlineLevel="3">
      <c r="B487" s="342"/>
      <c r="C487" s="203"/>
      <c r="D487" s="206" t="s">
        <v>348</v>
      </c>
      <c r="E487" s="343" t="s">
        <v>34</v>
      </c>
      <c r="F487" s="344" t="s">
        <v>5541</v>
      </c>
      <c r="G487" s="203"/>
      <c r="H487" s="345" t="s">
        <v>34</v>
      </c>
      <c r="I487" s="346" t="s">
        <v>34</v>
      </c>
      <c r="J487" s="203"/>
      <c r="K487" s="203"/>
      <c r="L487" s="347"/>
    </row>
    <row r="488" spans="2:12" s="12" customFormat="1" ht="13.5" hidden="1" outlineLevel="3">
      <c r="B488" s="342"/>
      <c r="C488" s="203"/>
      <c r="D488" s="206" t="s">
        <v>348</v>
      </c>
      <c r="E488" s="343" t="s">
        <v>34</v>
      </c>
      <c r="F488" s="344" t="s">
        <v>5542</v>
      </c>
      <c r="G488" s="203"/>
      <c r="H488" s="345" t="s">
        <v>34</v>
      </c>
      <c r="I488" s="346" t="s">
        <v>34</v>
      </c>
      <c r="J488" s="203"/>
      <c r="K488" s="203"/>
      <c r="L488" s="347"/>
    </row>
    <row r="489" spans="2:12" s="12" customFormat="1" ht="13.5" hidden="1" outlineLevel="3">
      <c r="B489" s="342"/>
      <c r="C489" s="203"/>
      <c r="D489" s="206" t="s">
        <v>348</v>
      </c>
      <c r="E489" s="343" t="s">
        <v>34</v>
      </c>
      <c r="F489" s="344" t="s">
        <v>5543</v>
      </c>
      <c r="G489" s="203"/>
      <c r="H489" s="345" t="s">
        <v>34</v>
      </c>
      <c r="I489" s="346" t="s">
        <v>34</v>
      </c>
      <c r="J489" s="203"/>
      <c r="K489" s="203"/>
      <c r="L489" s="347"/>
    </row>
    <row r="490" spans="2:12" s="13" customFormat="1" ht="13.5" hidden="1" outlineLevel="3">
      <c r="B490" s="331"/>
      <c r="C490" s="204"/>
      <c r="D490" s="206" t="s">
        <v>348</v>
      </c>
      <c r="E490" s="210" t="s">
        <v>34</v>
      </c>
      <c r="F490" s="211" t="s">
        <v>5544</v>
      </c>
      <c r="G490" s="204"/>
      <c r="H490" s="212">
        <v>484.5</v>
      </c>
      <c r="I490" s="332" t="s">
        <v>34</v>
      </c>
      <c r="J490" s="204"/>
      <c r="K490" s="204"/>
      <c r="L490" s="333"/>
    </row>
    <row r="491" spans="2:12" s="14" customFormat="1" ht="13.5" hidden="1" outlineLevel="3">
      <c r="B491" s="335"/>
      <c r="C491" s="205"/>
      <c r="D491" s="206" t="s">
        <v>348</v>
      </c>
      <c r="E491" s="207" t="s">
        <v>34</v>
      </c>
      <c r="F491" s="208" t="s">
        <v>352</v>
      </c>
      <c r="G491" s="205"/>
      <c r="H491" s="209">
        <v>484.5</v>
      </c>
      <c r="I491" s="336" t="s">
        <v>34</v>
      </c>
      <c r="J491" s="205"/>
      <c r="K491" s="205"/>
      <c r="L491" s="337"/>
    </row>
    <row r="492" spans="2:12" s="1" customFormat="1" ht="22.5" customHeight="1" outlineLevel="2" collapsed="1">
      <c r="B492" s="302"/>
      <c r="C492" s="191" t="s">
        <v>514</v>
      </c>
      <c r="D492" s="191" t="s">
        <v>342</v>
      </c>
      <c r="E492" s="192" t="s">
        <v>5545</v>
      </c>
      <c r="F492" s="193" t="s">
        <v>5546</v>
      </c>
      <c r="G492" s="194" t="s">
        <v>390</v>
      </c>
      <c r="H492" s="195">
        <v>1119.77</v>
      </c>
      <c r="I492" s="269">
        <v>41.8</v>
      </c>
      <c r="J492" s="197">
        <f>ROUND(I492*H492,2)</f>
        <v>46806.39</v>
      </c>
      <c r="K492" s="193" t="s">
        <v>5100</v>
      </c>
      <c r="L492" s="322"/>
    </row>
    <row r="493" spans="2:12" s="12" customFormat="1" ht="13.5" hidden="1" outlineLevel="3">
      <c r="B493" s="342"/>
      <c r="C493" s="203"/>
      <c r="D493" s="206" t="s">
        <v>348</v>
      </c>
      <c r="E493" s="343" t="s">
        <v>34</v>
      </c>
      <c r="F493" s="344" t="s">
        <v>5515</v>
      </c>
      <c r="G493" s="203"/>
      <c r="H493" s="345" t="s">
        <v>34</v>
      </c>
      <c r="I493" s="346" t="s">
        <v>34</v>
      </c>
      <c r="J493" s="203"/>
      <c r="K493" s="203"/>
      <c r="L493" s="347"/>
    </row>
    <row r="494" spans="2:12" s="12" customFormat="1" ht="13.5" hidden="1" outlineLevel="3">
      <c r="B494" s="342"/>
      <c r="C494" s="203"/>
      <c r="D494" s="206" t="s">
        <v>348</v>
      </c>
      <c r="E494" s="343" t="s">
        <v>34</v>
      </c>
      <c r="F494" s="344" t="s">
        <v>5516</v>
      </c>
      <c r="G494" s="203"/>
      <c r="H494" s="345" t="s">
        <v>34</v>
      </c>
      <c r="I494" s="346" t="s">
        <v>34</v>
      </c>
      <c r="J494" s="203"/>
      <c r="K494" s="203"/>
      <c r="L494" s="347"/>
    </row>
    <row r="495" spans="2:12" s="12" customFormat="1" ht="13.5" hidden="1" outlineLevel="3">
      <c r="B495" s="342"/>
      <c r="C495" s="203"/>
      <c r="D495" s="206" t="s">
        <v>348</v>
      </c>
      <c r="E495" s="343" t="s">
        <v>34</v>
      </c>
      <c r="F495" s="344" t="s">
        <v>5517</v>
      </c>
      <c r="G495" s="203"/>
      <c r="H495" s="345" t="s">
        <v>34</v>
      </c>
      <c r="I495" s="346" t="s">
        <v>34</v>
      </c>
      <c r="J495" s="203"/>
      <c r="K495" s="203"/>
      <c r="L495" s="347"/>
    </row>
    <row r="496" spans="2:12" s="12" customFormat="1" ht="13.5" hidden="1" outlineLevel="3">
      <c r="B496" s="342"/>
      <c r="C496" s="203"/>
      <c r="D496" s="206" t="s">
        <v>348</v>
      </c>
      <c r="E496" s="343" t="s">
        <v>34</v>
      </c>
      <c r="F496" s="344" t="s">
        <v>5518</v>
      </c>
      <c r="G496" s="203"/>
      <c r="H496" s="345" t="s">
        <v>34</v>
      </c>
      <c r="I496" s="346" t="s">
        <v>34</v>
      </c>
      <c r="J496" s="203"/>
      <c r="K496" s="203"/>
      <c r="L496" s="347"/>
    </row>
    <row r="497" spans="2:12" s="12" customFormat="1" ht="13.5" hidden="1" outlineLevel="3">
      <c r="B497" s="342"/>
      <c r="C497" s="203"/>
      <c r="D497" s="206" t="s">
        <v>348</v>
      </c>
      <c r="E497" s="343" t="s">
        <v>34</v>
      </c>
      <c r="F497" s="344" t="s">
        <v>5452</v>
      </c>
      <c r="G497" s="203"/>
      <c r="H497" s="345" t="s">
        <v>34</v>
      </c>
      <c r="I497" s="346" t="s">
        <v>34</v>
      </c>
      <c r="J497" s="203"/>
      <c r="K497" s="203"/>
      <c r="L497" s="347"/>
    </row>
    <row r="498" spans="2:12" s="12" customFormat="1" ht="13.5" hidden="1" outlineLevel="3">
      <c r="B498" s="342"/>
      <c r="C498" s="203"/>
      <c r="D498" s="206" t="s">
        <v>348</v>
      </c>
      <c r="E498" s="343" t="s">
        <v>34</v>
      </c>
      <c r="F498" s="344" t="s">
        <v>5519</v>
      </c>
      <c r="G498" s="203"/>
      <c r="H498" s="345" t="s">
        <v>34</v>
      </c>
      <c r="I498" s="346" t="s">
        <v>34</v>
      </c>
      <c r="J498" s="203"/>
      <c r="K498" s="203"/>
      <c r="L498" s="347"/>
    </row>
    <row r="499" spans="2:12" s="12" customFormat="1" ht="13.5" hidden="1" outlineLevel="3">
      <c r="B499" s="342"/>
      <c r="C499" s="203"/>
      <c r="D499" s="206" t="s">
        <v>348</v>
      </c>
      <c r="E499" s="343" t="s">
        <v>34</v>
      </c>
      <c r="F499" s="344" t="s">
        <v>5520</v>
      </c>
      <c r="G499" s="203"/>
      <c r="H499" s="345" t="s">
        <v>34</v>
      </c>
      <c r="I499" s="346" t="s">
        <v>34</v>
      </c>
      <c r="J499" s="203"/>
      <c r="K499" s="203"/>
      <c r="L499" s="347"/>
    </row>
    <row r="500" spans="2:12" s="12" customFormat="1" ht="13.5" hidden="1" outlineLevel="3">
      <c r="B500" s="342"/>
      <c r="C500" s="203"/>
      <c r="D500" s="206" t="s">
        <v>348</v>
      </c>
      <c r="E500" s="343" t="s">
        <v>34</v>
      </c>
      <c r="F500" s="344" t="s">
        <v>5521</v>
      </c>
      <c r="G500" s="203"/>
      <c r="H500" s="345" t="s">
        <v>34</v>
      </c>
      <c r="I500" s="346" t="s">
        <v>34</v>
      </c>
      <c r="J500" s="203"/>
      <c r="K500" s="203"/>
      <c r="L500" s="347"/>
    </row>
    <row r="501" spans="2:12" s="12" customFormat="1" ht="13.5" hidden="1" outlineLevel="3">
      <c r="B501" s="342"/>
      <c r="C501" s="203"/>
      <c r="D501" s="206" t="s">
        <v>348</v>
      </c>
      <c r="E501" s="343" t="s">
        <v>34</v>
      </c>
      <c r="F501" s="344" t="s">
        <v>5522</v>
      </c>
      <c r="G501" s="203"/>
      <c r="H501" s="345" t="s">
        <v>34</v>
      </c>
      <c r="I501" s="346" t="s">
        <v>34</v>
      </c>
      <c r="J501" s="203"/>
      <c r="K501" s="203"/>
      <c r="L501" s="347"/>
    </row>
    <row r="502" spans="2:12" s="12" customFormat="1" ht="13.5" hidden="1" outlineLevel="3">
      <c r="B502" s="342"/>
      <c r="C502" s="203"/>
      <c r="D502" s="206" t="s">
        <v>348</v>
      </c>
      <c r="E502" s="343" t="s">
        <v>34</v>
      </c>
      <c r="F502" s="344" t="s">
        <v>5523</v>
      </c>
      <c r="G502" s="203"/>
      <c r="H502" s="345" t="s">
        <v>34</v>
      </c>
      <c r="I502" s="346" t="s">
        <v>34</v>
      </c>
      <c r="J502" s="203"/>
      <c r="K502" s="203"/>
      <c r="L502" s="347"/>
    </row>
    <row r="503" spans="2:12" s="12" customFormat="1" ht="13.5" hidden="1" outlineLevel="3">
      <c r="B503" s="342"/>
      <c r="C503" s="203"/>
      <c r="D503" s="206" t="s">
        <v>348</v>
      </c>
      <c r="E503" s="343" t="s">
        <v>34</v>
      </c>
      <c r="F503" s="344" t="s">
        <v>5524</v>
      </c>
      <c r="G503" s="203"/>
      <c r="H503" s="345" t="s">
        <v>34</v>
      </c>
      <c r="I503" s="346" t="s">
        <v>34</v>
      </c>
      <c r="J503" s="203"/>
      <c r="K503" s="203"/>
      <c r="L503" s="347"/>
    </row>
    <row r="504" spans="2:12" s="12" customFormat="1" ht="13.5" hidden="1" outlineLevel="3">
      <c r="B504" s="342"/>
      <c r="C504" s="203"/>
      <c r="D504" s="206" t="s">
        <v>348</v>
      </c>
      <c r="E504" s="343" t="s">
        <v>34</v>
      </c>
      <c r="F504" s="344" t="s">
        <v>5525</v>
      </c>
      <c r="G504" s="203"/>
      <c r="H504" s="345" t="s">
        <v>34</v>
      </c>
      <c r="I504" s="346" t="s">
        <v>34</v>
      </c>
      <c r="J504" s="203"/>
      <c r="K504" s="203"/>
      <c r="L504" s="347"/>
    </row>
    <row r="505" spans="2:12" s="12" customFormat="1" ht="13.5" hidden="1" outlineLevel="3">
      <c r="B505" s="342"/>
      <c r="C505" s="203"/>
      <c r="D505" s="206" t="s">
        <v>348</v>
      </c>
      <c r="E505" s="343" t="s">
        <v>34</v>
      </c>
      <c r="F505" s="344" t="s">
        <v>5526</v>
      </c>
      <c r="G505" s="203"/>
      <c r="H505" s="345" t="s">
        <v>34</v>
      </c>
      <c r="I505" s="346" t="s">
        <v>34</v>
      </c>
      <c r="J505" s="203"/>
      <c r="K505" s="203"/>
      <c r="L505" s="347"/>
    </row>
    <row r="506" spans="2:12" s="12" customFormat="1" ht="13.5" hidden="1" outlineLevel="3">
      <c r="B506" s="342"/>
      <c r="C506" s="203"/>
      <c r="D506" s="206" t="s">
        <v>348</v>
      </c>
      <c r="E506" s="343" t="s">
        <v>34</v>
      </c>
      <c r="F506" s="344" t="s">
        <v>5527</v>
      </c>
      <c r="G506" s="203"/>
      <c r="H506" s="345" t="s">
        <v>34</v>
      </c>
      <c r="I506" s="346" t="s">
        <v>34</v>
      </c>
      <c r="J506" s="203"/>
      <c r="K506" s="203"/>
      <c r="L506" s="347"/>
    </row>
    <row r="507" spans="2:12" s="12" customFormat="1" ht="13.5" hidden="1" outlineLevel="3">
      <c r="B507" s="342"/>
      <c r="C507" s="203"/>
      <c r="D507" s="206" t="s">
        <v>348</v>
      </c>
      <c r="E507" s="343" t="s">
        <v>34</v>
      </c>
      <c r="F507" s="344" t="s">
        <v>5528</v>
      </c>
      <c r="G507" s="203"/>
      <c r="H507" s="345" t="s">
        <v>34</v>
      </c>
      <c r="I507" s="346" t="s">
        <v>34</v>
      </c>
      <c r="J507" s="203"/>
      <c r="K507" s="203"/>
      <c r="L507" s="347"/>
    </row>
    <row r="508" spans="2:12" s="13" customFormat="1" ht="13.5" hidden="1" outlineLevel="3">
      <c r="B508" s="331"/>
      <c r="C508" s="204"/>
      <c r="D508" s="206" t="s">
        <v>348</v>
      </c>
      <c r="E508" s="210" t="s">
        <v>34</v>
      </c>
      <c r="F508" s="211" t="s">
        <v>5529</v>
      </c>
      <c r="G508" s="204"/>
      <c r="H508" s="212">
        <v>1119.77</v>
      </c>
      <c r="I508" s="332" t="s">
        <v>34</v>
      </c>
      <c r="J508" s="204"/>
      <c r="K508" s="204"/>
      <c r="L508" s="333"/>
    </row>
    <row r="509" spans="2:12" s="14" customFormat="1" ht="13.5" hidden="1" outlineLevel="3">
      <c r="B509" s="335"/>
      <c r="C509" s="205"/>
      <c r="D509" s="206" t="s">
        <v>348</v>
      </c>
      <c r="E509" s="207" t="s">
        <v>34</v>
      </c>
      <c r="F509" s="208" t="s">
        <v>352</v>
      </c>
      <c r="G509" s="205"/>
      <c r="H509" s="209">
        <v>1119.77</v>
      </c>
      <c r="I509" s="336" t="s">
        <v>34</v>
      </c>
      <c r="J509" s="205"/>
      <c r="K509" s="205"/>
      <c r="L509" s="337"/>
    </row>
    <row r="510" spans="2:12" s="1" customFormat="1" ht="22.5" customHeight="1" outlineLevel="2">
      <c r="B510" s="302"/>
      <c r="C510" s="191" t="s">
        <v>515</v>
      </c>
      <c r="D510" s="191" t="s">
        <v>342</v>
      </c>
      <c r="E510" s="192" t="s">
        <v>5547</v>
      </c>
      <c r="F510" s="193" t="s">
        <v>5548</v>
      </c>
      <c r="G510" s="194" t="s">
        <v>390</v>
      </c>
      <c r="H510" s="195">
        <v>484.5</v>
      </c>
      <c r="I510" s="269">
        <v>90.6</v>
      </c>
      <c r="J510" s="197">
        <f>ROUND(I510*H510,2)</f>
        <v>43895.7</v>
      </c>
      <c r="K510" s="193" t="s">
        <v>5100</v>
      </c>
      <c r="L510" s="322"/>
    </row>
    <row r="511" spans="2:12" s="1" customFormat="1" ht="22.5" customHeight="1" outlineLevel="2" collapsed="1">
      <c r="B511" s="302"/>
      <c r="C511" s="191" t="s">
        <v>520</v>
      </c>
      <c r="D511" s="191" t="s">
        <v>342</v>
      </c>
      <c r="E511" s="192" t="s">
        <v>5549</v>
      </c>
      <c r="F511" s="193" t="s">
        <v>5550</v>
      </c>
      <c r="G511" s="194" t="s">
        <v>491</v>
      </c>
      <c r="H511" s="195">
        <v>1629</v>
      </c>
      <c r="I511" s="269">
        <v>41.8</v>
      </c>
      <c r="J511" s="197">
        <f>ROUND(I511*H511,2)</f>
        <v>68092.2</v>
      </c>
      <c r="K511" s="193" t="s">
        <v>5100</v>
      </c>
      <c r="L511" s="322"/>
    </row>
    <row r="512" spans="2:12" s="12" customFormat="1" ht="13.5" hidden="1" outlineLevel="3">
      <c r="B512" s="342"/>
      <c r="C512" s="203"/>
      <c r="D512" s="206" t="s">
        <v>348</v>
      </c>
      <c r="E512" s="343" t="s">
        <v>34</v>
      </c>
      <c r="F512" s="344" t="s">
        <v>5551</v>
      </c>
      <c r="G512" s="203"/>
      <c r="H512" s="345" t="s">
        <v>34</v>
      </c>
      <c r="I512" s="346" t="s">
        <v>34</v>
      </c>
      <c r="J512" s="203"/>
      <c r="K512" s="203"/>
      <c r="L512" s="347"/>
    </row>
    <row r="513" spans="2:12" s="12" customFormat="1" ht="13.5" hidden="1" outlineLevel="3">
      <c r="B513" s="342"/>
      <c r="C513" s="203"/>
      <c r="D513" s="206" t="s">
        <v>348</v>
      </c>
      <c r="E513" s="343" t="s">
        <v>34</v>
      </c>
      <c r="F513" s="344" t="s">
        <v>5552</v>
      </c>
      <c r="G513" s="203"/>
      <c r="H513" s="345" t="s">
        <v>34</v>
      </c>
      <c r="I513" s="346" t="s">
        <v>34</v>
      </c>
      <c r="J513" s="203"/>
      <c r="K513" s="203"/>
      <c r="L513" s="347"/>
    </row>
    <row r="514" spans="2:12" s="12" customFormat="1" ht="13.5" hidden="1" outlineLevel="3">
      <c r="B514" s="342"/>
      <c r="C514" s="203"/>
      <c r="D514" s="206" t="s">
        <v>348</v>
      </c>
      <c r="E514" s="343" t="s">
        <v>34</v>
      </c>
      <c r="F514" s="344" t="s">
        <v>5553</v>
      </c>
      <c r="G514" s="203"/>
      <c r="H514" s="345" t="s">
        <v>34</v>
      </c>
      <c r="I514" s="346" t="s">
        <v>34</v>
      </c>
      <c r="J514" s="203"/>
      <c r="K514" s="203"/>
      <c r="L514" s="347"/>
    </row>
    <row r="515" spans="2:12" s="12" customFormat="1" ht="13.5" hidden="1" outlineLevel="3">
      <c r="B515" s="342"/>
      <c r="C515" s="203"/>
      <c r="D515" s="206" t="s">
        <v>348</v>
      </c>
      <c r="E515" s="343" t="s">
        <v>34</v>
      </c>
      <c r="F515" s="344" t="s">
        <v>5554</v>
      </c>
      <c r="G515" s="203"/>
      <c r="H515" s="345" t="s">
        <v>34</v>
      </c>
      <c r="I515" s="346" t="s">
        <v>34</v>
      </c>
      <c r="J515" s="203"/>
      <c r="K515" s="203"/>
      <c r="L515" s="347"/>
    </row>
    <row r="516" spans="2:12" s="12" customFormat="1" ht="13.5" hidden="1" outlineLevel="3">
      <c r="B516" s="342"/>
      <c r="C516" s="203"/>
      <c r="D516" s="206" t="s">
        <v>348</v>
      </c>
      <c r="E516" s="343" t="s">
        <v>34</v>
      </c>
      <c r="F516" s="344" t="s">
        <v>5555</v>
      </c>
      <c r="G516" s="203"/>
      <c r="H516" s="345" t="s">
        <v>34</v>
      </c>
      <c r="I516" s="346" t="s">
        <v>34</v>
      </c>
      <c r="J516" s="203"/>
      <c r="K516" s="203"/>
      <c r="L516" s="347"/>
    </row>
    <row r="517" spans="2:12" s="12" customFormat="1" ht="13.5" hidden="1" outlineLevel="3">
      <c r="B517" s="342"/>
      <c r="C517" s="203"/>
      <c r="D517" s="206" t="s">
        <v>348</v>
      </c>
      <c r="E517" s="343" t="s">
        <v>34</v>
      </c>
      <c r="F517" s="344" t="s">
        <v>5556</v>
      </c>
      <c r="G517" s="203"/>
      <c r="H517" s="345" t="s">
        <v>34</v>
      </c>
      <c r="I517" s="346" t="s">
        <v>34</v>
      </c>
      <c r="J517" s="203"/>
      <c r="K517" s="203"/>
      <c r="L517" s="347"/>
    </row>
    <row r="518" spans="2:12" s="12" customFormat="1" ht="13.5" hidden="1" outlineLevel="3">
      <c r="B518" s="342"/>
      <c r="C518" s="203"/>
      <c r="D518" s="206" t="s">
        <v>348</v>
      </c>
      <c r="E518" s="343" t="s">
        <v>34</v>
      </c>
      <c r="F518" s="344" t="s">
        <v>5557</v>
      </c>
      <c r="G518" s="203"/>
      <c r="H518" s="345" t="s">
        <v>34</v>
      </c>
      <c r="I518" s="346" t="s">
        <v>34</v>
      </c>
      <c r="J518" s="203"/>
      <c r="K518" s="203"/>
      <c r="L518" s="347"/>
    </row>
    <row r="519" spans="2:12" s="12" customFormat="1" ht="13.5" hidden="1" outlineLevel="3">
      <c r="B519" s="342"/>
      <c r="C519" s="203"/>
      <c r="D519" s="206" t="s">
        <v>348</v>
      </c>
      <c r="E519" s="343" t="s">
        <v>34</v>
      </c>
      <c r="F519" s="344" t="s">
        <v>5558</v>
      </c>
      <c r="G519" s="203"/>
      <c r="H519" s="345" t="s">
        <v>34</v>
      </c>
      <c r="I519" s="346" t="s">
        <v>34</v>
      </c>
      <c r="J519" s="203"/>
      <c r="K519" s="203"/>
      <c r="L519" s="347"/>
    </row>
    <row r="520" spans="2:12" s="12" customFormat="1" ht="13.5" hidden="1" outlineLevel="3">
      <c r="B520" s="342"/>
      <c r="C520" s="203"/>
      <c r="D520" s="206" t="s">
        <v>348</v>
      </c>
      <c r="E520" s="343" t="s">
        <v>34</v>
      </c>
      <c r="F520" s="344" t="s">
        <v>5559</v>
      </c>
      <c r="G520" s="203"/>
      <c r="H520" s="345" t="s">
        <v>34</v>
      </c>
      <c r="I520" s="346" t="s">
        <v>34</v>
      </c>
      <c r="J520" s="203"/>
      <c r="K520" s="203"/>
      <c r="L520" s="347"/>
    </row>
    <row r="521" spans="2:12" s="12" customFormat="1" ht="13.5" hidden="1" outlineLevel="3">
      <c r="B521" s="342"/>
      <c r="C521" s="203"/>
      <c r="D521" s="206" t="s">
        <v>348</v>
      </c>
      <c r="E521" s="343" t="s">
        <v>34</v>
      </c>
      <c r="F521" s="344" t="s">
        <v>5560</v>
      </c>
      <c r="G521" s="203"/>
      <c r="H521" s="345" t="s">
        <v>34</v>
      </c>
      <c r="I521" s="346" t="s">
        <v>34</v>
      </c>
      <c r="J521" s="203"/>
      <c r="K521" s="203"/>
      <c r="L521" s="347"/>
    </row>
    <row r="522" spans="2:12" s="12" customFormat="1" ht="13.5" hidden="1" outlineLevel="3">
      <c r="B522" s="342"/>
      <c r="C522" s="203"/>
      <c r="D522" s="206" t="s">
        <v>348</v>
      </c>
      <c r="E522" s="343" t="s">
        <v>34</v>
      </c>
      <c r="F522" s="344" t="s">
        <v>5561</v>
      </c>
      <c r="G522" s="203"/>
      <c r="H522" s="345" t="s">
        <v>34</v>
      </c>
      <c r="I522" s="346" t="s">
        <v>34</v>
      </c>
      <c r="J522" s="203"/>
      <c r="K522" s="203"/>
      <c r="L522" s="347"/>
    </row>
    <row r="523" spans="2:12" s="12" customFormat="1" ht="13.5" hidden="1" outlineLevel="3">
      <c r="B523" s="342"/>
      <c r="C523" s="203"/>
      <c r="D523" s="206" t="s">
        <v>348</v>
      </c>
      <c r="E523" s="343" t="s">
        <v>34</v>
      </c>
      <c r="F523" s="344" t="s">
        <v>5562</v>
      </c>
      <c r="G523" s="203"/>
      <c r="H523" s="345" t="s">
        <v>34</v>
      </c>
      <c r="I523" s="346" t="s">
        <v>34</v>
      </c>
      <c r="J523" s="203"/>
      <c r="K523" s="203"/>
      <c r="L523" s="347"/>
    </row>
    <row r="524" spans="2:12" s="12" customFormat="1" ht="13.5" hidden="1" outlineLevel="3">
      <c r="B524" s="342"/>
      <c r="C524" s="203"/>
      <c r="D524" s="206" t="s">
        <v>348</v>
      </c>
      <c r="E524" s="343" t="s">
        <v>34</v>
      </c>
      <c r="F524" s="344" t="s">
        <v>5563</v>
      </c>
      <c r="G524" s="203"/>
      <c r="H524" s="345" t="s">
        <v>34</v>
      </c>
      <c r="I524" s="346" t="s">
        <v>34</v>
      </c>
      <c r="J524" s="203"/>
      <c r="K524" s="203"/>
      <c r="L524" s="347"/>
    </row>
    <row r="525" spans="2:12" s="12" customFormat="1" ht="13.5" hidden="1" outlineLevel="3">
      <c r="B525" s="342"/>
      <c r="C525" s="203"/>
      <c r="D525" s="206" t="s">
        <v>348</v>
      </c>
      <c r="E525" s="343" t="s">
        <v>34</v>
      </c>
      <c r="F525" s="344" t="s">
        <v>5564</v>
      </c>
      <c r="G525" s="203"/>
      <c r="H525" s="345" t="s">
        <v>34</v>
      </c>
      <c r="I525" s="346" t="s">
        <v>34</v>
      </c>
      <c r="J525" s="203"/>
      <c r="K525" s="203"/>
      <c r="L525" s="347"/>
    </row>
    <row r="526" spans="2:12" s="12" customFormat="1" ht="13.5" hidden="1" outlineLevel="3">
      <c r="B526" s="342"/>
      <c r="C526" s="203"/>
      <c r="D526" s="206" t="s">
        <v>348</v>
      </c>
      <c r="E526" s="343" t="s">
        <v>34</v>
      </c>
      <c r="F526" s="344" t="s">
        <v>5565</v>
      </c>
      <c r="G526" s="203"/>
      <c r="H526" s="345" t="s">
        <v>34</v>
      </c>
      <c r="I526" s="346" t="s">
        <v>34</v>
      </c>
      <c r="J526" s="203"/>
      <c r="K526" s="203"/>
      <c r="L526" s="347"/>
    </row>
    <row r="527" spans="2:12" s="12" customFormat="1" ht="13.5" hidden="1" outlineLevel="3">
      <c r="B527" s="342"/>
      <c r="C527" s="203"/>
      <c r="D527" s="206" t="s">
        <v>348</v>
      </c>
      <c r="E527" s="343" t="s">
        <v>34</v>
      </c>
      <c r="F527" s="344" t="s">
        <v>5566</v>
      </c>
      <c r="G527" s="203"/>
      <c r="H527" s="345" t="s">
        <v>34</v>
      </c>
      <c r="I527" s="346" t="s">
        <v>34</v>
      </c>
      <c r="J527" s="203"/>
      <c r="K527" s="203"/>
      <c r="L527" s="347"/>
    </row>
    <row r="528" spans="2:12" s="12" customFormat="1" ht="13.5" hidden="1" outlineLevel="3">
      <c r="B528" s="342"/>
      <c r="C528" s="203"/>
      <c r="D528" s="206" t="s">
        <v>348</v>
      </c>
      <c r="E528" s="343" t="s">
        <v>34</v>
      </c>
      <c r="F528" s="344" t="s">
        <v>5567</v>
      </c>
      <c r="G528" s="203"/>
      <c r="H528" s="345" t="s">
        <v>34</v>
      </c>
      <c r="I528" s="346" t="s">
        <v>34</v>
      </c>
      <c r="J528" s="203"/>
      <c r="K528" s="203"/>
      <c r="L528" s="347"/>
    </row>
    <row r="529" spans="2:12" s="12" customFormat="1" ht="13.5" hidden="1" outlineLevel="3">
      <c r="B529" s="342"/>
      <c r="C529" s="203"/>
      <c r="D529" s="206" t="s">
        <v>348</v>
      </c>
      <c r="E529" s="343" t="s">
        <v>34</v>
      </c>
      <c r="F529" s="344" t="s">
        <v>5568</v>
      </c>
      <c r="G529" s="203"/>
      <c r="H529" s="345" t="s">
        <v>34</v>
      </c>
      <c r="I529" s="346" t="s">
        <v>34</v>
      </c>
      <c r="J529" s="203"/>
      <c r="K529" s="203"/>
      <c r="L529" s="347"/>
    </row>
    <row r="530" spans="2:12" s="12" customFormat="1" ht="13.5" hidden="1" outlineLevel="3">
      <c r="B530" s="342"/>
      <c r="C530" s="203"/>
      <c r="D530" s="206" t="s">
        <v>348</v>
      </c>
      <c r="E530" s="343" t="s">
        <v>34</v>
      </c>
      <c r="F530" s="344" t="s">
        <v>5569</v>
      </c>
      <c r="G530" s="203"/>
      <c r="H530" s="345" t="s">
        <v>34</v>
      </c>
      <c r="I530" s="346" t="s">
        <v>34</v>
      </c>
      <c r="J530" s="203"/>
      <c r="K530" s="203"/>
      <c r="L530" s="347"/>
    </row>
    <row r="531" spans="2:12" s="13" customFormat="1" ht="13.5" hidden="1" outlineLevel="3">
      <c r="B531" s="331"/>
      <c r="C531" s="204"/>
      <c r="D531" s="206" t="s">
        <v>348</v>
      </c>
      <c r="E531" s="210" t="s">
        <v>34</v>
      </c>
      <c r="F531" s="211" t="s">
        <v>5570</v>
      </c>
      <c r="G531" s="204"/>
      <c r="H531" s="212">
        <v>1629</v>
      </c>
      <c r="I531" s="332" t="s">
        <v>34</v>
      </c>
      <c r="J531" s="204"/>
      <c r="K531" s="204"/>
      <c r="L531" s="333"/>
    </row>
    <row r="532" spans="2:12" s="14" customFormat="1" ht="13.5" hidden="1" outlineLevel="3">
      <c r="B532" s="335"/>
      <c r="C532" s="205"/>
      <c r="D532" s="206" t="s">
        <v>348</v>
      </c>
      <c r="E532" s="207" t="s">
        <v>34</v>
      </c>
      <c r="F532" s="208" t="s">
        <v>352</v>
      </c>
      <c r="G532" s="205"/>
      <c r="H532" s="209">
        <v>1629</v>
      </c>
      <c r="I532" s="336" t="s">
        <v>34</v>
      </c>
      <c r="J532" s="205"/>
      <c r="K532" s="205"/>
      <c r="L532" s="337"/>
    </row>
    <row r="533" spans="2:12" s="1" customFormat="1" ht="22.5" customHeight="1" outlineLevel="2" collapsed="1">
      <c r="B533" s="302"/>
      <c r="C533" s="191" t="s">
        <v>524</v>
      </c>
      <c r="D533" s="191" t="s">
        <v>342</v>
      </c>
      <c r="E533" s="192" t="s">
        <v>5571</v>
      </c>
      <c r="F533" s="193" t="s">
        <v>5572</v>
      </c>
      <c r="G533" s="194" t="s">
        <v>417</v>
      </c>
      <c r="H533" s="195">
        <v>2913.521</v>
      </c>
      <c r="I533" s="269">
        <v>6.2</v>
      </c>
      <c r="J533" s="197">
        <f>ROUND(I533*H533,2)</f>
        <v>18063.83</v>
      </c>
      <c r="K533" s="193" t="s">
        <v>5100</v>
      </c>
      <c r="L533" s="322"/>
    </row>
    <row r="534" spans="2:12" s="12" customFormat="1" ht="13.5" hidden="1" outlineLevel="3">
      <c r="B534" s="342"/>
      <c r="C534" s="203"/>
      <c r="D534" s="206" t="s">
        <v>348</v>
      </c>
      <c r="E534" s="343" t="s">
        <v>34</v>
      </c>
      <c r="F534" s="344" t="s">
        <v>5573</v>
      </c>
      <c r="G534" s="203"/>
      <c r="H534" s="345" t="s">
        <v>34</v>
      </c>
      <c r="I534" s="346" t="s">
        <v>34</v>
      </c>
      <c r="J534" s="203"/>
      <c r="K534" s="203"/>
      <c r="L534" s="347"/>
    </row>
    <row r="535" spans="2:12" s="13" customFormat="1" ht="13.5" hidden="1" outlineLevel="3">
      <c r="B535" s="331"/>
      <c r="C535" s="204"/>
      <c r="D535" s="206" t="s">
        <v>348</v>
      </c>
      <c r="E535" s="210" t="s">
        <v>34</v>
      </c>
      <c r="F535" s="211" t="s">
        <v>5574</v>
      </c>
      <c r="G535" s="204"/>
      <c r="H535" s="212">
        <v>2913.521</v>
      </c>
      <c r="I535" s="332" t="s">
        <v>34</v>
      </c>
      <c r="J535" s="204"/>
      <c r="K535" s="204"/>
      <c r="L535" s="333"/>
    </row>
    <row r="536" spans="2:12" s="14" customFormat="1" ht="13.5" hidden="1" outlineLevel="3">
      <c r="B536" s="335"/>
      <c r="C536" s="205"/>
      <c r="D536" s="206" t="s">
        <v>348</v>
      </c>
      <c r="E536" s="207" t="s">
        <v>34</v>
      </c>
      <c r="F536" s="208" t="s">
        <v>352</v>
      </c>
      <c r="G536" s="205"/>
      <c r="H536" s="209">
        <v>2913.521</v>
      </c>
      <c r="I536" s="336" t="s">
        <v>34</v>
      </c>
      <c r="J536" s="205"/>
      <c r="K536" s="205"/>
      <c r="L536" s="337"/>
    </row>
    <row r="537" spans="2:12" s="1" customFormat="1" ht="22.5" customHeight="1" outlineLevel="2" collapsed="1">
      <c r="B537" s="302"/>
      <c r="C537" s="191" t="s">
        <v>527</v>
      </c>
      <c r="D537" s="191" t="s">
        <v>342</v>
      </c>
      <c r="E537" s="192" t="s">
        <v>5571</v>
      </c>
      <c r="F537" s="193" t="s">
        <v>5572</v>
      </c>
      <c r="G537" s="194" t="s">
        <v>417</v>
      </c>
      <c r="H537" s="195">
        <v>8666.797</v>
      </c>
      <c r="I537" s="269">
        <v>6.2</v>
      </c>
      <c r="J537" s="197">
        <f>ROUND(I537*H537,2)</f>
        <v>53734.14</v>
      </c>
      <c r="K537" s="193" t="s">
        <v>5100</v>
      </c>
      <c r="L537" s="322"/>
    </row>
    <row r="538" spans="2:12" s="12" customFormat="1" ht="13.5" hidden="1" outlineLevel="3">
      <c r="B538" s="342"/>
      <c r="C538" s="203"/>
      <c r="D538" s="206" t="s">
        <v>348</v>
      </c>
      <c r="E538" s="343" t="s">
        <v>34</v>
      </c>
      <c r="F538" s="344" t="s">
        <v>5575</v>
      </c>
      <c r="G538" s="203"/>
      <c r="H538" s="345" t="s">
        <v>34</v>
      </c>
      <c r="I538" s="346" t="s">
        <v>34</v>
      </c>
      <c r="J538" s="203"/>
      <c r="K538" s="203"/>
      <c r="L538" s="347"/>
    </row>
    <row r="539" spans="2:12" s="13" customFormat="1" ht="13.5" hidden="1" outlineLevel="3">
      <c r="B539" s="331"/>
      <c r="C539" s="204"/>
      <c r="D539" s="206" t="s">
        <v>348</v>
      </c>
      <c r="E539" s="210" t="s">
        <v>34</v>
      </c>
      <c r="F539" s="211" t="s">
        <v>5576</v>
      </c>
      <c r="G539" s="204"/>
      <c r="H539" s="212">
        <v>8666.797</v>
      </c>
      <c r="I539" s="332" t="s">
        <v>34</v>
      </c>
      <c r="J539" s="204"/>
      <c r="K539" s="204"/>
      <c r="L539" s="333"/>
    </row>
    <row r="540" spans="2:12" s="14" customFormat="1" ht="13.5" hidden="1" outlineLevel="3">
      <c r="B540" s="335"/>
      <c r="C540" s="205"/>
      <c r="D540" s="206" t="s">
        <v>348</v>
      </c>
      <c r="E540" s="207" t="s">
        <v>34</v>
      </c>
      <c r="F540" s="208" t="s">
        <v>352</v>
      </c>
      <c r="G540" s="205"/>
      <c r="H540" s="209">
        <v>8666.797</v>
      </c>
      <c r="I540" s="336" t="s">
        <v>34</v>
      </c>
      <c r="J540" s="205"/>
      <c r="K540" s="205"/>
      <c r="L540" s="337"/>
    </row>
    <row r="541" spans="2:12" s="1" customFormat="1" ht="22.5" customHeight="1" outlineLevel="2" collapsed="1">
      <c r="B541" s="302"/>
      <c r="C541" s="191" t="s">
        <v>531</v>
      </c>
      <c r="D541" s="191" t="s">
        <v>342</v>
      </c>
      <c r="E541" s="192" t="s">
        <v>5577</v>
      </c>
      <c r="F541" s="193" t="s">
        <v>5578</v>
      </c>
      <c r="G541" s="194" t="s">
        <v>417</v>
      </c>
      <c r="H541" s="195">
        <v>847.171</v>
      </c>
      <c r="I541" s="269">
        <v>543.3</v>
      </c>
      <c r="J541" s="197">
        <f>ROUND(I541*H541,2)</f>
        <v>460268</v>
      </c>
      <c r="K541" s="193" t="s">
        <v>5139</v>
      </c>
      <c r="L541" s="322"/>
    </row>
    <row r="542" spans="2:12" s="12" customFormat="1" ht="13.5" hidden="1" outlineLevel="3">
      <c r="B542" s="342"/>
      <c r="C542" s="203"/>
      <c r="D542" s="206" t="s">
        <v>348</v>
      </c>
      <c r="E542" s="343" t="s">
        <v>34</v>
      </c>
      <c r="F542" s="344" t="s">
        <v>5579</v>
      </c>
      <c r="G542" s="203"/>
      <c r="H542" s="345" t="s">
        <v>34</v>
      </c>
      <c r="I542" s="346" t="s">
        <v>34</v>
      </c>
      <c r="J542" s="203"/>
      <c r="K542" s="203"/>
      <c r="L542" s="347"/>
    </row>
    <row r="543" spans="2:12" s="13" customFormat="1" ht="13.5" hidden="1" outlineLevel="3">
      <c r="B543" s="331"/>
      <c r="C543" s="204"/>
      <c r="D543" s="206" t="s">
        <v>348</v>
      </c>
      <c r="E543" s="210" t="s">
        <v>34</v>
      </c>
      <c r="F543" s="211" t="s">
        <v>5580</v>
      </c>
      <c r="G543" s="204"/>
      <c r="H543" s="212">
        <v>753.346</v>
      </c>
      <c r="I543" s="332" t="s">
        <v>34</v>
      </c>
      <c r="J543" s="204"/>
      <c r="K543" s="204"/>
      <c r="L543" s="333"/>
    </row>
    <row r="544" spans="2:12" s="13" customFormat="1" ht="13.5" hidden="1" outlineLevel="3">
      <c r="B544" s="331"/>
      <c r="C544" s="204"/>
      <c r="D544" s="206" t="s">
        <v>348</v>
      </c>
      <c r="E544" s="210" t="s">
        <v>34</v>
      </c>
      <c r="F544" s="211" t="s">
        <v>5581</v>
      </c>
      <c r="G544" s="204"/>
      <c r="H544" s="212">
        <v>93.825</v>
      </c>
      <c r="I544" s="332" t="s">
        <v>34</v>
      </c>
      <c r="J544" s="204"/>
      <c r="K544" s="204"/>
      <c r="L544" s="333"/>
    </row>
    <row r="545" spans="2:12" s="14" customFormat="1" ht="13.5" hidden="1" outlineLevel="3">
      <c r="B545" s="335"/>
      <c r="C545" s="205"/>
      <c r="D545" s="206" t="s">
        <v>348</v>
      </c>
      <c r="E545" s="207" t="s">
        <v>34</v>
      </c>
      <c r="F545" s="208" t="s">
        <v>352</v>
      </c>
      <c r="G545" s="205"/>
      <c r="H545" s="209">
        <v>847.171</v>
      </c>
      <c r="I545" s="336" t="s">
        <v>34</v>
      </c>
      <c r="J545" s="205"/>
      <c r="K545" s="205"/>
      <c r="L545" s="337"/>
    </row>
    <row r="546" spans="2:12" s="1" customFormat="1" ht="22.5" customHeight="1" outlineLevel="2">
      <c r="B546" s="302"/>
      <c r="C546" s="191" t="s">
        <v>536</v>
      </c>
      <c r="D546" s="191" t="s">
        <v>342</v>
      </c>
      <c r="E546" s="192" t="s">
        <v>5582</v>
      </c>
      <c r="F546" s="193" t="s">
        <v>5583</v>
      </c>
      <c r="G546" s="194" t="s">
        <v>417</v>
      </c>
      <c r="H546" s="195">
        <v>1336.05</v>
      </c>
      <c r="I546" s="269">
        <v>37.2</v>
      </c>
      <c r="J546" s="197">
        <f>ROUND(I546*H546,2)</f>
        <v>49701.06</v>
      </c>
      <c r="K546" s="193" t="s">
        <v>5100</v>
      </c>
      <c r="L546" s="322"/>
    </row>
    <row r="547" spans="2:12" s="11" customFormat="1" ht="29.85" customHeight="1" outlineLevel="1">
      <c r="B547" s="318"/>
      <c r="C547" s="182"/>
      <c r="D547" s="188" t="s">
        <v>74</v>
      </c>
      <c r="E547" s="189" t="s">
        <v>83</v>
      </c>
      <c r="F547" s="189" t="s">
        <v>5584</v>
      </c>
      <c r="G547" s="182"/>
      <c r="H547" s="182"/>
      <c r="I547" s="321" t="s">
        <v>34</v>
      </c>
      <c r="J547" s="190">
        <f>SUM(J548:J549)</f>
        <v>56897.68</v>
      </c>
      <c r="K547" s="182"/>
      <c r="L547" s="320"/>
    </row>
    <row r="548" spans="2:12" s="1" customFormat="1" ht="22.5" customHeight="1" outlineLevel="2">
      <c r="B548" s="302"/>
      <c r="C548" s="191" t="s">
        <v>540</v>
      </c>
      <c r="D548" s="191" t="s">
        <v>342</v>
      </c>
      <c r="E548" s="192" t="s">
        <v>5585</v>
      </c>
      <c r="F548" s="193" t="s">
        <v>5586</v>
      </c>
      <c r="G548" s="194" t="s">
        <v>491</v>
      </c>
      <c r="H548" s="195">
        <v>304</v>
      </c>
      <c r="I548" s="269">
        <v>167.2</v>
      </c>
      <c r="J548" s="197">
        <f>ROUND(I548*H548,2)</f>
        <v>50828.8</v>
      </c>
      <c r="K548" s="193" t="s">
        <v>5100</v>
      </c>
      <c r="L548" s="322"/>
    </row>
    <row r="549" spans="2:12" s="1" customFormat="1" ht="22.5" customHeight="1" outlineLevel="2" collapsed="1">
      <c r="B549" s="302"/>
      <c r="C549" s="217" t="s">
        <v>541</v>
      </c>
      <c r="D549" s="217" t="s">
        <v>441</v>
      </c>
      <c r="E549" s="218" t="s">
        <v>5587</v>
      </c>
      <c r="F549" s="219" t="s">
        <v>5588</v>
      </c>
      <c r="G549" s="220" t="s">
        <v>345</v>
      </c>
      <c r="H549" s="221">
        <v>4.84</v>
      </c>
      <c r="I549" s="270">
        <v>1253.9</v>
      </c>
      <c r="J549" s="222">
        <f>ROUND(I549*H549,2)</f>
        <v>6068.88</v>
      </c>
      <c r="K549" s="219" t="s">
        <v>5139</v>
      </c>
      <c r="L549" s="334"/>
    </row>
    <row r="550" spans="2:12" s="13" customFormat="1" ht="13.5" hidden="1" outlineLevel="3">
      <c r="B550" s="331"/>
      <c r="C550" s="204"/>
      <c r="D550" s="206" t="s">
        <v>348</v>
      </c>
      <c r="E550" s="210" t="s">
        <v>34</v>
      </c>
      <c r="F550" s="211" t="s">
        <v>5589</v>
      </c>
      <c r="G550" s="204"/>
      <c r="H550" s="212">
        <v>4.84</v>
      </c>
      <c r="I550" s="332" t="s">
        <v>34</v>
      </c>
      <c r="J550" s="204"/>
      <c r="K550" s="204"/>
      <c r="L550" s="333"/>
    </row>
    <row r="551" spans="2:12" s="14" customFormat="1" ht="13.5" hidden="1" outlineLevel="3">
      <c r="B551" s="335"/>
      <c r="C551" s="205"/>
      <c r="D551" s="206" t="s">
        <v>348</v>
      </c>
      <c r="E551" s="207" t="s">
        <v>34</v>
      </c>
      <c r="F551" s="208" t="s">
        <v>352</v>
      </c>
      <c r="G551" s="205"/>
      <c r="H551" s="209">
        <v>4.84</v>
      </c>
      <c r="I551" s="336" t="s">
        <v>34</v>
      </c>
      <c r="J551" s="205"/>
      <c r="K551" s="205"/>
      <c r="L551" s="337"/>
    </row>
    <row r="552" spans="2:12" s="11" customFormat="1" ht="29.85" customHeight="1" outlineLevel="1">
      <c r="B552" s="318"/>
      <c r="C552" s="182"/>
      <c r="D552" s="188" t="s">
        <v>74</v>
      </c>
      <c r="E552" s="189" t="s">
        <v>347</v>
      </c>
      <c r="F552" s="189" t="s">
        <v>1579</v>
      </c>
      <c r="G552" s="182"/>
      <c r="H552" s="182"/>
      <c r="I552" s="321" t="s">
        <v>34</v>
      </c>
      <c r="J552" s="190">
        <f>SUM(J553:J555)</f>
        <v>343854.58</v>
      </c>
      <c r="K552" s="182"/>
      <c r="L552" s="320"/>
    </row>
    <row r="553" spans="2:12" s="1" customFormat="1" ht="22.5" customHeight="1" outlineLevel="2">
      <c r="B553" s="302"/>
      <c r="C553" s="191" t="s">
        <v>543</v>
      </c>
      <c r="D553" s="191" t="s">
        <v>342</v>
      </c>
      <c r="E553" s="192" t="s">
        <v>5590</v>
      </c>
      <c r="F553" s="193" t="s">
        <v>5591</v>
      </c>
      <c r="G553" s="194" t="s">
        <v>345</v>
      </c>
      <c r="H553" s="195">
        <v>378.378</v>
      </c>
      <c r="I553" s="269">
        <v>626.9</v>
      </c>
      <c r="J553" s="197">
        <f>ROUND(I553*H553,2)</f>
        <v>237205.17</v>
      </c>
      <c r="K553" s="193" t="s">
        <v>5100</v>
      </c>
      <c r="L553" s="322"/>
    </row>
    <row r="554" spans="2:12" s="1" customFormat="1" ht="22.5" customHeight="1" outlineLevel="2">
      <c r="B554" s="302"/>
      <c r="C554" s="191" t="s">
        <v>544</v>
      </c>
      <c r="D554" s="191" t="s">
        <v>342</v>
      </c>
      <c r="E554" s="192" t="s">
        <v>5592</v>
      </c>
      <c r="F554" s="193" t="s">
        <v>5593</v>
      </c>
      <c r="G554" s="194" t="s">
        <v>345</v>
      </c>
      <c r="H554" s="195">
        <v>18.604</v>
      </c>
      <c r="I554" s="269">
        <v>2507.8</v>
      </c>
      <c r="J554" s="197">
        <f>ROUND(I554*H554,2)</f>
        <v>46655.11</v>
      </c>
      <c r="K554" s="193" t="s">
        <v>5100</v>
      </c>
      <c r="L554" s="322"/>
    </row>
    <row r="555" spans="2:12" s="1" customFormat="1" ht="22.5" customHeight="1" outlineLevel="2" collapsed="1">
      <c r="B555" s="302"/>
      <c r="C555" s="191" t="s">
        <v>234</v>
      </c>
      <c r="D555" s="191" t="s">
        <v>342</v>
      </c>
      <c r="E555" s="192" t="s">
        <v>5594</v>
      </c>
      <c r="F555" s="193" t="s">
        <v>5595</v>
      </c>
      <c r="G555" s="194" t="s">
        <v>390</v>
      </c>
      <c r="H555" s="195">
        <v>61.52</v>
      </c>
      <c r="I555" s="269">
        <v>975.2</v>
      </c>
      <c r="J555" s="197">
        <f>ROUND(I555*H555,2)</f>
        <v>59994.3</v>
      </c>
      <c r="K555" s="193" t="s">
        <v>5100</v>
      </c>
      <c r="L555" s="322"/>
    </row>
    <row r="556" spans="2:12" s="13" customFormat="1" ht="13.5" hidden="1" outlineLevel="3">
      <c r="B556" s="331"/>
      <c r="C556" s="204"/>
      <c r="D556" s="206" t="s">
        <v>348</v>
      </c>
      <c r="E556" s="210" t="s">
        <v>34</v>
      </c>
      <c r="F556" s="211" t="s">
        <v>5596</v>
      </c>
      <c r="G556" s="204"/>
      <c r="H556" s="212">
        <v>42</v>
      </c>
      <c r="I556" s="332" t="s">
        <v>34</v>
      </c>
      <c r="J556" s="204"/>
      <c r="K556" s="204"/>
      <c r="L556" s="333"/>
    </row>
    <row r="557" spans="2:12" s="13" customFormat="1" ht="13.5" hidden="1" outlineLevel="3">
      <c r="B557" s="331"/>
      <c r="C557" s="204"/>
      <c r="D557" s="206" t="s">
        <v>348</v>
      </c>
      <c r="E557" s="210" t="s">
        <v>34</v>
      </c>
      <c r="F557" s="211" t="s">
        <v>5597</v>
      </c>
      <c r="G557" s="204"/>
      <c r="H557" s="212">
        <v>19.52</v>
      </c>
      <c r="I557" s="332" t="s">
        <v>34</v>
      </c>
      <c r="J557" s="204"/>
      <c r="K557" s="204"/>
      <c r="L557" s="333"/>
    </row>
    <row r="558" spans="2:12" s="14" customFormat="1" ht="13.5" hidden="1" outlineLevel="3">
      <c r="B558" s="335"/>
      <c r="C558" s="205"/>
      <c r="D558" s="206" t="s">
        <v>348</v>
      </c>
      <c r="E558" s="207" t="s">
        <v>34</v>
      </c>
      <c r="F558" s="208" t="s">
        <v>352</v>
      </c>
      <c r="G558" s="205"/>
      <c r="H558" s="209">
        <v>61.52</v>
      </c>
      <c r="I558" s="336" t="s">
        <v>34</v>
      </c>
      <c r="J558" s="205"/>
      <c r="K558" s="205"/>
      <c r="L558" s="337"/>
    </row>
    <row r="559" spans="2:12" s="11" customFormat="1" ht="29.85" customHeight="1" outlineLevel="1">
      <c r="B559" s="318"/>
      <c r="C559" s="182"/>
      <c r="D559" s="188" t="s">
        <v>74</v>
      </c>
      <c r="E559" s="189" t="s">
        <v>368</v>
      </c>
      <c r="F559" s="189" t="s">
        <v>1774</v>
      </c>
      <c r="G559" s="182"/>
      <c r="H559" s="182"/>
      <c r="I559" s="321" t="s">
        <v>34</v>
      </c>
      <c r="J559" s="190">
        <f>SUM(J560:J653)</f>
        <v>1379576.05</v>
      </c>
      <c r="K559" s="182"/>
      <c r="L559" s="320"/>
    </row>
    <row r="560" spans="2:12" s="1" customFormat="1" ht="22.5" customHeight="1" outlineLevel="2" collapsed="1">
      <c r="B560" s="302"/>
      <c r="C560" s="191" t="s">
        <v>561</v>
      </c>
      <c r="D560" s="191" t="s">
        <v>342</v>
      </c>
      <c r="E560" s="192" t="s">
        <v>5598</v>
      </c>
      <c r="F560" s="193" t="s">
        <v>5599</v>
      </c>
      <c r="G560" s="194" t="s">
        <v>390</v>
      </c>
      <c r="H560" s="195">
        <v>268.48</v>
      </c>
      <c r="I560" s="269">
        <v>250.8</v>
      </c>
      <c r="J560" s="197">
        <f>ROUND(I560*H560,2)</f>
        <v>67334.78</v>
      </c>
      <c r="K560" s="193" t="s">
        <v>5100</v>
      </c>
      <c r="L560" s="322"/>
    </row>
    <row r="561" spans="2:12" s="12" customFormat="1" ht="13.5" hidden="1" outlineLevel="3">
      <c r="B561" s="342"/>
      <c r="C561" s="203"/>
      <c r="D561" s="206" t="s">
        <v>348</v>
      </c>
      <c r="E561" s="343" t="s">
        <v>34</v>
      </c>
      <c r="F561" s="344" t="s">
        <v>5600</v>
      </c>
      <c r="G561" s="203"/>
      <c r="H561" s="345" t="s">
        <v>34</v>
      </c>
      <c r="I561" s="346" t="s">
        <v>34</v>
      </c>
      <c r="J561" s="203"/>
      <c r="K561" s="203"/>
      <c r="L561" s="347"/>
    </row>
    <row r="562" spans="2:12" s="12" customFormat="1" ht="13.5" hidden="1" outlineLevel="3">
      <c r="B562" s="342"/>
      <c r="C562" s="203"/>
      <c r="D562" s="206" t="s">
        <v>348</v>
      </c>
      <c r="E562" s="343" t="s">
        <v>34</v>
      </c>
      <c r="F562" s="344" t="s">
        <v>5456</v>
      </c>
      <c r="G562" s="203"/>
      <c r="H562" s="345" t="s">
        <v>34</v>
      </c>
      <c r="I562" s="346" t="s">
        <v>34</v>
      </c>
      <c r="J562" s="203"/>
      <c r="K562" s="203"/>
      <c r="L562" s="347"/>
    </row>
    <row r="563" spans="2:12" s="12" customFormat="1" ht="13.5" hidden="1" outlineLevel="3">
      <c r="B563" s="342"/>
      <c r="C563" s="203"/>
      <c r="D563" s="206" t="s">
        <v>348</v>
      </c>
      <c r="E563" s="343" t="s">
        <v>34</v>
      </c>
      <c r="F563" s="344" t="s">
        <v>5601</v>
      </c>
      <c r="G563" s="203"/>
      <c r="H563" s="345" t="s">
        <v>34</v>
      </c>
      <c r="I563" s="346" t="s">
        <v>34</v>
      </c>
      <c r="J563" s="203"/>
      <c r="K563" s="203"/>
      <c r="L563" s="347"/>
    </row>
    <row r="564" spans="2:12" s="12" customFormat="1" ht="13.5" hidden="1" outlineLevel="3">
      <c r="B564" s="342"/>
      <c r="C564" s="203"/>
      <c r="D564" s="206" t="s">
        <v>348</v>
      </c>
      <c r="E564" s="343" t="s">
        <v>34</v>
      </c>
      <c r="F564" s="344" t="s">
        <v>5454</v>
      </c>
      <c r="G564" s="203"/>
      <c r="H564" s="345" t="s">
        <v>34</v>
      </c>
      <c r="I564" s="346" t="s">
        <v>34</v>
      </c>
      <c r="J564" s="203"/>
      <c r="K564" s="203"/>
      <c r="L564" s="347"/>
    </row>
    <row r="565" spans="2:12" s="12" customFormat="1" ht="13.5" hidden="1" outlineLevel="3">
      <c r="B565" s="342"/>
      <c r="C565" s="203"/>
      <c r="D565" s="206" t="s">
        <v>348</v>
      </c>
      <c r="E565" s="343" t="s">
        <v>34</v>
      </c>
      <c r="F565" s="344" t="s">
        <v>5602</v>
      </c>
      <c r="G565" s="203"/>
      <c r="H565" s="345" t="s">
        <v>34</v>
      </c>
      <c r="I565" s="346" t="s">
        <v>34</v>
      </c>
      <c r="J565" s="203"/>
      <c r="K565" s="203"/>
      <c r="L565" s="347"/>
    </row>
    <row r="566" spans="2:12" s="13" customFormat="1" ht="13.5" hidden="1" outlineLevel="3">
      <c r="B566" s="331"/>
      <c r="C566" s="204"/>
      <c r="D566" s="206" t="s">
        <v>348</v>
      </c>
      <c r="E566" s="210" t="s">
        <v>34</v>
      </c>
      <c r="F566" s="211" t="s">
        <v>5603</v>
      </c>
      <c r="G566" s="204"/>
      <c r="H566" s="212">
        <v>268.48</v>
      </c>
      <c r="I566" s="332" t="s">
        <v>34</v>
      </c>
      <c r="J566" s="204"/>
      <c r="K566" s="204"/>
      <c r="L566" s="333"/>
    </row>
    <row r="567" spans="2:12" s="14" customFormat="1" ht="13.5" hidden="1" outlineLevel="3">
      <c r="B567" s="335"/>
      <c r="C567" s="205"/>
      <c r="D567" s="206" t="s">
        <v>348</v>
      </c>
      <c r="E567" s="207" t="s">
        <v>34</v>
      </c>
      <c r="F567" s="208" t="s">
        <v>352</v>
      </c>
      <c r="G567" s="205"/>
      <c r="H567" s="209">
        <v>268.48</v>
      </c>
      <c r="I567" s="336" t="s">
        <v>34</v>
      </c>
      <c r="J567" s="205"/>
      <c r="K567" s="205"/>
      <c r="L567" s="337"/>
    </row>
    <row r="568" spans="2:12" s="1" customFormat="1" ht="22.5" customHeight="1" outlineLevel="2" collapsed="1">
      <c r="B568" s="302"/>
      <c r="C568" s="191" t="s">
        <v>565</v>
      </c>
      <c r="D568" s="191" t="s">
        <v>342</v>
      </c>
      <c r="E568" s="192" t="s">
        <v>5604</v>
      </c>
      <c r="F568" s="193" t="s">
        <v>5605</v>
      </c>
      <c r="G568" s="194" t="s">
        <v>390</v>
      </c>
      <c r="H568" s="195">
        <v>593</v>
      </c>
      <c r="I568" s="269">
        <v>181.1</v>
      </c>
      <c r="J568" s="197">
        <f>ROUND(I568*H568,2)</f>
        <v>107392.3</v>
      </c>
      <c r="K568" s="193" t="s">
        <v>5100</v>
      </c>
      <c r="L568" s="322"/>
    </row>
    <row r="569" spans="2:12" s="12" customFormat="1" ht="13.5" hidden="1" outlineLevel="3">
      <c r="B569" s="342"/>
      <c r="C569" s="203"/>
      <c r="D569" s="206" t="s">
        <v>348</v>
      </c>
      <c r="E569" s="343" t="s">
        <v>34</v>
      </c>
      <c r="F569" s="344" t="s">
        <v>5606</v>
      </c>
      <c r="G569" s="203"/>
      <c r="H569" s="345" t="s">
        <v>34</v>
      </c>
      <c r="I569" s="346" t="s">
        <v>34</v>
      </c>
      <c r="J569" s="203"/>
      <c r="K569" s="203"/>
      <c r="L569" s="347"/>
    </row>
    <row r="570" spans="2:12" s="12" customFormat="1" ht="13.5" hidden="1" outlineLevel="3">
      <c r="B570" s="342"/>
      <c r="C570" s="203"/>
      <c r="D570" s="206" t="s">
        <v>348</v>
      </c>
      <c r="E570" s="343" t="s">
        <v>34</v>
      </c>
      <c r="F570" s="344" t="s">
        <v>5531</v>
      </c>
      <c r="G570" s="203"/>
      <c r="H570" s="345" t="s">
        <v>34</v>
      </c>
      <c r="I570" s="346" t="s">
        <v>34</v>
      </c>
      <c r="J570" s="203"/>
      <c r="K570" s="203"/>
      <c r="L570" s="347"/>
    </row>
    <row r="571" spans="2:12" s="12" customFormat="1" ht="13.5" hidden="1" outlineLevel="3">
      <c r="B571" s="342"/>
      <c r="C571" s="203"/>
      <c r="D571" s="206" t="s">
        <v>348</v>
      </c>
      <c r="E571" s="343" t="s">
        <v>34</v>
      </c>
      <c r="F571" s="344" t="s">
        <v>5532</v>
      </c>
      <c r="G571" s="203"/>
      <c r="H571" s="345" t="s">
        <v>34</v>
      </c>
      <c r="I571" s="346" t="s">
        <v>34</v>
      </c>
      <c r="J571" s="203"/>
      <c r="K571" s="203"/>
      <c r="L571" s="347"/>
    </row>
    <row r="572" spans="2:12" s="12" customFormat="1" ht="13.5" hidden="1" outlineLevel="3">
      <c r="B572" s="342"/>
      <c r="C572" s="203"/>
      <c r="D572" s="206" t="s">
        <v>348</v>
      </c>
      <c r="E572" s="343" t="s">
        <v>34</v>
      </c>
      <c r="F572" s="344" t="s">
        <v>5533</v>
      </c>
      <c r="G572" s="203"/>
      <c r="H572" s="345" t="s">
        <v>34</v>
      </c>
      <c r="I572" s="346" t="s">
        <v>34</v>
      </c>
      <c r="J572" s="203"/>
      <c r="K572" s="203"/>
      <c r="L572" s="347"/>
    </row>
    <row r="573" spans="2:12" s="12" customFormat="1" ht="13.5" hidden="1" outlineLevel="3">
      <c r="B573" s="342"/>
      <c r="C573" s="203"/>
      <c r="D573" s="206" t="s">
        <v>348</v>
      </c>
      <c r="E573" s="343" t="s">
        <v>34</v>
      </c>
      <c r="F573" s="344" t="s">
        <v>5607</v>
      </c>
      <c r="G573" s="203"/>
      <c r="H573" s="345" t="s">
        <v>34</v>
      </c>
      <c r="I573" s="346" t="s">
        <v>34</v>
      </c>
      <c r="J573" s="203"/>
      <c r="K573" s="203"/>
      <c r="L573" s="347"/>
    </row>
    <row r="574" spans="2:12" s="12" customFormat="1" ht="13.5" hidden="1" outlineLevel="3">
      <c r="B574" s="342"/>
      <c r="C574" s="203"/>
      <c r="D574" s="206" t="s">
        <v>348</v>
      </c>
      <c r="E574" s="343" t="s">
        <v>34</v>
      </c>
      <c r="F574" s="344" t="s">
        <v>5456</v>
      </c>
      <c r="G574" s="203"/>
      <c r="H574" s="345" t="s">
        <v>34</v>
      </c>
      <c r="I574" s="346" t="s">
        <v>34</v>
      </c>
      <c r="J574" s="203"/>
      <c r="K574" s="203"/>
      <c r="L574" s="347"/>
    </row>
    <row r="575" spans="2:12" s="12" customFormat="1" ht="13.5" hidden="1" outlineLevel="3">
      <c r="B575" s="342"/>
      <c r="C575" s="203"/>
      <c r="D575" s="206" t="s">
        <v>348</v>
      </c>
      <c r="E575" s="343" t="s">
        <v>34</v>
      </c>
      <c r="F575" s="344" t="s">
        <v>5608</v>
      </c>
      <c r="G575" s="203"/>
      <c r="H575" s="345" t="s">
        <v>34</v>
      </c>
      <c r="I575" s="346" t="s">
        <v>34</v>
      </c>
      <c r="J575" s="203"/>
      <c r="K575" s="203"/>
      <c r="L575" s="347"/>
    </row>
    <row r="576" spans="2:12" s="13" customFormat="1" ht="13.5" hidden="1" outlineLevel="3">
      <c r="B576" s="331"/>
      <c r="C576" s="204"/>
      <c r="D576" s="206" t="s">
        <v>348</v>
      </c>
      <c r="E576" s="210" t="s">
        <v>34</v>
      </c>
      <c r="F576" s="211" t="s">
        <v>5609</v>
      </c>
      <c r="G576" s="204"/>
      <c r="H576" s="212">
        <v>593</v>
      </c>
      <c r="I576" s="332" t="s">
        <v>34</v>
      </c>
      <c r="J576" s="204"/>
      <c r="K576" s="204"/>
      <c r="L576" s="333"/>
    </row>
    <row r="577" spans="2:12" s="14" customFormat="1" ht="13.5" hidden="1" outlineLevel="3">
      <c r="B577" s="335"/>
      <c r="C577" s="205"/>
      <c r="D577" s="206" t="s">
        <v>348</v>
      </c>
      <c r="E577" s="207" t="s">
        <v>34</v>
      </c>
      <c r="F577" s="208" t="s">
        <v>352</v>
      </c>
      <c r="G577" s="205"/>
      <c r="H577" s="209">
        <v>593</v>
      </c>
      <c r="I577" s="336" t="s">
        <v>34</v>
      </c>
      <c r="J577" s="205"/>
      <c r="K577" s="205"/>
      <c r="L577" s="337"/>
    </row>
    <row r="578" spans="2:12" s="1" customFormat="1" ht="22.5" customHeight="1" outlineLevel="2" collapsed="1">
      <c r="B578" s="302"/>
      <c r="C578" s="191" t="s">
        <v>570</v>
      </c>
      <c r="D578" s="191" t="s">
        <v>342</v>
      </c>
      <c r="E578" s="192" t="s">
        <v>5610</v>
      </c>
      <c r="F578" s="193" t="s">
        <v>5611</v>
      </c>
      <c r="G578" s="194" t="s">
        <v>390</v>
      </c>
      <c r="H578" s="195">
        <v>2239.54</v>
      </c>
      <c r="I578" s="269">
        <v>209</v>
      </c>
      <c r="J578" s="197">
        <f>ROUND(I578*H578,2)</f>
        <v>468063.86</v>
      </c>
      <c r="K578" s="193" t="s">
        <v>5100</v>
      </c>
      <c r="L578" s="322"/>
    </row>
    <row r="579" spans="2:12" s="12" customFormat="1" ht="13.5" hidden="1" outlineLevel="3">
      <c r="B579" s="342"/>
      <c r="C579" s="203"/>
      <c r="D579" s="206" t="s">
        <v>348</v>
      </c>
      <c r="E579" s="343" t="s">
        <v>34</v>
      </c>
      <c r="F579" s="344" t="s">
        <v>5612</v>
      </c>
      <c r="G579" s="203"/>
      <c r="H579" s="345" t="s">
        <v>34</v>
      </c>
      <c r="I579" s="346" t="s">
        <v>34</v>
      </c>
      <c r="J579" s="203"/>
      <c r="K579" s="203"/>
      <c r="L579" s="347"/>
    </row>
    <row r="580" spans="2:12" s="12" customFormat="1" ht="13.5" hidden="1" outlineLevel="3">
      <c r="B580" s="342"/>
      <c r="C580" s="203"/>
      <c r="D580" s="206" t="s">
        <v>348</v>
      </c>
      <c r="E580" s="343" t="s">
        <v>34</v>
      </c>
      <c r="F580" s="344" t="s">
        <v>5613</v>
      </c>
      <c r="G580" s="203"/>
      <c r="H580" s="345" t="s">
        <v>34</v>
      </c>
      <c r="I580" s="346" t="s">
        <v>34</v>
      </c>
      <c r="J580" s="203"/>
      <c r="K580" s="203"/>
      <c r="L580" s="347"/>
    </row>
    <row r="581" spans="2:12" s="12" customFormat="1" ht="13.5" hidden="1" outlineLevel="3">
      <c r="B581" s="342"/>
      <c r="C581" s="203"/>
      <c r="D581" s="206" t="s">
        <v>348</v>
      </c>
      <c r="E581" s="343" t="s">
        <v>34</v>
      </c>
      <c r="F581" s="344" t="s">
        <v>5614</v>
      </c>
      <c r="G581" s="203"/>
      <c r="H581" s="345" t="s">
        <v>34</v>
      </c>
      <c r="I581" s="346" t="s">
        <v>34</v>
      </c>
      <c r="J581" s="203"/>
      <c r="K581" s="203"/>
      <c r="L581" s="347"/>
    </row>
    <row r="582" spans="2:12" s="12" customFormat="1" ht="13.5" hidden="1" outlineLevel="3">
      <c r="B582" s="342"/>
      <c r="C582" s="203"/>
      <c r="D582" s="206" t="s">
        <v>348</v>
      </c>
      <c r="E582" s="343" t="s">
        <v>34</v>
      </c>
      <c r="F582" s="344" t="s">
        <v>5615</v>
      </c>
      <c r="G582" s="203"/>
      <c r="H582" s="345" t="s">
        <v>34</v>
      </c>
      <c r="I582" s="346" t="s">
        <v>34</v>
      </c>
      <c r="J582" s="203"/>
      <c r="K582" s="203"/>
      <c r="L582" s="347"/>
    </row>
    <row r="583" spans="2:12" s="12" customFormat="1" ht="13.5" hidden="1" outlineLevel="3">
      <c r="B583" s="342"/>
      <c r="C583" s="203"/>
      <c r="D583" s="206" t="s">
        <v>348</v>
      </c>
      <c r="E583" s="343" t="s">
        <v>34</v>
      </c>
      <c r="F583" s="344" t="s">
        <v>5616</v>
      </c>
      <c r="G583" s="203"/>
      <c r="H583" s="345" t="s">
        <v>34</v>
      </c>
      <c r="I583" s="346" t="s">
        <v>34</v>
      </c>
      <c r="J583" s="203"/>
      <c r="K583" s="203"/>
      <c r="L583" s="347"/>
    </row>
    <row r="584" spans="2:12" s="12" customFormat="1" ht="13.5" hidden="1" outlineLevel="3">
      <c r="B584" s="342"/>
      <c r="C584" s="203"/>
      <c r="D584" s="206" t="s">
        <v>348</v>
      </c>
      <c r="E584" s="343" t="s">
        <v>34</v>
      </c>
      <c r="F584" s="344" t="s">
        <v>5617</v>
      </c>
      <c r="G584" s="203"/>
      <c r="H584" s="345" t="s">
        <v>34</v>
      </c>
      <c r="I584" s="346" t="s">
        <v>34</v>
      </c>
      <c r="J584" s="203"/>
      <c r="K584" s="203"/>
      <c r="L584" s="347"/>
    </row>
    <row r="585" spans="2:12" s="12" customFormat="1" ht="13.5" hidden="1" outlineLevel="3">
      <c r="B585" s="342"/>
      <c r="C585" s="203"/>
      <c r="D585" s="206" t="s">
        <v>348</v>
      </c>
      <c r="E585" s="343" t="s">
        <v>34</v>
      </c>
      <c r="F585" s="344" t="s">
        <v>5618</v>
      </c>
      <c r="G585" s="203"/>
      <c r="H585" s="345" t="s">
        <v>34</v>
      </c>
      <c r="I585" s="346" t="s">
        <v>34</v>
      </c>
      <c r="J585" s="203"/>
      <c r="K585" s="203"/>
      <c r="L585" s="347"/>
    </row>
    <row r="586" spans="2:12" s="12" customFormat="1" ht="13.5" hidden="1" outlineLevel="3">
      <c r="B586" s="342"/>
      <c r="C586" s="203"/>
      <c r="D586" s="206" t="s">
        <v>348</v>
      </c>
      <c r="E586" s="343" t="s">
        <v>34</v>
      </c>
      <c r="F586" s="344" t="s">
        <v>5619</v>
      </c>
      <c r="G586" s="203"/>
      <c r="H586" s="345" t="s">
        <v>34</v>
      </c>
      <c r="I586" s="346" t="s">
        <v>34</v>
      </c>
      <c r="J586" s="203"/>
      <c r="K586" s="203"/>
      <c r="L586" s="347"/>
    </row>
    <row r="587" spans="2:12" s="12" customFormat="1" ht="13.5" hidden="1" outlineLevel="3">
      <c r="B587" s="342"/>
      <c r="C587" s="203"/>
      <c r="D587" s="206" t="s">
        <v>348</v>
      </c>
      <c r="E587" s="343" t="s">
        <v>34</v>
      </c>
      <c r="F587" s="344" t="s">
        <v>5620</v>
      </c>
      <c r="G587" s="203"/>
      <c r="H587" s="345" t="s">
        <v>34</v>
      </c>
      <c r="I587" s="346" t="s">
        <v>34</v>
      </c>
      <c r="J587" s="203"/>
      <c r="K587" s="203"/>
      <c r="L587" s="347"/>
    </row>
    <row r="588" spans="2:12" s="12" customFormat="1" ht="13.5" hidden="1" outlineLevel="3">
      <c r="B588" s="342"/>
      <c r="C588" s="203"/>
      <c r="D588" s="206" t="s">
        <v>348</v>
      </c>
      <c r="E588" s="343" t="s">
        <v>34</v>
      </c>
      <c r="F588" s="344" t="s">
        <v>5621</v>
      </c>
      <c r="G588" s="203"/>
      <c r="H588" s="345" t="s">
        <v>34</v>
      </c>
      <c r="I588" s="346" t="s">
        <v>34</v>
      </c>
      <c r="J588" s="203"/>
      <c r="K588" s="203"/>
      <c r="L588" s="347"/>
    </row>
    <row r="589" spans="2:12" s="12" customFormat="1" ht="13.5" hidden="1" outlineLevel="3">
      <c r="B589" s="342"/>
      <c r="C589" s="203"/>
      <c r="D589" s="206" t="s">
        <v>348</v>
      </c>
      <c r="E589" s="343" t="s">
        <v>34</v>
      </c>
      <c r="F589" s="344" t="s">
        <v>5622</v>
      </c>
      <c r="G589" s="203"/>
      <c r="H589" s="345" t="s">
        <v>34</v>
      </c>
      <c r="I589" s="346" t="s">
        <v>34</v>
      </c>
      <c r="J589" s="203"/>
      <c r="K589" s="203"/>
      <c r="L589" s="347"/>
    </row>
    <row r="590" spans="2:12" s="12" customFormat="1" ht="13.5" hidden="1" outlineLevel="3">
      <c r="B590" s="342"/>
      <c r="C590" s="203"/>
      <c r="D590" s="206" t="s">
        <v>348</v>
      </c>
      <c r="E590" s="343" t="s">
        <v>34</v>
      </c>
      <c r="F590" s="344" t="s">
        <v>5623</v>
      </c>
      <c r="G590" s="203"/>
      <c r="H590" s="345" t="s">
        <v>34</v>
      </c>
      <c r="I590" s="346" t="s">
        <v>34</v>
      </c>
      <c r="J590" s="203"/>
      <c r="K590" s="203"/>
      <c r="L590" s="347"/>
    </row>
    <row r="591" spans="2:12" s="12" customFormat="1" ht="13.5" hidden="1" outlineLevel="3">
      <c r="B591" s="342"/>
      <c r="C591" s="203"/>
      <c r="D591" s="206" t="s">
        <v>348</v>
      </c>
      <c r="E591" s="343" t="s">
        <v>34</v>
      </c>
      <c r="F591" s="344" t="s">
        <v>5624</v>
      </c>
      <c r="G591" s="203"/>
      <c r="H591" s="345" t="s">
        <v>34</v>
      </c>
      <c r="I591" s="346" t="s">
        <v>34</v>
      </c>
      <c r="J591" s="203"/>
      <c r="K591" s="203"/>
      <c r="L591" s="347"/>
    </row>
    <row r="592" spans="2:12" s="12" customFormat="1" ht="13.5" hidden="1" outlineLevel="3">
      <c r="B592" s="342"/>
      <c r="C592" s="203"/>
      <c r="D592" s="206" t="s">
        <v>348</v>
      </c>
      <c r="E592" s="343" t="s">
        <v>34</v>
      </c>
      <c r="F592" s="344" t="s">
        <v>5625</v>
      </c>
      <c r="G592" s="203"/>
      <c r="H592" s="345" t="s">
        <v>34</v>
      </c>
      <c r="I592" s="346" t="s">
        <v>34</v>
      </c>
      <c r="J592" s="203"/>
      <c r="K592" s="203"/>
      <c r="L592" s="347"/>
    </row>
    <row r="593" spans="2:12" s="12" customFormat="1" ht="13.5" hidden="1" outlineLevel="3">
      <c r="B593" s="342"/>
      <c r="C593" s="203"/>
      <c r="D593" s="206" t="s">
        <v>348</v>
      </c>
      <c r="E593" s="343" t="s">
        <v>34</v>
      </c>
      <c r="F593" s="344" t="s">
        <v>5626</v>
      </c>
      <c r="G593" s="203"/>
      <c r="H593" s="345" t="s">
        <v>34</v>
      </c>
      <c r="I593" s="346" t="s">
        <v>34</v>
      </c>
      <c r="J593" s="203"/>
      <c r="K593" s="203"/>
      <c r="L593" s="347"/>
    </row>
    <row r="594" spans="2:12" s="13" customFormat="1" ht="13.5" hidden="1" outlineLevel="3">
      <c r="B594" s="331"/>
      <c r="C594" s="204"/>
      <c r="D594" s="206" t="s">
        <v>348</v>
      </c>
      <c r="E594" s="210" t="s">
        <v>34</v>
      </c>
      <c r="F594" s="211" t="s">
        <v>5627</v>
      </c>
      <c r="G594" s="204"/>
      <c r="H594" s="212">
        <v>2239.54</v>
      </c>
      <c r="I594" s="332" t="s">
        <v>34</v>
      </c>
      <c r="J594" s="204"/>
      <c r="K594" s="204"/>
      <c r="L594" s="333"/>
    </row>
    <row r="595" spans="2:12" s="14" customFormat="1" ht="13.5" hidden="1" outlineLevel="3">
      <c r="B595" s="335"/>
      <c r="C595" s="205"/>
      <c r="D595" s="206" t="s">
        <v>348</v>
      </c>
      <c r="E595" s="207" t="s">
        <v>34</v>
      </c>
      <c r="F595" s="208" t="s">
        <v>352</v>
      </c>
      <c r="G595" s="205"/>
      <c r="H595" s="209">
        <v>2239.54</v>
      </c>
      <c r="I595" s="336" t="s">
        <v>34</v>
      </c>
      <c r="J595" s="205"/>
      <c r="K595" s="205"/>
      <c r="L595" s="337"/>
    </row>
    <row r="596" spans="2:12" s="1" customFormat="1" ht="22.5" customHeight="1" outlineLevel="2" collapsed="1">
      <c r="B596" s="302"/>
      <c r="C596" s="191" t="s">
        <v>571</v>
      </c>
      <c r="D596" s="191" t="s">
        <v>342</v>
      </c>
      <c r="E596" s="192" t="s">
        <v>5628</v>
      </c>
      <c r="F596" s="193" t="s">
        <v>5629</v>
      </c>
      <c r="G596" s="194" t="s">
        <v>390</v>
      </c>
      <c r="H596" s="195">
        <v>484.5</v>
      </c>
      <c r="I596" s="269">
        <v>306.5</v>
      </c>
      <c r="J596" s="197">
        <f>ROUND(I596*H596,2)</f>
        <v>148499.25</v>
      </c>
      <c r="K596" s="193" t="s">
        <v>5100</v>
      </c>
      <c r="L596" s="322"/>
    </row>
    <row r="597" spans="2:12" s="12" customFormat="1" ht="13.5" hidden="1" outlineLevel="3">
      <c r="B597" s="342"/>
      <c r="C597" s="203"/>
      <c r="D597" s="206" t="s">
        <v>348</v>
      </c>
      <c r="E597" s="343" t="s">
        <v>34</v>
      </c>
      <c r="F597" s="344" t="s">
        <v>5540</v>
      </c>
      <c r="G597" s="203"/>
      <c r="H597" s="345" t="s">
        <v>34</v>
      </c>
      <c r="I597" s="346" t="s">
        <v>34</v>
      </c>
      <c r="J597" s="203"/>
      <c r="K597" s="203"/>
      <c r="L597" s="347"/>
    </row>
    <row r="598" spans="2:12" s="12" customFormat="1" ht="13.5" hidden="1" outlineLevel="3">
      <c r="B598" s="342"/>
      <c r="C598" s="203"/>
      <c r="D598" s="206" t="s">
        <v>348</v>
      </c>
      <c r="E598" s="343" t="s">
        <v>34</v>
      </c>
      <c r="F598" s="344" t="s">
        <v>5541</v>
      </c>
      <c r="G598" s="203"/>
      <c r="H598" s="345" t="s">
        <v>34</v>
      </c>
      <c r="I598" s="346" t="s">
        <v>34</v>
      </c>
      <c r="J598" s="203"/>
      <c r="K598" s="203"/>
      <c r="L598" s="347"/>
    </row>
    <row r="599" spans="2:12" s="12" customFormat="1" ht="13.5" hidden="1" outlineLevel="3">
      <c r="B599" s="342"/>
      <c r="C599" s="203"/>
      <c r="D599" s="206" t="s">
        <v>348</v>
      </c>
      <c r="E599" s="343" t="s">
        <v>34</v>
      </c>
      <c r="F599" s="344" t="s">
        <v>5542</v>
      </c>
      <c r="G599" s="203"/>
      <c r="H599" s="345" t="s">
        <v>34</v>
      </c>
      <c r="I599" s="346" t="s">
        <v>34</v>
      </c>
      <c r="J599" s="203"/>
      <c r="K599" s="203"/>
      <c r="L599" s="347"/>
    </row>
    <row r="600" spans="2:12" s="12" customFormat="1" ht="13.5" hidden="1" outlineLevel="3">
      <c r="B600" s="342"/>
      <c r="C600" s="203"/>
      <c r="D600" s="206" t="s">
        <v>348</v>
      </c>
      <c r="E600" s="343" t="s">
        <v>34</v>
      </c>
      <c r="F600" s="344" t="s">
        <v>5543</v>
      </c>
      <c r="G600" s="203"/>
      <c r="H600" s="345" t="s">
        <v>34</v>
      </c>
      <c r="I600" s="346" t="s">
        <v>34</v>
      </c>
      <c r="J600" s="203"/>
      <c r="K600" s="203"/>
      <c r="L600" s="347"/>
    </row>
    <row r="601" spans="2:12" s="13" customFormat="1" ht="13.5" hidden="1" outlineLevel="3">
      <c r="B601" s="331"/>
      <c r="C601" s="204"/>
      <c r="D601" s="206" t="s">
        <v>348</v>
      </c>
      <c r="E601" s="210" t="s">
        <v>34</v>
      </c>
      <c r="F601" s="211" t="s">
        <v>5544</v>
      </c>
      <c r="G601" s="204"/>
      <c r="H601" s="212">
        <v>484.5</v>
      </c>
      <c r="I601" s="332" t="s">
        <v>34</v>
      </c>
      <c r="J601" s="204"/>
      <c r="K601" s="204"/>
      <c r="L601" s="333"/>
    </row>
    <row r="602" spans="2:12" s="14" customFormat="1" ht="13.5" hidden="1" outlineLevel="3">
      <c r="B602" s="335"/>
      <c r="C602" s="205"/>
      <c r="D602" s="206" t="s">
        <v>348</v>
      </c>
      <c r="E602" s="207" t="s">
        <v>34</v>
      </c>
      <c r="F602" s="208" t="s">
        <v>352</v>
      </c>
      <c r="G602" s="205"/>
      <c r="H602" s="209">
        <v>484.5</v>
      </c>
      <c r="I602" s="336" t="s">
        <v>34</v>
      </c>
      <c r="J602" s="205"/>
      <c r="K602" s="205"/>
      <c r="L602" s="337"/>
    </row>
    <row r="603" spans="2:12" s="1" customFormat="1" ht="22.5" customHeight="1" outlineLevel="2" collapsed="1">
      <c r="B603" s="302"/>
      <c r="C603" s="191" t="s">
        <v>573</v>
      </c>
      <c r="D603" s="191" t="s">
        <v>342</v>
      </c>
      <c r="E603" s="192" t="s">
        <v>5630</v>
      </c>
      <c r="F603" s="193" t="s">
        <v>5631</v>
      </c>
      <c r="G603" s="194" t="s">
        <v>390</v>
      </c>
      <c r="H603" s="195">
        <v>1604.27</v>
      </c>
      <c r="I603" s="269">
        <v>90.6</v>
      </c>
      <c r="J603" s="197">
        <f>ROUND(I603*H603,2)</f>
        <v>145346.86</v>
      </c>
      <c r="K603" s="193" t="s">
        <v>5100</v>
      </c>
      <c r="L603" s="322"/>
    </row>
    <row r="604" spans="2:12" s="12" customFormat="1" ht="13.5" hidden="1" outlineLevel="3">
      <c r="B604" s="342"/>
      <c r="C604" s="203"/>
      <c r="D604" s="206" t="s">
        <v>348</v>
      </c>
      <c r="E604" s="343" t="s">
        <v>34</v>
      </c>
      <c r="F604" s="344" t="s">
        <v>5515</v>
      </c>
      <c r="G604" s="203"/>
      <c r="H604" s="345" t="s">
        <v>34</v>
      </c>
      <c r="I604" s="346" t="s">
        <v>34</v>
      </c>
      <c r="J604" s="203"/>
      <c r="K604" s="203"/>
      <c r="L604" s="347"/>
    </row>
    <row r="605" spans="2:12" s="12" customFormat="1" ht="13.5" hidden="1" outlineLevel="3">
      <c r="B605" s="342"/>
      <c r="C605" s="203"/>
      <c r="D605" s="206" t="s">
        <v>348</v>
      </c>
      <c r="E605" s="343" t="s">
        <v>34</v>
      </c>
      <c r="F605" s="344" t="s">
        <v>5516</v>
      </c>
      <c r="G605" s="203"/>
      <c r="H605" s="345" t="s">
        <v>34</v>
      </c>
      <c r="I605" s="346" t="s">
        <v>34</v>
      </c>
      <c r="J605" s="203"/>
      <c r="K605" s="203"/>
      <c r="L605" s="347"/>
    </row>
    <row r="606" spans="2:12" s="12" customFormat="1" ht="13.5" hidden="1" outlineLevel="3">
      <c r="B606" s="342"/>
      <c r="C606" s="203"/>
      <c r="D606" s="206" t="s">
        <v>348</v>
      </c>
      <c r="E606" s="343" t="s">
        <v>34</v>
      </c>
      <c r="F606" s="344" t="s">
        <v>5517</v>
      </c>
      <c r="G606" s="203"/>
      <c r="H606" s="345" t="s">
        <v>34</v>
      </c>
      <c r="I606" s="346" t="s">
        <v>34</v>
      </c>
      <c r="J606" s="203"/>
      <c r="K606" s="203"/>
      <c r="L606" s="347"/>
    </row>
    <row r="607" spans="2:12" s="12" customFormat="1" ht="13.5" hidden="1" outlineLevel="3">
      <c r="B607" s="342"/>
      <c r="C607" s="203"/>
      <c r="D607" s="206" t="s">
        <v>348</v>
      </c>
      <c r="E607" s="343" t="s">
        <v>34</v>
      </c>
      <c r="F607" s="344" t="s">
        <v>5518</v>
      </c>
      <c r="G607" s="203"/>
      <c r="H607" s="345" t="s">
        <v>34</v>
      </c>
      <c r="I607" s="346" t="s">
        <v>34</v>
      </c>
      <c r="J607" s="203"/>
      <c r="K607" s="203"/>
      <c r="L607" s="347"/>
    </row>
    <row r="608" spans="2:12" s="12" customFormat="1" ht="13.5" hidden="1" outlineLevel="3">
      <c r="B608" s="342"/>
      <c r="C608" s="203"/>
      <c r="D608" s="206" t="s">
        <v>348</v>
      </c>
      <c r="E608" s="343" t="s">
        <v>34</v>
      </c>
      <c r="F608" s="344" t="s">
        <v>5452</v>
      </c>
      <c r="G608" s="203"/>
      <c r="H608" s="345" t="s">
        <v>34</v>
      </c>
      <c r="I608" s="346" t="s">
        <v>34</v>
      </c>
      <c r="J608" s="203"/>
      <c r="K608" s="203"/>
      <c r="L608" s="347"/>
    </row>
    <row r="609" spans="2:12" s="12" customFormat="1" ht="13.5" hidden="1" outlineLevel="3">
      <c r="B609" s="342"/>
      <c r="C609" s="203"/>
      <c r="D609" s="206" t="s">
        <v>348</v>
      </c>
      <c r="E609" s="343" t="s">
        <v>34</v>
      </c>
      <c r="F609" s="344" t="s">
        <v>5519</v>
      </c>
      <c r="G609" s="203"/>
      <c r="H609" s="345" t="s">
        <v>34</v>
      </c>
      <c r="I609" s="346" t="s">
        <v>34</v>
      </c>
      <c r="J609" s="203"/>
      <c r="K609" s="203"/>
      <c r="L609" s="347"/>
    </row>
    <row r="610" spans="2:12" s="12" customFormat="1" ht="13.5" hidden="1" outlineLevel="3">
      <c r="B610" s="342"/>
      <c r="C610" s="203"/>
      <c r="D610" s="206" t="s">
        <v>348</v>
      </c>
      <c r="E610" s="343" t="s">
        <v>34</v>
      </c>
      <c r="F610" s="344" t="s">
        <v>5520</v>
      </c>
      <c r="G610" s="203"/>
      <c r="H610" s="345" t="s">
        <v>34</v>
      </c>
      <c r="I610" s="346" t="s">
        <v>34</v>
      </c>
      <c r="J610" s="203"/>
      <c r="K610" s="203"/>
      <c r="L610" s="347"/>
    </row>
    <row r="611" spans="2:12" s="12" customFormat="1" ht="13.5" hidden="1" outlineLevel="3">
      <c r="B611" s="342"/>
      <c r="C611" s="203"/>
      <c r="D611" s="206" t="s">
        <v>348</v>
      </c>
      <c r="E611" s="343" t="s">
        <v>34</v>
      </c>
      <c r="F611" s="344" t="s">
        <v>5521</v>
      </c>
      <c r="G611" s="203"/>
      <c r="H611" s="345" t="s">
        <v>34</v>
      </c>
      <c r="I611" s="346" t="s">
        <v>34</v>
      </c>
      <c r="J611" s="203"/>
      <c r="K611" s="203"/>
      <c r="L611" s="347"/>
    </row>
    <row r="612" spans="2:12" s="12" customFormat="1" ht="13.5" hidden="1" outlineLevel="3">
      <c r="B612" s="342"/>
      <c r="C612" s="203"/>
      <c r="D612" s="206" t="s">
        <v>348</v>
      </c>
      <c r="E612" s="343" t="s">
        <v>34</v>
      </c>
      <c r="F612" s="344" t="s">
        <v>5522</v>
      </c>
      <c r="G612" s="203"/>
      <c r="H612" s="345" t="s">
        <v>34</v>
      </c>
      <c r="I612" s="346" t="s">
        <v>34</v>
      </c>
      <c r="J612" s="203"/>
      <c r="K612" s="203"/>
      <c r="L612" s="347"/>
    </row>
    <row r="613" spans="2:12" s="12" customFormat="1" ht="13.5" hidden="1" outlineLevel="3">
      <c r="B613" s="342"/>
      <c r="C613" s="203"/>
      <c r="D613" s="206" t="s">
        <v>348</v>
      </c>
      <c r="E613" s="343" t="s">
        <v>34</v>
      </c>
      <c r="F613" s="344" t="s">
        <v>5523</v>
      </c>
      <c r="G613" s="203"/>
      <c r="H613" s="345" t="s">
        <v>34</v>
      </c>
      <c r="I613" s="346" t="s">
        <v>34</v>
      </c>
      <c r="J613" s="203"/>
      <c r="K613" s="203"/>
      <c r="L613" s="347"/>
    </row>
    <row r="614" spans="2:12" s="12" customFormat="1" ht="13.5" hidden="1" outlineLevel="3">
      <c r="B614" s="342"/>
      <c r="C614" s="203"/>
      <c r="D614" s="206" t="s">
        <v>348</v>
      </c>
      <c r="E614" s="343" t="s">
        <v>34</v>
      </c>
      <c r="F614" s="344" t="s">
        <v>5524</v>
      </c>
      <c r="G614" s="203"/>
      <c r="H614" s="345" t="s">
        <v>34</v>
      </c>
      <c r="I614" s="346" t="s">
        <v>34</v>
      </c>
      <c r="J614" s="203"/>
      <c r="K614" s="203"/>
      <c r="L614" s="347"/>
    </row>
    <row r="615" spans="2:12" s="12" customFormat="1" ht="13.5" hidden="1" outlineLevel="3">
      <c r="B615" s="342"/>
      <c r="C615" s="203"/>
      <c r="D615" s="206" t="s">
        <v>348</v>
      </c>
      <c r="E615" s="343" t="s">
        <v>34</v>
      </c>
      <c r="F615" s="344" t="s">
        <v>5525</v>
      </c>
      <c r="G615" s="203"/>
      <c r="H615" s="345" t="s">
        <v>34</v>
      </c>
      <c r="I615" s="346" t="s">
        <v>34</v>
      </c>
      <c r="J615" s="203"/>
      <c r="K615" s="203"/>
      <c r="L615" s="347"/>
    </row>
    <row r="616" spans="2:12" s="12" customFormat="1" ht="13.5" hidden="1" outlineLevel="3">
      <c r="B616" s="342"/>
      <c r="C616" s="203"/>
      <c r="D616" s="206" t="s">
        <v>348</v>
      </c>
      <c r="E616" s="343" t="s">
        <v>34</v>
      </c>
      <c r="F616" s="344" t="s">
        <v>5526</v>
      </c>
      <c r="G616" s="203"/>
      <c r="H616" s="345" t="s">
        <v>34</v>
      </c>
      <c r="I616" s="346" t="s">
        <v>34</v>
      </c>
      <c r="J616" s="203"/>
      <c r="K616" s="203"/>
      <c r="L616" s="347"/>
    </row>
    <row r="617" spans="2:12" s="12" customFormat="1" ht="13.5" hidden="1" outlineLevel="3">
      <c r="B617" s="342"/>
      <c r="C617" s="203"/>
      <c r="D617" s="206" t="s">
        <v>348</v>
      </c>
      <c r="E617" s="343" t="s">
        <v>34</v>
      </c>
      <c r="F617" s="344" t="s">
        <v>5527</v>
      </c>
      <c r="G617" s="203"/>
      <c r="H617" s="345" t="s">
        <v>34</v>
      </c>
      <c r="I617" s="346" t="s">
        <v>34</v>
      </c>
      <c r="J617" s="203"/>
      <c r="K617" s="203"/>
      <c r="L617" s="347"/>
    </row>
    <row r="618" spans="2:12" s="12" customFormat="1" ht="13.5" hidden="1" outlineLevel="3">
      <c r="B618" s="342"/>
      <c r="C618" s="203"/>
      <c r="D618" s="206" t="s">
        <v>348</v>
      </c>
      <c r="E618" s="343" t="s">
        <v>34</v>
      </c>
      <c r="F618" s="344" t="s">
        <v>5528</v>
      </c>
      <c r="G618" s="203"/>
      <c r="H618" s="345" t="s">
        <v>34</v>
      </c>
      <c r="I618" s="346" t="s">
        <v>34</v>
      </c>
      <c r="J618" s="203"/>
      <c r="K618" s="203"/>
      <c r="L618" s="347"/>
    </row>
    <row r="619" spans="2:12" s="12" customFormat="1" ht="13.5" hidden="1" outlineLevel="3">
      <c r="B619" s="342"/>
      <c r="C619" s="203"/>
      <c r="D619" s="206" t="s">
        <v>348</v>
      </c>
      <c r="E619" s="343" t="s">
        <v>34</v>
      </c>
      <c r="F619" s="344" t="s">
        <v>5632</v>
      </c>
      <c r="G619" s="203"/>
      <c r="H619" s="345" t="s">
        <v>34</v>
      </c>
      <c r="I619" s="346" t="s">
        <v>34</v>
      </c>
      <c r="J619" s="203"/>
      <c r="K619" s="203"/>
      <c r="L619" s="347"/>
    </row>
    <row r="620" spans="2:12" s="12" customFormat="1" ht="13.5" hidden="1" outlineLevel="3">
      <c r="B620" s="342"/>
      <c r="C620" s="203"/>
      <c r="D620" s="206" t="s">
        <v>348</v>
      </c>
      <c r="E620" s="343" t="s">
        <v>34</v>
      </c>
      <c r="F620" s="344" t="s">
        <v>5540</v>
      </c>
      <c r="G620" s="203"/>
      <c r="H620" s="345" t="s">
        <v>34</v>
      </c>
      <c r="I620" s="346" t="s">
        <v>34</v>
      </c>
      <c r="J620" s="203"/>
      <c r="K620" s="203"/>
      <c r="L620" s="347"/>
    </row>
    <row r="621" spans="2:12" s="12" customFormat="1" ht="13.5" hidden="1" outlineLevel="3">
      <c r="B621" s="342"/>
      <c r="C621" s="203"/>
      <c r="D621" s="206" t="s">
        <v>348</v>
      </c>
      <c r="E621" s="343" t="s">
        <v>34</v>
      </c>
      <c r="F621" s="344" t="s">
        <v>5541</v>
      </c>
      <c r="G621" s="203"/>
      <c r="H621" s="345" t="s">
        <v>34</v>
      </c>
      <c r="I621" s="346" t="s">
        <v>34</v>
      </c>
      <c r="J621" s="203"/>
      <c r="K621" s="203"/>
      <c r="L621" s="347"/>
    </row>
    <row r="622" spans="2:12" s="12" customFormat="1" ht="13.5" hidden="1" outlineLevel="3">
      <c r="B622" s="342"/>
      <c r="C622" s="203"/>
      <c r="D622" s="206" t="s">
        <v>348</v>
      </c>
      <c r="E622" s="343" t="s">
        <v>34</v>
      </c>
      <c r="F622" s="344" t="s">
        <v>5542</v>
      </c>
      <c r="G622" s="203"/>
      <c r="H622" s="345" t="s">
        <v>34</v>
      </c>
      <c r="I622" s="346" t="s">
        <v>34</v>
      </c>
      <c r="J622" s="203"/>
      <c r="K622" s="203"/>
      <c r="L622" s="347"/>
    </row>
    <row r="623" spans="2:12" s="12" customFormat="1" ht="13.5" hidden="1" outlineLevel="3">
      <c r="B623" s="342"/>
      <c r="C623" s="203"/>
      <c r="D623" s="206" t="s">
        <v>348</v>
      </c>
      <c r="E623" s="343" t="s">
        <v>34</v>
      </c>
      <c r="F623" s="344" t="s">
        <v>5543</v>
      </c>
      <c r="G623" s="203"/>
      <c r="H623" s="345" t="s">
        <v>34</v>
      </c>
      <c r="I623" s="346" t="s">
        <v>34</v>
      </c>
      <c r="J623" s="203"/>
      <c r="K623" s="203"/>
      <c r="L623" s="347"/>
    </row>
    <row r="624" spans="2:12" s="13" customFormat="1" ht="13.5" hidden="1" outlineLevel="3">
      <c r="B624" s="331"/>
      <c r="C624" s="204"/>
      <c r="D624" s="206" t="s">
        <v>348</v>
      </c>
      <c r="E624" s="210" t="s">
        <v>34</v>
      </c>
      <c r="F624" s="211" t="s">
        <v>5633</v>
      </c>
      <c r="G624" s="204"/>
      <c r="H624" s="212">
        <v>1604.27</v>
      </c>
      <c r="I624" s="332" t="s">
        <v>34</v>
      </c>
      <c r="J624" s="204"/>
      <c r="K624" s="204"/>
      <c r="L624" s="333"/>
    </row>
    <row r="625" spans="2:12" s="14" customFormat="1" ht="13.5" hidden="1" outlineLevel="3">
      <c r="B625" s="335"/>
      <c r="C625" s="205"/>
      <c r="D625" s="206" t="s">
        <v>348</v>
      </c>
      <c r="E625" s="207" t="s">
        <v>34</v>
      </c>
      <c r="F625" s="208" t="s">
        <v>352</v>
      </c>
      <c r="G625" s="205"/>
      <c r="H625" s="209">
        <v>1604.27</v>
      </c>
      <c r="I625" s="336" t="s">
        <v>34</v>
      </c>
      <c r="J625" s="205"/>
      <c r="K625" s="205"/>
      <c r="L625" s="337"/>
    </row>
    <row r="626" spans="2:12" s="1" customFormat="1" ht="22.5" customHeight="1" outlineLevel="2" collapsed="1">
      <c r="B626" s="302"/>
      <c r="C626" s="191" t="s">
        <v>576</v>
      </c>
      <c r="D626" s="191" t="s">
        <v>342</v>
      </c>
      <c r="E626" s="192" t="s">
        <v>5634</v>
      </c>
      <c r="F626" s="193" t="s">
        <v>5635</v>
      </c>
      <c r="G626" s="194" t="s">
        <v>390</v>
      </c>
      <c r="H626" s="195">
        <v>420.25</v>
      </c>
      <c r="I626" s="269">
        <v>418</v>
      </c>
      <c r="J626" s="197">
        <f>ROUND(I626*H626,2)</f>
        <v>175664.5</v>
      </c>
      <c r="K626" s="193" t="s">
        <v>5100</v>
      </c>
      <c r="L626" s="322"/>
    </row>
    <row r="627" spans="2:12" s="12" customFormat="1" ht="13.5" hidden="1" outlineLevel="3">
      <c r="B627" s="342"/>
      <c r="C627" s="203"/>
      <c r="D627" s="206" t="s">
        <v>348</v>
      </c>
      <c r="E627" s="343" t="s">
        <v>34</v>
      </c>
      <c r="F627" s="344" t="s">
        <v>5606</v>
      </c>
      <c r="G627" s="203"/>
      <c r="H627" s="345" t="s">
        <v>34</v>
      </c>
      <c r="I627" s="346" t="s">
        <v>34</v>
      </c>
      <c r="J627" s="203"/>
      <c r="K627" s="203"/>
      <c r="L627" s="347"/>
    </row>
    <row r="628" spans="2:12" s="12" customFormat="1" ht="13.5" hidden="1" outlineLevel="3">
      <c r="B628" s="342"/>
      <c r="C628" s="203"/>
      <c r="D628" s="206" t="s">
        <v>348</v>
      </c>
      <c r="E628" s="343" t="s">
        <v>34</v>
      </c>
      <c r="F628" s="344" t="s">
        <v>5531</v>
      </c>
      <c r="G628" s="203"/>
      <c r="H628" s="345" t="s">
        <v>34</v>
      </c>
      <c r="I628" s="346" t="s">
        <v>34</v>
      </c>
      <c r="J628" s="203"/>
      <c r="K628" s="203"/>
      <c r="L628" s="347"/>
    </row>
    <row r="629" spans="2:12" s="12" customFormat="1" ht="13.5" hidden="1" outlineLevel="3">
      <c r="B629" s="342"/>
      <c r="C629" s="203"/>
      <c r="D629" s="206" t="s">
        <v>348</v>
      </c>
      <c r="E629" s="343" t="s">
        <v>34</v>
      </c>
      <c r="F629" s="344" t="s">
        <v>5532</v>
      </c>
      <c r="G629" s="203"/>
      <c r="H629" s="345" t="s">
        <v>34</v>
      </c>
      <c r="I629" s="346" t="s">
        <v>34</v>
      </c>
      <c r="J629" s="203"/>
      <c r="K629" s="203"/>
      <c r="L629" s="347"/>
    </row>
    <row r="630" spans="2:12" s="12" customFormat="1" ht="13.5" hidden="1" outlineLevel="3">
      <c r="B630" s="342"/>
      <c r="C630" s="203"/>
      <c r="D630" s="206" t="s">
        <v>348</v>
      </c>
      <c r="E630" s="343" t="s">
        <v>34</v>
      </c>
      <c r="F630" s="344" t="s">
        <v>5533</v>
      </c>
      <c r="G630" s="203"/>
      <c r="H630" s="345" t="s">
        <v>34</v>
      </c>
      <c r="I630" s="346" t="s">
        <v>34</v>
      </c>
      <c r="J630" s="203"/>
      <c r="K630" s="203"/>
      <c r="L630" s="347"/>
    </row>
    <row r="631" spans="2:12" s="13" customFormat="1" ht="13.5" hidden="1" outlineLevel="3">
      <c r="B631" s="331"/>
      <c r="C631" s="204"/>
      <c r="D631" s="206" t="s">
        <v>348</v>
      </c>
      <c r="E631" s="210" t="s">
        <v>34</v>
      </c>
      <c r="F631" s="211" t="s">
        <v>5636</v>
      </c>
      <c r="G631" s="204"/>
      <c r="H631" s="212">
        <v>420.25</v>
      </c>
      <c r="I631" s="332" t="s">
        <v>34</v>
      </c>
      <c r="J631" s="204"/>
      <c r="K631" s="204"/>
      <c r="L631" s="333"/>
    </row>
    <row r="632" spans="2:12" s="14" customFormat="1" ht="13.5" hidden="1" outlineLevel="3">
      <c r="B632" s="335"/>
      <c r="C632" s="205"/>
      <c r="D632" s="206" t="s">
        <v>348</v>
      </c>
      <c r="E632" s="207" t="s">
        <v>34</v>
      </c>
      <c r="F632" s="208" t="s">
        <v>352</v>
      </c>
      <c r="G632" s="205"/>
      <c r="H632" s="209">
        <v>420.25</v>
      </c>
      <c r="I632" s="336" t="s">
        <v>34</v>
      </c>
      <c r="J632" s="205"/>
      <c r="K632" s="205"/>
      <c r="L632" s="337"/>
    </row>
    <row r="633" spans="2:12" s="1" customFormat="1" ht="22.5" customHeight="1" outlineLevel="2">
      <c r="B633" s="302"/>
      <c r="C633" s="191" t="s">
        <v>581</v>
      </c>
      <c r="D633" s="191" t="s">
        <v>342</v>
      </c>
      <c r="E633" s="192" t="s">
        <v>5637</v>
      </c>
      <c r="F633" s="193" t="s">
        <v>5638</v>
      </c>
      <c r="G633" s="194" t="s">
        <v>390</v>
      </c>
      <c r="H633" s="195">
        <v>420.25</v>
      </c>
      <c r="I633" s="269">
        <v>30.7</v>
      </c>
      <c r="J633" s="197">
        <f>ROUND(I633*H633,2)</f>
        <v>12901.68</v>
      </c>
      <c r="K633" s="193" t="s">
        <v>5100</v>
      </c>
      <c r="L633" s="322"/>
    </row>
    <row r="634" spans="2:12" s="1" customFormat="1" ht="22.5" customHeight="1" outlineLevel="2" collapsed="1">
      <c r="B634" s="302"/>
      <c r="C634" s="191" t="s">
        <v>585</v>
      </c>
      <c r="D634" s="191" t="s">
        <v>342</v>
      </c>
      <c r="E634" s="192" t="s">
        <v>5639</v>
      </c>
      <c r="F634" s="193" t="s">
        <v>5640</v>
      </c>
      <c r="G634" s="194" t="s">
        <v>390</v>
      </c>
      <c r="H634" s="195">
        <v>484.5</v>
      </c>
      <c r="I634" s="269">
        <v>22.3</v>
      </c>
      <c r="J634" s="197">
        <f>ROUND(I634*H634,2)</f>
        <v>10804.35</v>
      </c>
      <c r="K634" s="193" t="s">
        <v>5100</v>
      </c>
      <c r="L634" s="322"/>
    </row>
    <row r="635" spans="2:12" s="12" customFormat="1" ht="13.5" hidden="1" outlineLevel="3">
      <c r="B635" s="342"/>
      <c r="C635" s="203"/>
      <c r="D635" s="206" t="s">
        <v>348</v>
      </c>
      <c r="E635" s="343" t="s">
        <v>34</v>
      </c>
      <c r="F635" s="344" t="s">
        <v>5540</v>
      </c>
      <c r="G635" s="203"/>
      <c r="H635" s="345" t="s">
        <v>34</v>
      </c>
      <c r="I635" s="346" t="s">
        <v>34</v>
      </c>
      <c r="J635" s="203"/>
      <c r="K635" s="203"/>
      <c r="L635" s="347"/>
    </row>
    <row r="636" spans="2:12" s="12" customFormat="1" ht="13.5" hidden="1" outlineLevel="3">
      <c r="B636" s="342"/>
      <c r="C636" s="203"/>
      <c r="D636" s="206" t="s">
        <v>348</v>
      </c>
      <c r="E636" s="343" t="s">
        <v>34</v>
      </c>
      <c r="F636" s="344" t="s">
        <v>5541</v>
      </c>
      <c r="G636" s="203"/>
      <c r="H636" s="345" t="s">
        <v>34</v>
      </c>
      <c r="I636" s="346" t="s">
        <v>34</v>
      </c>
      <c r="J636" s="203"/>
      <c r="K636" s="203"/>
      <c r="L636" s="347"/>
    </row>
    <row r="637" spans="2:12" s="12" customFormat="1" ht="13.5" hidden="1" outlineLevel="3">
      <c r="B637" s="342"/>
      <c r="C637" s="203"/>
      <c r="D637" s="206" t="s">
        <v>348</v>
      </c>
      <c r="E637" s="343" t="s">
        <v>34</v>
      </c>
      <c r="F637" s="344" t="s">
        <v>5542</v>
      </c>
      <c r="G637" s="203"/>
      <c r="H637" s="345" t="s">
        <v>34</v>
      </c>
      <c r="I637" s="346" t="s">
        <v>34</v>
      </c>
      <c r="J637" s="203"/>
      <c r="K637" s="203"/>
      <c r="L637" s="347"/>
    </row>
    <row r="638" spans="2:12" s="12" customFormat="1" ht="13.5" hidden="1" outlineLevel="3">
      <c r="B638" s="342"/>
      <c r="C638" s="203"/>
      <c r="D638" s="206" t="s">
        <v>348</v>
      </c>
      <c r="E638" s="343" t="s">
        <v>34</v>
      </c>
      <c r="F638" s="344" t="s">
        <v>5543</v>
      </c>
      <c r="G638" s="203"/>
      <c r="H638" s="345" t="s">
        <v>34</v>
      </c>
      <c r="I638" s="346" t="s">
        <v>34</v>
      </c>
      <c r="J638" s="203"/>
      <c r="K638" s="203"/>
      <c r="L638" s="347"/>
    </row>
    <row r="639" spans="2:12" s="13" customFormat="1" ht="13.5" hidden="1" outlineLevel="3">
      <c r="B639" s="331"/>
      <c r="C639" s="204"/>
      <c r="D639" s="206" t="s">
        <v>348</v>
      </c>
      <c r="E639" s="210" t="s">
        <v>34</v>
      </c>
      <c r="F639" s="211" t="s">
        <v>5544</v>
      </c>
      <c r="G639" s="204"/>
      <c r="H639" s="212">
        <v>484.5</v>
      </c>
      <c r="I639" s="332" t="s">
        <v>34</v>
      </c>
      <c r="J639" s="204"/>
      <c r="K639" s="204"/>
      <c r="L639" s="333"/>
    </row>
    <row r="640" spans="2:12" s="14" customFormat="1" ht="13.5" hidden="1" outlineLevel="3">
      <c r="B640" s="335"/>
      <c r="C640" s="205"/>
      <c r="D640" s="206" t="s">
        <v>348</v>
      </c>
      <c r="E640" s="207" t="s">
        <v>34</v>
      </c>
      <c r="F640" s="208" t="s">
        <v>352</v>
      </c>
      <c r="G640" s="205"/>
      <c r="H640" s="209">
        <v>484.5</v>
      </c>
      <c r="I640" s="336" t="s">
        <v>34</v>
      </c>
      <c r="J640" s="205"/>
      <c r="K640" s="205"/>
      <c r="L640" s="337"/>
    </row>
    <row r="641" spans="2:12" s="1" customFormat="1" ht="22.5" customHeight="1" outlineLevel="2" collapsed="1">
      <c r="B641" s="302"/>
      <c r="C641" s="191" t="s">
        <v>589</v>
      </c>
      <c r="D641" s="191" t="s">
        <v>342</v>
      </c>
      <c r="E641" s="192" t="s">
        <v>5641</v>
      </c>
      <c r="F641" s="193" t="s">
        <v>5642</v>
      </c>
      <c r="G641" s="194" t="s">
        <v>390</v>
      </c>
      <c r="H641" s="195">
        <v>484.5</v>
      </c>
      <c r="I641" s="269">
        <v>222.9</v>
      </c>
      <c r="J641" s="197">
        <f>ROUND(I641*H641,2)</f>
        <v>107995.05</v>
      </c>
      <c r="K641" s="193" t="s">
        <v>5100</v>
      </c>
      <c r="L641" s="322"/>
    </row>
    <row r="642" spans="2:12" s="12" customFormat="1" ht="13.5" hidden="1" outlineLevel="3">
      <c r="B642" s="342"/>
      <c r="C642" s="203"/>
      <c r="D642" s="206" t="s">
        <v>348</v>
      </c>
      <c r="E642" s="343" t="s">
        <v>34</v>
      </c>
      <c r="F642" s="344" t="s">
        <v>5540</v>
      </c>
      <c r="G642" s="203"/>
      <c r="H642" s="345" t="s">
        <v>34</v>
      </c>
      <c r="I642" s="346" t="s">
        <v>34</v>
      </c>
      <c r="J642" s="203"/>
      <c r="K642" s="203"/>
      <c r="L642" s="347"/>
    </row>
    <row r="643" spans="2:12" s="12" customFormat="1" ht="13.5" hidden="1" outlineLevel="3">
      <c r="B643" s="342"/>
      <c r="C643" s="203"/>
      <c r="D643" s="206" t="s">
        <v>348</v>
      </c>
      <c r="E643" s="343" t="s">
        <v>34</v>
      </c>
      <c r="F643" s="344" t="s">
        <v>5541</v>
      </c>
      <c r="G643" s="203"/>
      <c r="H643" s="345" t="s">
        <v>34</v>
      </c>
      <c r="I643" s="346" t="s">
        <v>34</v>
      </c>
      <c r="J643" s="203"/>
      <c r="K643" s="203"/>
      <c r="L643" s="347"/>
    </row>
    <row r="644" spans="2:12" s="12" customFormat="1" ht="13.5" hidden="1" outlineLevel="3">
      <c r="B644" s="342"/>
      <c r="C644" s="203"/>
      <c r="D644" s="206" t="s">
        <v>348</v>
      </c>
      <c r="E644" s="343" t="s">
        <v>34</v>
      </c>
      <c r="F644" s="344" t="s">
        <v>5542</v>
      </c>
      <c r="G644" s="203"/>
      <c r="H644" s="345" t="s">
        <v>34</v>
      </c>
      <c r="I644" s="346" t="s">
        <v>34</v>
      </c>
      <c r="J644" s="203"/>
      <c r="K644" s="203"/>
      <c r="L644" s="347"/>
    </row>
    <row r="645" spans="2:12" s="12" customFormat="1" ht="13.5" hidden="1" outlineLevel="3">
      <c r="B645" s="342"/>
      <c r="C645" s="203"/>
      <c r="D645" s="206" t="s">
        <v>348</v>
      </c>
      <c r="E645" s="343" t="s">
        <v>34</v>
      </c>
      <c r="F645" s="344" t="s">
        <v>5543</v>
      </c>
      <c r="G645" s="203"/>
      <c r="H645" s="345" t="s">
        <v>34</v>
      </c>
      <c r="I645" s="346" t="s">
        <v>34</v>
      </c>
      <c r="J645" s="203"/>
      <c r="K645" s="203"/>
      <c r="L645" s="347"/>
    </row>
    <row r="646" spans="2:12" s="13" customFormat="1" ht="13.5" hidden="1" outlineLevel="3">
      <c r="B646" s="331"/>
      <c r="C646" s="204"/>
      <c r="D646" s="206" t="s">
        <v>348</v>
      </c>
      <c r="E646" s="210" t="s">
        <v>34</v>
      </c>
      <c r="F646" s="211" t="s">
        <v>5544</v>
      </c>
      <c r="G646" s="204"/>
      <c r="H646" s="212">
        <v>484.5</v>
      </c>
      <c r="I646" s="332" t="s">
        <v>34</v>
      </c>
      <c r="J646" s="204"/>
      <c r="K646" s="204"/>
      <c r="L646" s="333"/>
    </row>
    <row r="647" spans="2:12" s="14" customFormat="1" ht="13.5" hidden="1" outlineLevel="3">
      <c r="B647" s="335"/>
      <c r="C647" s="205"/>
      <c r="D647" s="206" t="s">
        <v>348</v>
      </c>
      <c r="E647" s="207" t="s">
        <v>34</v>
      </c>
      <c r="F647" s="208" t="s">
        <v>352</v>
      </c>
      <c r="G647" s="205"/>
      <c r="H647" s="209">
        <v>484.5</v>
      </c>
      <c r="I647" s="336" t="s">
        <v>34</v>
      </c>
      <c r="J647" s="205"/>
      <c r="K647" s="205"/>
      <c r="L647" s="337"/>
    </row>
    <row r="648" spans="2:12" s="1" customFormat="1" ht="22.5" customHeight="1" outlineLevel="2" collapsed="1">
      <c r="B648" s="302"/>
      <c r="C648" s="191" t="s">
        <v>592</v>
      </c>
      <c r="D648" s="191" t="s">
        <v>342</v>
      </c>
      <c r="E648" s="192" t="s">
        <v>5643</v>
      </c>
      <c r="F648" s="193" t="s">
        <v>5644</v>
      </c>
      <c r="G648" s="194" t="s">
        <v>390</v>
      </c>
      <c r="H648" s="195">
        <v>155.7</v>
      </c>
      <c r="I648" s="269">
        <v>487.6</v>
      </c>
      <c r="J648" s="197">
        <f>ROUND(I648*H648,2)</f>
        <v>75919.32</v>
      </c>
      <c r="K648" s="193" t="s">
        <v>5100</v>
      </c>
      <c r="L648" s="322"/>
    </row>
    <row r="649" spans="2:12" s="12" customFormat="1" ht="13.5" hidden="1" outlineLevel="3">
      <c r="B649" s="342"/>
      <c r="C649" s="203"/>
      <c r="D649" s="206" t="s">
        <v>348</v>
      </c>
      <c r="E649" s="343" t="s">
        <v>34</v>
      </c>
      <c r="F649" s="344" t="s">
        <v>5607</v>
      </c>
      <c r="G649" s="203"/>
      <c r="H649" s="345" t="s">
        <v>34</v>
      </c>
      <c r="I649" s="346" t="s">
        <v>34</v>
      </c>
      <c r="J649" s="203"/>
      <c r="K649" s="203"/>
      <c r="L649" s="347"/>
    </row>
    <row r="650" spans="2:12" s="12" customFormat="1" ht="13.5" hidden="1" outlineLevel="3">
      <c r="B650" s="342"/>
      <c r="C650" s="203"/>
      <c r="D650" s="206" t="s">
        <v>348</v>
      </c>
      <c r="E650" s="343" t="s">
        <v>34</v>
      </c>
      <c r="F650" s="344" t="s">
        <v>5456</v>
      </c>
      <c r="G650" s="203"/>
      <c r="H650" s="345" t="s">
        <v>34</v>
      </c>
      <c r="I650" s="346" t="s">
        <v>34</v>
      </c>
      <c r="J650" s="203"/>
      <c r="K650" s="203"/>
      <c r="L650" s="347"/>
    </row>
    <row r="651" spans="2:12" s="13" customFormat="1" ht="13.5" hidden="1" outlineLevel="3">
      <c r="B651" s="331"/>
      <c r="C651" s="204"/>
      <c r="D651" s="206" t="s">
        <v>348</v>
      </c>
      <c r="E651" s="210" t="s">
        <v>34</v>
      </c>
      <c r="F651" s="211" t="s">
        <v>5645</v>
      </c>
      <c r="G651" s="204"/>
      <c r="H651" s="212">
        <v>155.7</v>
      </c>
      <c r="I651" s="332" t="s">
        <v>34</v>
      </c>
      <c r="J651" s="204"/>
      <c r="K651" s="204"/>
      <c r="L651" s="333"/>
    </row>
    <row r="652" spans="2:12" s="14" customFormat="1" ht="13.5" hidden="1" outlineLevel="3">
      <c r="B652" s="335"/>
      <c r="C652" s="205"/>
      <c r="D652" s="206" t="s">
        <v>348</v>
      </c>
      <c r="E652" s="207" t="s">
        <v>34</v>
      </c>
      <c r="F652" s="208" t="s">
        <v>352</v>
      </c>
      <c r="G652" s="205"/>
      <c r="H652" s="209">
        <v>155.7</v>
      </c>
      <c r="I652" s="336" t="s">
        <v>34</v>
      </c>
      <c r="J652" s="205"/>
      <c r="K652" s="205"/>
      <c r="L652" s="337"/>
    </row>
    <row r="653" spans="2:12" s="1" customFormat="1" ht="22.5" customHeight="1" outlineLevel="2" collapsed="1">
      <c r="B653" s="302"/>
      <c r="C653" s="217" t="s">
        <v>598</v>
      </c>
      <c r="D653" s="217" t="s">
        <v>441</v>
      </c>
      <c r="E653" s="218" t="s">
        <v>5646</v>
      </c>
      <c r="F653" s="219" t="s">
        <v>5647</v>
      </c>
      <c r="G653" s="220" t="s">
        <v>417</v>
      </c>
      <c r="H653" s="221">
        <v>19.463</v>
      </c>
      <c r="I653" s="270">
        <v>3065</v>
      </c>
      <c r="J653" s="222">
        <f>ROUND(I653*H653,2)</f>
        <v>59654.1</v>
      </c>
      <c r="K653" s="219" t="s">
        <v>5100</v>
      </c>
      <c r="L653" s="334"/>
    </row>
    <row r="654" spans="2:12" s="12" customFormat="1" ht="13.5" hidden="1" outlineLevel="3">
      <c r="B654" s="342"/>
      <c r="C654" s="203"/>
      <c r="D654" s="206" t="s">
        <v>348</v>
      </c>
      <c r="E654" s="343" t="s">
        <v>34</v>
      </c>
      <c r="F654" s="344" t="s">
        <v>5648</v>
      </c>
      <c r="G654" s="203"/>
      <c r="H654" s="345" t="s">
        <v>34</v>
      </c>
      <c r="I654" s="346" t="s">
        <v>34</v>
      </c>
      <c r="J654" s="203"/>
      <c r="K654" s="203"/>
      <c r="L654" s="347"/>
    </row>
    <row r="655" spans="2:12" s="13" customFormat="1" ht="13.5" hidden="1" outlineLevel="3">
      <c r="B655" s="331"/>
      <c r="C655" s="204"/>
      <c r="D655" s="206" t="s">
        <v>348</v>
      </c>
      <c r="E655" s="210" t="s">
        <v>34</v>
      </c>
      <c r="F655" s="211" t="s">
        <v>5649</v>
      </c>
      <c r="G655" s="204"/>
      <c r="H655" s="212">
        <v>19.463</v>
      </c>
      <c r="I655" s="332" t="s">
        <v>34</v>
      </c>
      <c r="J655" s="204"/>
      <c r="K655" s="204"/>
      <c r="L655" s="333"/>
    </row>
    <row r="656" spans="2:12" s="14" customFormat="1" ht="13.5" hidden="1" outlineLevel="3">
      <c r="B656" s="335"/>
      <c r="C656" s="205"/>
      <c r="D656" s="206" t="s">
        <v>348</v>
      </c>
      <c r="E656" s="207" t="s">
        <v>34</v>
      </c>
      <c r="F656" s="208" t="s">
        <v>352</v>
      </c>
      <c r="G656" s="205"/>
      <c r="H656" s="209">
        <v>19.463</v>
      </c>
      <c r="I656" s="336" t="s">
        <v>34</v>
      </c>
      <c r="J656" s="205"/>
      <c r="K656" s="205"/>
      <c r="L656" s="337"/>
    </row>
    <row r="657" spans="2:12" s="11" customFormat="1" ht="29.85" customHeight="1" outlineLevel="1">
      <c r="B657" s="318"/>
      <c r="C657" s="182"/>
      <c r="D657" s="188" t="s">
        <v>74</v>
      </c>
      <c r="E657" s="189" t="s">
        <v>382</v>
      </c>
      <c r="F657" s="189" t="s">
        <v>1861</v>
      </c>
      <c r="G657" s="182"/>
      <c r="H657" s="182"/>
      <c r="I657" s="321" t="s">
        <v>34</v>
      </c>
      <c r="J657" s="190">
        <f>SUM(J658:J734)</f>
        <v>3350144.2900000014</v>
      </c>
      <c r="K657" s="182"/>
      <c r="L657" s="320"/>
    </row>
    <row r="658" spans="2:12" s="1" customFormat="1" ht="22.5" customHeight="1" outlineLevel="2" collapsed="1">
      <c r="B658" s="302"/>
      <c r="C658" s="191" t="s">
        <v>600</v>
      </c>
      <c r="D658" s="191" t="s">
        <v>342</v>
      </c>
      <c r="E658" s="192" t="s">
        <v>5650</v>
      </c>
      <c r="F658" s="193" t="s">
        <v>5651</v>
      </c>
      <c r="G658" s="194" t="s">
        <v>491</v>
      </c>
      <c r="H658" s="195">
        <v>255</v>
      </c>
      <c r="I658" s="269">
        <v>23.7</v>
      </c>
      <c r="J658" s="197">
        <f>ROUND(I658*H658,2)</f>
        <v>6043.5</v>
      </c>
      <c r="K658" s="193" t="s">
        <v>5100</v>
      </c>
      <c r="L658" s="322"/>
    </row>
    <row r="659" spans="2:12" s="13" customFormat="1" ht="13.5" hidden="1" outlineLevel="3">
      <c r="B659" s="331"/>
      <c r="C659" s="204"/>
      <c r="D659" s="206" t="s">
        <v>348</v>
      </c>
      <c r="E659" s="210" t="s">
        <v>34</v>
      </c>
      <c r="F659" s="211" t="s">
        <v>5652</v>
      </c>
      <c r="G659" s="204"/>
      <c r="H659" s="212">
        <v>255</v>
      </c>
      <c r="I659" s="332" t="s">
        <v>34</v>
      </c>
      <c r="J659" s="204"/>
      <c r="K659" s="204"/>
      <c r="L659" s="333"/>
    </row>
    <row r="660" spans="2:12" s="14" customFormat="1" ht="13.5" hidden="1" outlineLevel="3">
      <c r="B660" s="335"/>
      <c r="C660" s="205"/>
      <c r="D660" s="206" t="s">
        <v>348</v>
      </c>
      <c r="E660" s="207" t="s">
        <v>34</v>
      </c>
      <c r="F660" s="208" t="s">
        <v>352</v>
      </c>
      <c r="G660" s="205"/>
      <c r="H660" s="209">
        <v>255</v>
      </c>
      <c r="I660" s="336" t="s">
        <v>34</v>
      </c>
      <c r="J660" s="205"/>
      <c r="K660" s="205"/>
      <c r="L660" s="337"/>
    </row>
    <row r="661" spans="2:12" s="1" customFormat="1" ht="22.5" customHeight="1" outlineLevel="2" collapsed="1">
      <c r="B661" s="302"/>
      <c r="C661" s="191" t="s">
        <v>604</v>
      </c>
      <c r="D661" s="191" t="s">
        <v>342</v>
      </c>
      <c r="E661" s="192" t="s">
        <v>5653</v>
      </c>
      <c r="F661" s="193" t="s">
        <v>5654</v>
      </c>
      <c r="G661" s="194" t="s">
        <v>491</v>
      </c>
      <c r="H661" s="195">
        <v>53</v>
      </c>
      <c r="I661" s="269">
        <v>34.9</v>
      </c>
      <c r="J661" s="197">
        <f>ROUND(I661*H661,2)</f>
        <v>1849.7</v>
      </c>
      <c r="K661" s="193" t="s">
        <v>5100</v>
      </c>
      <c r="L661" s="322"/>
    </row>
    <row r="662" spans="2:12" s="13" customFormat="1" ht="13.5" hidden="1" outlineLevel="3">
      <c r="B662" s="331"/>
      <c r="C662" s="204"/>
      <c r="D662" s="206" t="s">
        <v>348</v>
      </c>
      <c r="E662" s="210" t="s">
        <v>34</v>
      </c>
      <c r="F662" s="211" t="s">
        <v>5655</v>
      </c>
      <c r="G662" s="204"/>
      <c r="H662" s="212">
        <v>53</v>
      </c>
      <c r="I662" s="332" t="s">
        <v>34</v>
      </c>
      <c r="J662" s="204"/>
      <c r="K662" s="204"/>
      <c r="L662" s="333"/>
    </row>
    <row r="663" spans="2:12" s="14" customFormat="1" ht="13.5" hidden="1" outlineLevel="3">
      <c r="B663" s="335"/>
      <c r="C663" s="205"/>
      <c r="D663" s="206" t="s">
        <v>348</v>
      </c>
      <c r="E663" s="207" t="s">
        <v>34</v>
      </c>
      <c r="F663" s="208" t="s">
        <v>352</v>
      </c>
      <c r="G663" s="205"/>
      <c r="H663" s="209">
        <v>53</v>
      </c>
      <c r="I663" s="336" t="s">
        <v>34</v>
      </c>
      <c r="J663" s="205"/>
      <c r="K663" s="205"/>
      <c r="L663" s="337"/>
    </row>
    <row r="664" spans="2:12" s="1" customFormat="1" ht="22.5" customHeight="1" outlineLevel="2" collapsed="1">
      <c r="B664" s="302"/>
      <c r="C664" s="191" t="s">
        <v>608</v>
      </c>
      <c r="D664" s="191" t="s">
        <v>342</v>
      </c>
      <c r="E664" s="192" t="s">
        <v>5656</v>
      </c>
      <c r="F664" s="193" t="s">
        <v>5657</v>
      </c>
      <c r="G664" s="194" t="s">
        <v>491</v>
      </c>
      <c r="H664" s="195">
        <v>1985.2</v>
      </c>
      <c r="I664" s="269">
        <v>48.8</v>
      </c>
      <c r="J664" s="197">
        <f>ROUND(I664*H664,2)</f>
        <v>96877.76</v>
      </c>
      <c r="K664" s="193" t="s">
        <v>5100</v>
      </c>
      <c r="L664" s="322"/>
    </row>
    <row r="665" spans="2:12" s="12" customFormat="1" ht="13.5" hidden="1" outlineLevel="3">
      <c r="B665" s="342"/>
      <c r="C665" s="203"/>
      <c r="D665" s="206" t="s">
        <v>348</v>
      </c>
      <c r="E665" s="343" t="s">
        <v>34</v>
      </c>
      <c r="F665" s="344" t="s">
        <v>5658</v>
      </c>
      <c r="G665" s="203"/>
      <c r="H665" s="345" t="s">
        <v>34</v>
      </c>
      <c r="I665" s="346" t="s">
        <v>34</v>
      </c>
      <c r="J665" s="203"/>
      <c r="K665" s="203"/>
      <c r="L665" s="347"/>
    </row>
    <row r="666" spans="2:12" s="12" customFormat="1" ht="13.5" hidden="1" outlineLevel="3">
      <c r="B666" s="342"/>
      <c r="C666" s="203"/>
      <c r="D666" s="206" t="s">
        <v>348</v>
      </c>
      <c r="E666" s="343" t="s">
        <v>34</v>
      </c>
      <c r="F666" s="344" t="s">
        <v>5659</v>
      </c>
      <c r="G666" s="203"/>
      <c r="H666" s="345" t="s">
        <v>34</v>
      </c>
      <c r="I666" s="346" t="s">
        <v>34</v>
      </c>
      <c r="J666" s="203"/>
      <c r="K666" s="203"/>
      <c r="L666" s="347"/>
    </row>
    <row r="667" spans="2:12" s="12" customFormat="1" ht="13.5" hidden="1" outlineLevel="3">
      <c r="B667" s="342"/>
      <c r="C667" s="203"/>
      <c r="D667" s="206" t="s">
        <v>348</v>
      </c>
      <c r="E667" s="343" t="s">
        <v>34</v>
      </c>
      <c r="F667" s="344" t="s">
        <v>5660</v>
      </c>
      <c r="G667" s="203"/>
      <c r="H667" s="345" t="s">
        <v>34</v>
      </c>
      <c r="I667" s="346" t="s">
        <v>34</v>
      </c>
      <c r="J667" s="203"/>
      <c r="K667" s="203"/>
      <c r="L667" s="347"/>
    </row>
    <row r="668" spans="2:12" s="12" customFormat="1" ht="13.5" hidden="1" outlineLevel="3">
      <c r="B668" s="342"/>
      <c r="C668" s="203"/>
      <c r="D668" s="206" t="s">
        <v>348</v>
      </c>
      <c r="E668" s="343" t="s">
        <v>34</v>
      </c>
      <c r="F668" s="344" t="s">
        <v>5661</v>
      </c>
      <c r="G668" s="203"/>
      <c r="H668" s="345" t="s">
        <v>34</v>
      </c>
      <c r="I668" s="346" t="s">
        <v>34</v>
      </c>
      <c r="J668" s="203"/>
      <c r="K668" s="203"/>
      <c r="L668" s="347"/>
    </row>
    <row r="669" spans="2:12" s="12" customFormat="1" ht="13.5" hidden="1" outlineLevel="3">
      <c r="B669" s="342"/>
      <c r="C669" s="203"/>
      <c r="D669" s="206" t="s">
        <v>348</v>
      </c>
      <c r="E669" s="343" t="s">
        <v>34</v>
      </c>
      <c r="F669" s="344" t="s">
        <v>5662</v>
      </c>
      <c r="G669" s="203"/>
      <c r="H669" s="345" t="s">
        <v>34</v>
      </c>
      <c r="I669" s="346" t="s">
        <v>34</v>
      </c>
      <c r="J669" s="203"/>
      <c r="K669" s="203"/>
      <c r="L669" s="347"/>
    </row>
    <row r="670" spans="2:12" s="12" customFormat="1" ht="13.5" hidden="1" outlineLevel="3">
      <c r="B670" s="342"/>
      <c r="C670" s="203"/>
      <c r="D670" s="206" t="s">
        <v>348</v>
      </c>
      <c r="E670" s="343" t="s">
        <v>34</v>
      </c>
      <c r="F670" s="344" t="s">
        <v>5663</v>
      </c>
      <c r="G670" s="203"/>
      <c r="H670" s="345" t="s">
        <v>34</v>
      </c>
      <c r="I670" s="346" t="s">
        <v>34</v>
      </c>
      <c r="J670" s="203"/>
      <c r="K670" s="203"/>
      <c r="L670" s="347"/>
    </row>
    <row r="671" spans="2:12" s="12" customFormat="1" ht="13.5" hidden="1" outlineLevel="3">
      <c r="B671" s="342"/>
      <c r="C671" s="203"/>
      <c r="D671" s="206" t="s">
        <v>348</v>
      </c>
      <c r="E671" s="343" t="s">
        <v>34</v>
      </c>
      <c r="F671" s="344" t="s">
        <v>5664</v>
      </c>
      <c r="G671" s="203"/>
      <c r="H671" s="345" t="s">
        <v>34</v>
      </c>
      <c r="I671" s="346" t="s">
        <v>34</v>
      </c>
      <c r="J671" s="203"/>
      <c r="K671" s="203"/>
      <c r="L671" s="347"/>
    </row>
    <row r="672" spans="2:12" s="12" customFormat="1" ht="13.5" hidden="1" outlineLevel="3">
      <c r="B672" s="342"/>
      <c r="C672" s="203"/>
      <c r="D672" s="206" t="s">
        <v>348</v>
      </c>
      <c r="E672" s="343" t="s">
        <v>34</v>
      </c>
      <c r="F672" s="344" t="s">
        <v>5665</v>
      </c>
      <c r="G672" s="203"/>
      <c r="H672" s="345" t="s">
        <v>34</v>
      </c>
      <c r="I672" s="346" t="s">
        <v>34</v>
      </c>
      <c r="J672" s="203"/>
      <c r="K672" s="203"/>
      <c r="L672" s="347"/>
    </row>
    <row r="673" spans="2:12" s="13" customFormat="1" ht="13.5" hidden="1" outlineLevel="3">
      <c r="B673" s="331"/>
      <c r="C673" s="204"/>
      <c r="D673" s="206" t="s">
        <v>348</v>
      </c>
      <c r="E673" s="210" t="s">
        <v>34</v>
      </c>
      <c r="F673" s="211" t="s">
        <v>5666</v>
      </c>
      <c r="G673" s="204"/>
      <c r="H673" s="212">
        <v>1985.2</v>
      </c>
      <c r="I673" s="332" t="s">
        <v>34</v>
      </c>
      <c r="J673" s="204"/>
      <c r="K673" s="204"/>
      <c r="L673" s="333"/>
    </row>
    <row r="674" spans="2:12" s="14" customFormat="1" ht="13.5" hidden="1" outlineLevel="3">
      <c r="B674" s="335"/>
      <c r="C674" s="205"/>
      <c r="D674" s="206" t="s">
        <v>348</v>
      </c>
      <c r="E674" s="207" t="s">
        <v>34</v>
      </c>
      <c r="F674" s="208" t="s">
        <v>352</v>
      </c>
      <c r="G674" s="205"/>
      <c r="H674" s="209">
        <v>1985.2</v>
      </c>
      <c r="I674" s="336" t="s">
        <v>34</v>
      </c>
      <c r="J674" s="205"/>
      <c r="K674" s="205"/>
      <c r="L674" s="337"/>
    </row>
    <row r="675" spans="2:12" s="1" customFormat="1" ht="22.5" customHeight="1" outlineLevel="2">
      <c r="B675" s="302"/>
      <c r="C675" s="191" t="s">
        <v>612</v>
      </c>
      <c r="D675" s="191" t="s">
        <v>342</v>
      </c>
      <c r="E675" s="192" t="s">
        <v>5667</v>
      </c>
      <c r="F675" s="193" t="s">
        <v>5668</v>
      </c>
      <c r="G675" s="194" t="s">
        <v>1130</v>
      </c>
      <c r="H675" s="195">
        <v>61</v>
      </c>
      <c r="I675" s="269">
        <v>62.7</v>
      </c>
      <c r="J675" s="197">
        <f>ROUND(I675*H675,2)</f>
        <v>3824.7</v>
      </c>
      <c r="K675" s="193" t="s">
        <v>5100</v>
      </c>
      <c r="L675" s="322"/>
    </row>
    <row r="676" spans="2:12" s="1" customFormat="1" ht="22.5" customHeight="1" outlineLevel="2">
      <c r="B676" s="302"/>
      <c r="C676" s="191" t="s">
        <v>618</v>
      </c>
      <c r="D676" s="191" t="s">
        <v>342</v>
      </c>
      <c r="E676" s="192" t="s">
        <v>5669</v>
      </c>
      <c r="F676" s="193" t="s">
        <v>5670</v>
      </c>
      <c r="G676" s="194" t="s">
        <v>1130</v>
      </c>
      <c r="H676" s="195">
        <v>60</v>
      </c>
      <c r="I676" s="269">
        <v>27.9</v>
      </c>
      <c r="J676" s="197">
        <f>ROUND(I676*H676,2)</f>
        <v>1674</v>
      </c>
      <c r="K676" s="193" t="s">
        <v>5100</v>
      </c>
      <c r="L676" s="322"/>
    </row>
    <row r="677" spans="2:12" s="1" customFormat="1" ht="22.5" customHeight="1" outlineLevel="2">
      <c r="B677" s="302"/>
      <c r="C677" s="191" t="s">
        <v>637</v>
      </c>
      <c r="D677" s="191" t="s">
        <v>342</v>
      </c>
      <c r="E677" s="192" t="s">
        <v>5671</v>
      </c>
      <c r="F677" s="193" t="s">
        <v>5672</v>
      </c>
      <c r="G677" s="194" t="s">
        <v>1130</v>
      </c>
      <c r="H677" s="195">
        <v>1</v>
      </c>
      <c r="I677" s="269">
        <v>39</v>
      </c>
      <c r="J677" s="197">
        <f>ROUND(I677*H677,2)</f>
        <v>39</v>
      </c>
      <c r="K677" s="193" t="s">
        <v>5100</v>
      </c>
      <c r="L677" s="322"/>
    </row>
    <row r="678" spans="2:12" s="1" customFormat="1" ht="22.5" customHeight="1" outlineLevel="2" collapsed="1">
      <c r="B678" s="302"/>
      <c r="C678" s="191" t="s">
        <v>639</v>
      </c>
      <c r="D678" s="191" t="s">
        <v>342</v>
      </c>
      <c r="E678" s="192" t="s">
        <v>5673</v>
      </c>
      <c r="F678" s="193" t="s">
        <v>5674</v>
      </c>
      <c r="G678" s="194" t="s">
        <v>491</v>
      </c>
      <c r="H678" s="195">
        <v>308</v>
      </c>
      <c r="I678" s="269">
        <v>33.4</v>
      </c>
      <c r="J678" s="197">
        <f>ROUND(I678*H678,2)</f>
        <v>10287.2</v>
      </c>
      <c r="K678" s="193" t="s">
        <v>5100</v>
      </c>
      <c r="L678" s="322"/>
    </row>
    <row r="679" spans="2:12" s="13" customFormat="1" ht="13.5" hidden="1" outlineLevel="3">
      <c r="B679" s="331"/>
      <c r="C679" s="204"/>
      <c r="D679" s="206" t="s">
        <v>348</v>
      </c>
      <c r="E679" s="210" t="s">
        <v>34</v>
      </c>
      <c r="F679" s="211" t="s">
        <v>5675</v>
      </c>
      <c r="G679" s="204"/>
      <c r="H679" s="212">
        <v>308</v>
      </c>
      <c r="I679" s="332" t="s">
        <v>34</v>
      </c>
      <c r="J679" s="204"/>
      <c r="K679" s="204"/>
      <c r="L679" s="333"/>
    </row>
    <row r="680" spans="2:12" s="14" customFormat="1" ht="13.5" hidden="1" outlineLevel="3">
      <c r="B680" s="335"/>
      <c r="C680" s="205"/>
      <c r="D680" s="206" t="s">
        <v>348</v>
      </c>
      <c r="E680" s="207" t="s">
        <v>34</v>
      </c>
      <c r="F680" s="208" t="s">
        <v>352</v>
      </c>
      <c r="G680" s="205"/>
      <c r="H680" s="209">
        <v>308</v>
      </c>
      <c r="I680" s="336" t="s">
        <v>34</v>
      </c>
      <c r="J680" s="205"/>
      <c r="K680" s="205"/>
      <c r="L680" s="337"/>
    </row>
    <row r="681" spans="2:12" s="1" customFormat="1" ht="22.5" customHeight="1" outlineLevel="2">
      <c r="B681" s="302"/>
      <c r="C681" s="191" t="s">
        <v>641</v>
      </c>
      <c r="D681" s="191" t="s">
        <v>342</v>
      </c>
      <c r="E681" s="192" t="s">
        <v>5676</v>
      </c>
      <c r="F681" s="193" t="s">
        <v>5677</v>
      </c>
      <c r="G681" s="194" t="s">
        <v>491</v>
      </c>
      <c r="H681" s="195">
        <v>1985.2</v>
      </c>
      <c r="I681" s="269">
        <v>39</v>
      </c>
      <c r="J681" s="197">
        <f aca="true" t="shared" si="0" ref="J681:J687">ROUND(I681*H681,2)</f>
        <v>77422.8</v>
      </c>
      <c r="K681" s="193" t="s">
        <v>5100</v>
      </c>
      <c r="L681" s="322"/>
    </row>
    <row r="682" spans="2:12" s="1" customFormat="1" ht="22.5" customHeight="1" outlineLevel="2">
      <c r="B682" s="302"/>
      <c r="C682" s="191" t="s">
        <v>643</v>
      </c>
      <c r="D682" s="191" t="s">
        <v>342</v>
      </c>
      <c r="E682" s="192" t="s">
        <v>5678</v>
      </c>
      <c r="F682" s="193" t="s">
        <v>5679</v>
      </c>
      <c r="G682" s="194" t="s">
        <v>2483</v>
      </c>
      <c r="H682" s="195">
        <v>9</v>
      </c>
      <c r="I682" s="269">
        <v>557.3</v>
      </c>
      <c r="J682" s="197">
        <f t="shared" si="0"/>
        <v>5015.7</v>
      </c>
      <c r="K682" s="193" t="s">
        <v>5100</v>
      </c>
      <c r="L682" s="322"/>
    </row>
    <row r="683" spans="2:12" s="1" customFormat="1" ht="22.5" customHeight="1" outlineLevel="2">
      <c r="B683" s="302"/>
      <c r="C683" s="191" t="s">
        <v>645</v>
      </c>
      <c r="D683" s="191" t="s">
        <v>342</v>
      </c>
      <c r="E683" s="192" t="s">
        <v>5680</v>
      </c>
      <c r="F683" s="193" t="s">
        <v>5681</v>
      </c>
      <c r="G683" s="194" t="s">
        <v>1130</v>
      </c>
      <c r="H683" s="195">
        <v>134</v>
      </c>
      <c r="I683" s="269">
        <v>1114.6</v>
      </c>
      <c r="J683" s="197">
        <f t="shared" si="0"/>
        <v>149356.4</v>
      </c>
      <c r="K683" s="193" t="s">
        <v>5100</v>
      </c>
      <c r="L683" s="322"/>
    </row>
    <row r="684" spans="2:12" s="1" customFormat="1" ht="22.5" customHeight="1" outlineLevel="2">
      <c r="B684" s="302"/>
      <c r="C684" s="191" t="s">
        <v>652</v>
      </c>
      <c r="D684" s="191" t="s">
        <v>342</v>
      </c>
      <c r="E684" s="192" t="s">
        <v>5682</v>
      </c>
      <c r="F684" s="193" t="s">
        <v>5683</v>
      </c>
      <c r="G684" s="194" t="s">
        <v>1130</v>
      </c>
      <c r="H684" s="195">
        <v>74</v>
      </c>
      <c r="I684" s="269">
        <v>4876.2</v>
      </c>
      <c r="J684" s="197">
        <f t="shared" si="0"/>
        <v>360838.8</v>
      </c>
      <c r="K684" s="193" t="s">
        <v>5100</v>
      </c>
      <c r="L684" s="322"/>
    </row>
    <row r="685" spans="2:12" s="1" customFormat="1" ht="22.5" customHeight="1" outlineLevel="2">
      <c r="B685" s="302"/>
      <c r="C685" s="191" t="s">
        <v>655</v>
      </c>
      <c r="D685" s="191" t="s">
        <v>342</v>
      </c>
      <c r="E685" s="192" t="s">
        <v>5684</v>
      </c>
      <c r="F685" s="193" t="s">
        <v>5685</v>
      </c>
      <c r="G685" s="194" t="s">
        <v>1130</v>
      </c>
      <c r="H685" s="195">
        <v>1</v>
      </c>
      <c r="I685" s="269">
        <v>1114.6</v>
      </c>
      <c r="J685" s="197">
        <f t="shared" si="0"/>
        <v>1114.6</v>
      </c>
      <c r="K685" s="193" t="s">
        <v>5100</v>
      </c>
      <c r="L685" s="322"/>
    </row>
    <row r="686" spans="2:12" s="1" customFormat="1" ht="22.5" customHeight="1" outlineLevel="2">
      <c r="B686" s="302"/>
      <c r="C686" s="191" t="s">
        <v>659</v>
      </c>
      <c r="D686" s="191" t="s">
        <v>342</v>
      </c>
      <c r="E686" s="192" t="s">
        <v>5686</v>
      </c>
      <c r="F686" s="193" t="s">
        <v>5687</v>
      </c>
      <c r="G686" s="194" t="s">
        <v>1130</v>
      </c>
      <c r="H686" s="195">
        <v>61</v>
      </c>
      <c r="I686" s="269">
        <v>835.9</v>
      </c>
      <c r="J686" s="197">
        <f t="shared" si="0"/>
        <v>50989.9</v>
      </c>
      <c r="K686" s="193" t="s">
        <v>5100</v>
      </c>
      <c r="L686" s="322"/>
    </row>
    <row r="687" spans="2:12" s="1" customFormat="1" ht="22.5" customHeight="1" outlineLevel="2" collapsed="1">
      <c r="B687" s="302"/>
      <c r="C687" s="191" t="s">
        <v>663</v>
      </c>
      <c r="D687" s="191" t="s">
        <v>342</v>
      </c>
      <c r="E687" s="192" t="s">
        <v>5688</v>
      </c>
      <c r="F687" s="193" t="s">
        <v>5689</v>
      </c>
      <c r="G687" s="194" t="s">
        <v>1130</v>
      </c>
      <c r="H687" s="195">
        <v>62</v>
      </c>
      <c r="I687" s="269">
        <v>557.3</v>
      </c>
      <c r="J687" s="197">
        <f t="shared" si="0"/>
        <v>34552.6</v>
      </c>
      <c r="K687" s="193" t="s">
        <v>5100</v>
      </c>
      <c r="L687" s="322"/>
    </row>
    <row r="688" spans="2:12" s="13" customFormat="1" ht="13.5" hidden="1" outlineLevel="3">
      <c r="B688" s="331"/>
      <c r="C688" s="204"/>
      <c r="D688" s="206" t="s">
        <v>348</v>
      </c>
      <c r="E688" s="210" t="s">
        <v>34</v>
      </c>
      <c r="F688" s="211" t="s">
        <v>5690</v>
      </c>
      <c r="G688" s="204"/>
      <c r="H688" s="212">
        <v>62</v>
      </c>
      <c r="I688" s="332" t="s">
        <v>34</v>
      </c>
      <c r="J688" s="204"/>
      <c r="K688" s="204"/>
      <c r="L688" s="333"/>
    </row>
    <row r="689" spans="2:12" s="14" customFormat="1" ht="13.5" hidden="1" outlineLevel="3">
      <c r="B689" s="335"/>
      <c r="C689" s="205"/>
      <c r="D689" s="206" t="s">
        <v>348</v>
      </c>
      <c r="E689" s="207" t="s">
        <v>34</v>
      </c>
      <c r="F689" s="208" t="s">
        <v>352</v>
      </c>
      <c r="G689" s="205"/>
      <c r="H689" s="209">
        <v>62</v>
      </c>
      <c r="I689" s="336" t="s">
        <v>34</v>
      </c>
      <c r="J689" s="205"/>
      <c r="K689" s="205"/>
      <c r="L689" s="337"/>
    </row>
    <row r="690" spans="2:12" s="1" customFormat="1" ht="22.5" customHeight="1" outlineLevel="2">
      <c r="B690" s="302"/>
      <c r="C690" s="191" t="s">
        <v>710</v>
      </c>
      <c r="D690" s="191" t="s">
        <v>342</v>
      </c>
      <c r="E690" s="192" t="s">
        <v>5691</v>
      </c>
      <c r="F690" s="193" t="s">
        <v>5692</v>
      </c>
      <c r="G690" s="194" t="s">
        <v>1130</v>
      </c>
      <c r="H690" s="195">
        <v>74</v>
      </c>
      <c r="I690" s="269">
        <v>835.9</v>
      </c>
      <c r="J690" s="197">
        <f>ROUND(I690*H690,2)</f>
        <v>61856.6</v>
      </c>
      <c r="K690" s="193" t="s">
        <v>5100</v>
      </c>
      <c r="L690" s="322"/>
    </row>
    <row r="691" spans="2:12" s="1" customFormat="1" ht="22.5" customHeight="1" outlineLevel="2" collapsed="1">
      <c r="B691" s="302"/>
      <c r="C691" s="217" t="s">
        <v>714</v>
      </c>
      <c r="D691" s="217" t="s">
        <v>441</v>
      </c>
      <c r="E691" s="218" t="s">
        <v>5693</v>
      </c>
      <c r="F691" s="219" t="s">
        <v>5694</v>
      </c>
      <c r="G691" s="220" t="s">
        <v>1130</v>
      </c>
      <c r="H691" s="221">
        <v>86.7</v>
      </c>
      <c r="I691" s="270">
        <v>659</v>
      </c>
      <c r="J691" s="222">
        <f>ROUND(I691*H691,2)</f>
        <v>57135.3</v>
      </c>
      <c r="K691" s="219" t="s">
        <v>5100</v>
      </c>
      <c r="L691" s="334"/>
    </row>
    <row r="692" spans="2:12" s="13" customFormat="1" ht="13.5" hidden="1" outlineLevel="3">
      <c r="B692" s="331"/>
      <c r="C692" s="204"/>
      <c r="D692" s="206" t="s">
        <v>348</v>
      </c>
      <c r="E692" s="210" t="s">
        <v>34</v>
      </c>
      <c r="F692" s="211" t="s">
        <v>5695</v>
      </c>
      <c r="G692" s="204"/>
      <c r="H692" s="212">
        <v>86.7</v>
      </c>
      <c r="I692" s="332" t="s">
        <v>34</v>
      </c>
      <c r="J692" s="204"/>
      <c r="K692" s="204"/>
      <c r="L692" s="333"/>
    </row>
    <row r="693" spans="2:12" s="14" customFormat="1" ht="13.5" hidden="1" outlineLevel="3">
      <c r="B693" s="335"/>
      <c r="C693" s="205"/>
      <c r="D693" s="206" t="s">
        <v>348</v>
      </c>
      <c r="E693" s="207" t="s">
        <v>34</v>
      </c>
      <c r="F693" s="208" t="s">
        <v>352</v>
      </c>
      <c r="G693" s="205"/>
      <c r="H693" s="209">
        <v>86.7</v>
      </c>
      <c r="I693" s="336" t="s">
        <v>34</v>
      </c>
      <c r="J693" s="205"/>
      <c r="K693" s="205"/>
      <c r="L693" s="337"/>
    </row>
    <row r="694" spans="2:12" s="1" customFormat="1" ht="22.5" customHeight="1" outlineLevel="2" collapsed="1">
      <c r="B694" s="302"/>
      <c r="C694" s="217" t="s">
        <v>718</v>
      </c>
      <c r="D694" s="217" t="s">
        <v>441</v>
      </c>
      <c r="E694" s="218" t="s">
        <v>5696</v>
      </c>
      <c r="F694" s="219" t="s">
        <v>5697</v>
      </c>
      <c r="G694" s="220" t="s">
        <v>1130</v>
      </c>
      <c r="H694" s="221">
        <v>18.197</v>
      </c>
      <c r="I694" s="270">
        <v>1057.5</v>
      </c>
      <c r="J694" s="222">
        <f>ROUND(I694*H694,2)</f>
        <v>19243.33</v>
      </c>
      <c r="K694" s="219" t="s">
        <v>5100</v>
      </c>
      <c r="L694" s="334"/>
    </row>
    <row r="695" spans="2:12" s="13" customFormat="1" ht="13.5" hidden="1" outlineLevel="3">
      <c r="B695" s="331"/>
      <c r="C695" s="204"/>
      <c r="D695" s="206" t="s">
        <v>348</v>
      </c>
      <c r="E695" s="210" t="s">
        <v>34</v>
      </c>
      <c r="F695" s="211" t="s">
        <v>5698</v>
      </c>
      <c r="G695" s="204"/>
      <c r="H695" s="212">
        <v>18.197</v>
      </c>
      <c r="I695" s="332" t="s">
        <v>34</v>
      </c>
      <c r="J695" s="204"/>
      <c r="K695" s="204"/>
      <c r="L695" s="333"/>
    </row>
    <row r="696" spans="2:12" s="1" customFormat="1" ht="22.5" customHeight="1" outlineLevel="2" collapsed="1">
      <c r="B696" s="302"/>
      <c r="C696" s="217" t="s">
        <v>722</v>
      </c>
      <c r="D696" s="217" t="s">
        <v>441</v>
      </c>
      <c r="E696" s="218" t="s">
        <v>5699</v>
      </c>
      <c r="F696" s="219" t="s">
        <v>5700</v>
      </c>
      <c r="G696" s="220" t="s">
        <v>1130</v>
      </c>
      <c r="H696" s="221">
        <v>340.793</v>
      </c>
      <c r="I696" s="270">
        <v>2917.4</v>
      </c>
      <c r="J696" s="222">
        <f>ROUND(I696*H696,2)</f>
        <v>994229.5</v>
      </c>
      <c r="K696" s="219" t="s">
        <v>5100</v>
      </c>
      <c r="L696" s="334"/>
    </row>
    <row r="697" spans="2:12" s="12" customFormat="1" ht="13.5" hidden="1" outlineLevel="3">
      <c r="B697" s="342"/>
      <c r="C697" s="203"/>
      <c r="D697" s="206" t="s">
        <v>348</v>
      </c>
      <c r="E697" s="343" t="s">
        <v>34</v>
      </c>
      <c r="F697" s="344" t="s">
        <v>5658</v>
      </c>
      <c r="G697" s="203"/>
      <c r="H697" s="345" t="s">
        <v>34</v>
      </c>
      <c r="I697" s="346" t="s">
        <v>34</v>
      </c>
      <c r="J697" s="203"/>
      <c r="K697" s="203"/>
      <c r="L697" s="347"/>
    </row>
    <row r="698" spans="2:12" s="12" customFormat="1" ht="13.5" hidden="1" outlineLevel="3">
      <c r="B698" s="342"/>
      <c r="C698" s="203"/>
      <c r="D698" s="206" t="s">
        <v>348</v>
      </c>
      <c r="E698" s="343" t="s">
        <v>34</v>
      </c>
      <c r="F698" s="344" t="s">
        <v>5701</v>
      </c>
      <c r="G698" s="203"/>
      <c r="H698" s="345" t="s">
        <v>34</v>
      </c>
      <c r="I698" s="346" t="s">
        <v>34</v>
      </c>
      <c r="J698" s="203"/>
      <c r="K698" s="203"/>
      <c r="L698" s="347"/>
    </row>
    <row r="699" spans="2:12" s="12" customFormat="1" ht="13.5" hidden="1" outlineLevel="3">
      <c r="B699" s="342"/>
      <c r="C699" s="203"/>
      <c r="D699" s="206" t="s">
        <v>348</v>
      </c>
      <c r="E699" s="343" t="s">
        <v>34</v>
      </c>
      <c r="F699" s="344" t="s">
        <v>5702</v>
      </c>
      <c r="G699" s="203"/>
      <c r="H699" s="345" t="s">
        <v>34</v>
      </c>
      <c r="I699" s="346" t="s">
        <v>34</v>
      </c>
      <c r="J699" s="203"/>
      <c r="K699" s="203"/>
      <c r="L699" s="347"/>
    </row>
    <row r="700" spans="2:12" s="12" customFormat="1" ht="13.5" hidden="1" outlineLevel="3">
      <c r="B700" s="342"/>
      <c r="C700" s="203"/>
      <c r="D700" s="206" t="s">
        <v>348</v>
      </c>
      <c r="E700" s="343" t="s">
        <v>34</v>
      </c>
      <c r="F700" s="344" t="s">
        <v>5703</v>
      </c>
      <c r="G700" s="203"/>
      <c r="H700" s="345" t="s">
        <v>34</v>
      </c>
      <c r="I700" s="346" t="s">
        <v>34</v>
      </c>
      <c r="J700" s="203"/>
      <c r="K700" s="203"/>
      <c r="L700" s="347"/>
    </row>
    <row r="701" spans="2:12" s="12" customFormat="1" ht="13.5" hidden="1" outlineLevel="3">
      <c r="B701" s="342"/>
      <c r="C701" s="203"/>
      <c r="D701" s="206" t="s">
        <v>348</v>
      </c>
      <c r="E701" s="343" t="s">
        <v>34</v>
      </c>
      <c r="F701" s="344" t="s">
        <v>5704</v>
      </c>
      <c r="G701" s="203"/>
      <c r="H701" s="345" t="s">
        <v>34</v>
      </c>
      <c r="I701" s="346" t="s">
        <v>34</v>
      </c>
      <c r="J701" s="203"/>
      <c r="K701" s="203"/>
      <c r="L701" s="347"/>
    </row>
    <row r="702" spans="2:12" s="12" customFormat="1" ht="13.5" hidden="1" outlineLevel="3">
      <c r="B702" s="342"/>
      <c r="C702" s="203"/>
      <c r="D702" s="206" t="s">
        <v>348</v>
      </c>
      <c r="E702" s="343" t="s">
        <v>34</v>
      </c>
      <c r="F702" s="344" t="s">
        <v>5705</v>
      </c>
      <c r="G702" s="203"/>
      <c r="H702" s="345" t="s">
        <v>34</v>
      </c>
      <c r="I702" s="346" t="s">
        <v>34</v>
      </c>
      <c r="J702" s="203"/>
      <c r="K702" s="203"/>
      <c r="L702" s="347"/>
    </row>
    <row r="703" spans="2:12" s="12" customFormat="1" ht="13.5" hidden="1" outlineLevel="3">
      <c r="B703" s="342"/>
      <c r="C703" s="203"/>
      <c r="D703" s="206" t="s">
        <v>348</v>
      </c>
      <c r="E703" s="343" t="s">
        <v>34</v>
      </c>
      <c r="F703" s="344" t="s">
        <v>5706</v>
      </c>
      <c r="G703" s="203"/>
      <c r="H703" s="345" t="s">
        <v>34</v>
      </c>
      <c r="I703" s="346" t="s">
        <v>34</v>
      </c>
      <c r="J703" s="203"/>
      <c r="K703" s="203"/>
      <c r="L703" s="347"/>
    </row>
    <row r="704" spans="2:12" s="12" customFormat="1" ht="13.5" hidden="1" outlineLevel="3">
      <c r="B704" s="342"/>
      <c r="C704" s="203"/>
      <c r="D704" s="206" t="s">
        <v>348</v>
      </c>
      <c r="E704" s="343" t="s">
        <v>34</v>
      </c>
      <c r="F704" s="344" t="s">
        <v>5707</v>
      </c>
      <c r="G704" s="203"/>
      <c r="H704" s="345" t="s">
        <v>34</v>
      </c>
      <c r="I704" s="346" t="s">
        <v>34</v>
      </c>
      <c r="J704" s="203"/>
      <c r="K704" s="203"/>
      <c r="L704" s="347"/>
    </row>
    <row r="705" spans="2:12" s="13" customFormat="1" ht="13.5" hidden="1" outlineLevel="3">
      <c r="B705" s="331"/>
      <c r="C705" s="204"/>
      <c r="D705" s="206" t="s">
        <v>348</v>
      </c>
      <c r="E705" s="210" t="s">
        <v>34</v>
      </c>
      <c r="F705" s="211" t="s">
        <v>5708</v>
      </c>
      <c r="G705" s="204"/>
      <c r="H705" s="212">
        <v>340.793</v>
      </c>
      <c r="I705" s="332" t="s">
        <v>34</v>
      </c>
      <c r="J705" s="204"/>
      <c r="K705" s="204"/>
      <c r="L705" s="333"/>
    </row>
    <row r="706" spans="2:12" s="14" customFormat="1" ht="13.5" hidden="1" outlineLevel="3">
      <c r="B706" s="335"/>
      <c r="C706" s="205"/>
      <c r="D706" s="206" t="s">
        <v>348</v>
      </c>
      <c r="E706" s="207" t="s">
        <v>34</v>
      </c>
      <c r="F706" s="208" t="s">
        <v>352</v>
      </c>
      <c r="G706" s="205"/>
      <c r="H706" s="209">
        <v>340.793</v>
      </c>
      <c r="I706" s="336" t="s">
        <v>34</v>
      </c>
      <c r="J706" s="205"/>
      <c r="K706" s="205"/>
      <c r="L706" s="337"/>
    </row>
    <row r="707" spans="2:12" s="1" customFormat="1" ht="22.5" customHeight="1" outlineLevel="2">
      <c r="B707" s="302"/>
      <c r="C707" s="217" t="s">
        <v>726</v>
      </c>
      <c r="D707" s="217" t="s">
        <v>441</v>
      </c>
      <c r="E707" s="218" t="s">
        <v>5709</v>
      </c>
      <c r="F707" s="219" t="s">
        <v>5710</v>
      </c>
      <c r="G707" s="220" t="s">
        <v>1130</v>
      </c>
      <c r="H707" s="221">
        <v>60</v>
      </c>
      <c r="I707" s="270">
        <v>2096.8</v>
      </c>
      <c r="J707" s="222">
        <f aca="true" t="shared" si="1" ref="J707:J734">ROUND(I707*H707,2)</f>
        <v>125808</v>
      </c>
      <c r="K707" s="219" t="s">
        <v>5100</v>
      </c>
      <c r="L707" s="334"/>
    </row>
    <row r="708" spans="2:12" s="1" customFormat="1" ht="22.5" customHeight="1" outlineLevel="2">
      <c r="B708" s="302"/>
      <c r="C708" s="217" t="s">
        <v>731</v>
      </c>
      <c r="D708" s="217" t="s">
        <v>441</v>
      </c>
      <c r="E708" s="218" t="s">
        <v>5711</v>
      </c>
      <c r="F708" s="219" t="s">
        <v>5712</v>
      </c>
      <c r="G708" s="220" t="s">
        <v>1130</v>
      </c>
      <c r="H708" s="221">
        <v>1</v>
      </c>
      <c r="I708" s="270">
        <v>3288</v>
      </c>
      <c r="J708" s="222">
        <f t="shared" si="1"/>
        <v>3288</v>
      </c>
      <c r="K708" s="219" t="s">
        <v>5100</v>
      </c>
      <c r="L708" s="334"/>
    </row>
    <row r="709" spans="2:12" s="1" customFormat="1" ht="22.5" customHeight="1" outlineLevel="2">
      <c r="B709" s="302"/>
      <c r="C709" s="217" t="s">
        <v>734</v>
      </c>
      <c r="D709" s="217" t="s">
        <v>441</v>
      </c>
      <c r="E709" s="218" t="s">
        <v>5713</v>
      </c>
      <c r="F709" s="219" t="s">
        <v>5714</v>
      </c>
      <c r="G709" s="220" t="s">
        <v>1130</v>
      </c>
      <c r="H709" s="221">
        <v>60</v>
      </c>
      <c r="I709" s="270">
        <v>103.1</v>
      </c>
      <c r="J709" s="222">
        <f t="shared" si="1"/>
        <v>6186</v>
      </c>
      <c r="K709" s="219" t="s">
        <v>5100</v>
      </c>
      <c r="L709" s="334"/>
    </row>
    <row r="710" spans="2:12" s="1" customFormat="1" ht="22.5" customHeight="1" outlineLevel="2">
      <c r="B710" s="302"/>
      <c r="C710" s="217" t="s">
        <v>737</v>
      </c>
      <c r="D710" s="217" t="s">
        <v>441</v>
      </c>
      <c r="E710" s="218" t="s">
        <v>5715</v>
      </c>
      <c r="F710" s="219" t="s">
        <v>5716</v>
      </c>
      <c r="G710" s="220" t="s">
        <v>1130</v>
      </c>
      <c r="H710" s="221">
        <v>1</v>
      </c>
      <c r="I710" s="270">
        <v>217.3</v>
      </c>
      <c r="J710" s="222">
        <f t="shared" si="1"/>
        <v>217.3</v>
      </c>
      <c r="K710" s="219" t="s">
        <v>5100</v>
      </c>
      <c r="L710" s="334"/>
    </row>
    <row r="711" spans="2:12" s="1" customFormat="1" ht="22.5" customHeight="1" outlineLevel="2">
      <c r="B711" s="302"/>
      <c r="C711" s="217" t="s">
        <v>741</v>
      </c>
      <c r="D711" s="217" t="s">
        <v>441</v>
      </c>
      <c r="E711" s="218" t="s">
        <v>5717</v>
      </c>
      <c r="F711" s="219" t="s">
        <v>5718</v>
      </c>
      <c r="G711" s="220" t="s">
        <v>1130</v>
      </c>
      <c r="H711" s="221">
        <v>61</v>
      </c>
      <c r="I711" s="270">
        <v>1495</v>
      </c>
      <c r="J711" s="222">
        <f t="shared" si="1"/>
        <v>91195</v>
      </c>
      <c r="K711" s="219" t="s">
        <v>5100</v>
      </c>
      <c r="L711" s="334"/>
    </row>
    <row r="712" spans="2:12" s="1" customFormat="1" ht="22.5" customHeight="1" outlineLevel="2">
      <c r="B712" s="302"/>
      <c r="C712" s="217" t="s">
        <v>743</v>
      </c>
      <c r="D712" s="217" t="s">
        <v>441</v>
      </c>
      <c r="E712" s="218" t="s">
        <v>5719</v>
      </c>
      <c r="F712" s="219" t="s">
        <v>5720</v>
      </c>
      <c r="G712" s="220" t="s">
        <v>1130</v>
      </c>
      <c r="H712" s="221">
        <v>61</v>
      </c>
      <c r="I712" s="270">
        <v>691</v>
      </c>
      <c r="J712" s="222">
        <f t="shared" si="1"/>
        <v>42151</v>
      </c>
      <c r="K712" s="219" t="s">
        <v>5100</v>
      </c>
      <c r="L712" s="334"/>
    </row>
    <row r="713" spans="2:12" s="1" customFormat="1" ht="22.5" customHeight="1" outlineLevel="2">
      <c r="B713" s="302"/>
      <c r="C713" s="217" t="s">
        <v>763</v>
      </c>
      <c r="D713" s="217" t="s">
        <v>441</v>
      </c>
      <c r="E713" s="218" t="s">
        <v>5721</v>
      </c>
      <c r="F713" s="219" t="s">
        <v>5722</v>
      </c>
      <c r="G713" s="220" t="s">
        <v>1130</v>
      </c>
      <c r="H713" s="221">
        <v>1</v>
      </c>
      <c r="I713" s="270">
        <v>6063.2</v>
      </c>
      <c r="J713" s="222">
        <f t="shared" si="1"/>
        <v>6063.2</v>
      </c>
      <c r="K713" s="219" t="s">
        <v>5100</v>
      </c>
      <c r="L713" s="334"/>
    </row>
    <row r="714" spans="2:12" s="1" customFormat="1" ht="22.5" customHeight="1" outlineLevel="2">
      <c r="B714" s="302"/>
      <c r="C714" s="217" t="s">
        <v>766</v>
      </c>
      <c r="D714" s="217" t="s">
        <v>441</v>
      </c>
      <c r="E714" s="218" t="s">
        <v>5723</v>
      </c>
      <c r="F714" s="219" t="s">
        <v>5724</v>
      </c>
      <c r="G714" s="220" t="s">
        <v>1130</v>
      </c>
      <c r="H714" s="221">
        <v>1</v>
      </c>
      <c r="I714" s="270">
        <v>3611.2</v>
      </c>
      <c r="J714" s="222">
        <f t="shared" si="1"/>
        <v>3611.2</v>
      </c>
      <c r="K714" s="219" t="s">
        <v>5100</v>
      </c>
      <c r="L714" s="334"/>
    </row>
    <row r="715" spans="2:12" s="1" customFormat="1" ht="22.5" customHeight="1" outlineLevel="2">
      <c r="B715" s="302"/>
      <c r="C715" s="217" t="s">
        <v>769</v>
      </c>
      <c r="D715" s="217" t="s">
        <v>441</v>
      </c>
      <c r="E715" s="218" t="s">
        <v>5725</v>
      </c>
      <c r="F715" s="219" t="s">
        <v>5726</v>
      </c>
      <c r="G715" s="220" t="s">
        <v>1130</v>
      </c>
      <c r="H715" s="221">
        <v>1</v>
      </c>
      <c r="I715" s="270">
        <v>610.2</v>
      </c>
      <c r="J715" s="222">
        <f t="shared" si="1"/>
        <v>610.2</v>
      </c>
      <c r="K715" s="219" t="s">
        <v>5100</v>
      </c>
      <c r="L715" s="334"/>
    </row>
    <row r="716" spans="2:12" s="1" customFormat="1" ht="22.5" customHeight="1" outlineLevel="2">
      <c r="B716" s="302"/>
      <c r="C716" s="217" t="s">
        <v>772</v>
      </c>
      <c r="D716" s="217" t="s">
        <v>441</v>
      </c>
      <c r="E716" s="218" t="s">
        <v>5727</v>
      </c>
      <c r="F716" s="219" t="s">
        <v>5728</v>
      </c>
      <c r="G716" s="220" t="s">
        <v>1130</v>
      </c>
      <c r="H716" s="221">
        <v>1</v>
      </c>
      <c r="I716" s="270">
        <v>1312.4</v>
      </c>
      <c r="J716" s="222">
        <f t="shared" si="1"/>
        <v>1312.4</v>
      </c>
      <c r="K716" s="219" t="s">
        <v>5100</v>
      </c>
      <c r="L716" s="334"/>
    </row>
    <row r="717" spans="2:12" s="1" customFormat="1" ht="22.5" customHeight="1" outlineLevel="2">
      <c r="B717" s="302"/>
      <c r="C717" s="217" t="s">
        <v>779</v>
      </c>
      <c r="D717" s="217" t="s">
        <v>441</v>
      </c>
      <c r="E717" s="218" t="s">
        <v>5729</v>
      </c>
      <c r="F717" s="219" t="s">
        <v>5730</v>
      </c>
      <c r="G717" s="220" t="s">
        <v>1130</v>
      </c>
      <c r="H717" s="221">
        <v>1</v>
      </c>
      <c r="I717" s="270">
        <v>2746</v>
      </c>
      <c r="J717" s="222">
        <f t="shared" si="1"/>
        <v>2746</v>
      </c>
      <c r="K717" s="219" t="s">
        <v>5100</v>
      </c>
      <c r="L717" s="334"/>
    </row>
    <row r="718" spans="2:12" s="1" customFormat="1" ht="22.5" customHeight="1" outlineLevel="2">
      <c r="B718" s="302"/>
      <c r="C718" s="217" t="s">
        <v>782</v>
      </c>
      <c r="D718" s="217" t="s">
        <v>441</v>
      </c>
      <c r="E718" s="218" t="s">
        <v>5731</v>
      </c>
      <c r="F718" s="219" t="s">
        <v>5732</v>
      </c>
      <c r="G718" s="220" t="s">
        <v>1130</v>
      </c>
      <c r="H718" s="221">
        <v>60</v>
      </c>
      <c r="I718" s="270">
        <v>3242</v>
      </c>
      <c r="J718" s="222">
        <f t="shared" si="1"/>
        <v>194520</v>
      </c>
      <c r="K718" s="219" t="s">
        <v>5100</v>
      </c>
      <c r="L718" s="334"/>
    </row>
    <row r="719" spans="2:12" s="1" customFormat="1" ht="22.5" customHeight="1" outlineLevel="2">
      <c r="B719" s="302"/>
      <c r="C719" s="217" t="s">
        <v>789</v>
      </c>
      <c r="D719" s="217" t="s">
        <v>441</v>
      </c>
      <c r="E719" s="218" t="s">
        <v>5733</v>
      </c>
      <c r="F719" s="219" t="s">
        <v>5734</v>
      </c>
      <c r="G719" s="220" t="s">
        <v>1130</v>
      </c>
      <c r="H719" s="221">
        <v>1</v>
      </c>
      <c r="I719" s="270">
        <v>3637.7</v>
      </c>
      <c r="J719" s="222">
        <f t="shared" si="1"/>
        <v>3637.7</v>
      </c>
      <c r="K719" s="219" t="s">
        <v>5100</v>
      </c>
      <c r="L719" s="334"/>
    </row>
    <row r="720" spans="2:12" s="1" customFormat="1" ht="22.5" customHeight="1" outlineLevel="2">
      <c r="B720" s="302"/>
      <c r="C720" s="217" t="s">
        <v>799</v>
      </c>
      <c r="D720" s="217" t="s">
        <v>441</v>
      </c>
      <c r="E720" s="218" t="s">
        <v>5735</v>
      </c>
      <c r="F720" s="219" t="s">
        <v>5736</v>
      </c>
      <c r="G720" s="220" t="s">
        <v>1130</v>
      </c>
      <c r="H720" s="221">
        <v>1</v>
      </c>
      <c r="I720" s="270">
        <v>2231.9</v>
      </c>
      <c r="J720" s="222">
        <f t="shared" si="1"/>
        <v>2231.9</v>
      </c>
      <c r="K720" s="219" t="s">
        <v>5100</v>
      </c>
      <c r="L720" s="334"/>
    </row>
    <row r="721" spans="2:12" s="1" customFormat="1" ht="22.5" customHeight="1" outlineLevel="2">
      <c r="B721" s="302"/>
      <c r="C721" s="217" t="s">
        <v>804</v>
      </c>
      <c r="D721" s="217" t="s">
        <v>441</v>
      </c>
      <c r="E721" s="218" t="s">
        <v>5737</v>
      </c>
      <c r="F721" s="219" t="s">
        <v>5738</v>
      </c>
      <c r="G721" s="220" t="s">
        <v>1130</v>
      </c>
      <c r="H721" s="221">
        <v>61</v>
      </c>
      <c r="I721" s="270">
        <v>3254.5</v>
      </c>
      <c r="J721" s="222">
        <f t="shared" si="1"/>
        <v>198524.5</v>
      </c>
      <c r="K721" s="219" t="s">
        <v>5100</v>
      </c>
      <c r="L721" s="334"/>
    </row>
    <row r="722" spans="2:12" s="1" customFormat="1" ht="31.5" customHeight="1" outlineLevel="2">
      <c r="B722" s="302"/>
      <c r="C722" s="217" t="s">
        <v>808</v>
      </c>
      <c r="D722" s="217" t="s">
        <v>441</v>
      </c>
      <c r="E722" s="218" t="s">
        <v>5739</v>
      </c>
      <c r="F722" s="219" t="s">
        <v>5740</v>
      </c>
      <c r="G722" s="220" t="s">
        <v>1130</v>
      </c>
      <c r="H722" s="221">
        <v>65</v>
      </c>
      <c r="I722" s="270">
        <v>2231.9</v>
      </c>
      <c r="J722" s="222">
        <f t="shared" si="1"/>
        <v>145073.5</v>
      </c>
      <c r="K722" s="219" t="s">
        <v>5139</v>
      </c>
      <c r="L722" s="334"/>
    </row>
    <row r="723" spans="2:12" s="1" customFormat="1" ht="31.5" customHeight="1" outlineLevel="2">
      <c r="B723" s="302"/>
      <c r="C723" s="217" t="s">
        <v>31</v>
      </c>
      <c r="D723" s="217" t="s">
        <v>441</v>
      </c>
      <c r="E723" s="218" t="s">
        <v>5741</v>
      </c>
      <c r="F723" s="219" t="s">
        <v>5742</v>
      </c>
      <c r="G723" s="220" t="s">
        <v>1130</v>
      </c>
      <c r="H723" s="221">
        <v>9</v>
      </c>
      <c r="I723" s="270">
        <v>1811.2</v>
      </c>
      <c r="J723" s="222">
        <f t="shared" si="1"/>
        <v>16300.8</v>
      </c>
      <c r="K723" s="219" t="s">
        <v>5139</v>
      </c>
      <c r="L723" s="334"/>
    </row>
    <row r="724" spans="2:12" s="1" customFormat="1" ht="31.5" customHeight="1" outlineLevel="2">
      <c r="B724" s="302"/>
      <c r="C724" s="217" t="s">
        <v>820</v>
      </c>
      <c r="D724" s="217" t="s">
        <v>441</v>
      </c>
      <c r="E724" s="218" t="s">
        <v>5743</v>
      </c>
      <c r="F724" s="219" t="s">
        <v>5744</v>
      </c>
      <c r="G724" s="220" t="s">
        <v>1130</v>
      </c>
      <c r="H724" s="221">
        <v>3</v>
      </c>
      <c r="I724" s="270">
        <v>167.2</v>
      </c>
      <c r="J724" s="222">
        <f t="shared" si="1"/>
        <v>501.6</v>
      </c>
      <c r="K724" s="219" t="s">
        <v>5139</v>
      </c>
      <c r="L724" s="334"/>
    </row>
    <row r="725" spans="2:12" s="1" customFormat="1" ht="22.5" customHeight="1" outlineLevel="2">
      <c r="B725" s="302"/>
      <c r="C725" s="217" t="s">
        <v>829</v>
      </c>
      <c r="D725" s="217" t="s">
        <v>441</v>
      </c>
      <c r="E725" s="218" t="s">
        <v>5745</v>
      </c>
      <c r="F725" s="219" t="s">
        <v>5746</v>
      </c>
      <c r="G725" s="220" t="s">
        <v>1130</v>
      </c>
      <c r="H725" s="221">
        <v>26</v>
      </c>
      <c r="I725" s="270">
        <v>182.6</v>
      </c>
      <c r="J725" s="222">
        <f t="shared" si="1"/>
        <v>4747.6</v>
      </c>
      <c r="K725" s="219" t="s">
        <v>5100</v>
      </c>
      <c r="L725" s="334"/>
    </row>
    <row r="726" spans="2:12" s="1" customFormat="1" ht="22.5" customHeight="1" outlineLevel="2">
      <c r="B726" s="302"/>
      <c r="C726" s="217" t="s">
        <v>837</v>
      </c>
      <c r="D726" s="217" t="s">
        <v>441</v>
      </c>
      <c r="E726" s="218" t="s">
        <v>5747</v>
      </c>
      <c r="F726" s="219" t="s">
        <v>5748</v>
      </c>
      <c r="G726" s="220" t="s">
        <v>1130</v>
      </c>
      <c r="H726" s="221">
        <v>21</v>
      </c>
      <c r="I726" s="270">
        <v>204.9</v>
      </c>
      <c r="J726" s="222">
        <f t="shared" si="1"/>
        <v>4302.9</v>
      </c>
      <c r="K726" s="219" t="s">
        <v>5100</v>
      </c>
      <c r="L726" s="334"/>
    </row>
    <row r="727" spans="2:12" s="1" customFormat="1" ht="22.5" customHeight="1" outlineLevel="2">
      <c r="B727" s="302"/>
      <c r="C727" s="217" t="s">
        <v>844</v>
      </c>
      <c r="D727" s="217" t="s">
        <v>441</v>
      </c>
      <c r="E727" s="218" t="s">
        <v>5749</v>
      </c>
      <c r="F727" s="219" t="s">
        <v>5750</v>
      </c>
      <c r="G727" s="220" t="s">
        <v>1130</v>
      </c>
      <c r="H727" s="221">
        <v>34</v>
      </c>
      <c r="I727" s="270">
        <v>229.9</v>
      </c>
      <c r="J727" s="222">
        <f t="shared" si="1"/>
        <v>7816.6</v>
      </c>
      <c r="K727" s="219" t="s">
        <v>5100</v>
      </c>
      <c r="L727" s="334"/>
    </row>
    <row r="728" spans="2:12" s="1" customFormat="1" ht="31.5" customHeight="1" outlineLevel="2">
      <c r="B728" s="302"/>
      <c r="C728" s="217" t="s">
        <v>847</v>
      </c>
      <c r="D728" s="217" t="s">
        <v>441</v>
      </c>
      <c r="E728" s="218" t="s">
        <v>5751</v>
      </c>
      <c r="F728" s="219" t="s">
        <v>5752</v>
      </c>
      <c r="G728" s="220" t="s">
        <v>1130</v>
      </c>
      <c r="H728" s="221">
        <v>11</v>
      </c>
      <c r="I728" s="270">
        <v>253.6</v>
      </c>
      <c r="J728" s="222">
        <f t="shared" si="1"/>
        <v>2789.6</v>
      </c>
      <c r="K728" s="219" t="s">
        <v>5139</v>
      </c>
      <c r="L728" s="334"/>
    </row>
    <row r="729" spans="2:12" s="1" customFormat="1" ht="22.5" customHeight="1" outlineLevel="2">
      <c r="B729" s="302"/>
      <c r="C729" s="217" t="s">
        <v>849</v>
      </c>
      <c r="D729" s="217" t="s">
        <v>441</v>
      </c>
      <c r="E729" s="218" t="s">
        <v>5753</v>
      </c>
      <c r="F729" s="219" t="s">
        <v>5754</v>
      </c>
      <c r="G729" s="220" t="s">
        <v>1130</v>
      </c>
      <c r="H729" s="221">
        <v>74</v>
      </c>
      <c r="I729" s="270">
        <v>1018.5</v>
      </c>
      <c r="J729" s="222">
        <f t="shared" si="1"/>
        <v>75369</v>
      </c>
      <c r="K729" s="219" t="s">
        <v>5100</v>
      </c>
      <c r="L729" s="334"/>
    </row>
    <row r="730" spans="2:12" s="1" customFormat="1" ht="22.5" customHeight="1" outlineLevel="2">
      <c r="B730" s="302"/>
      <c r="C730" s="217" t="s">
        <v>852</v>
      </c>
      <c r="D730" s="217" t="s">
        <v>441</v>
      </c>
      <c r="E730" s="218" t="s">
        <v>5755</v>
      </c>
      <c r="F730" s="219" t="s">
        <v>5756</v>
      </c>
      <c r="G730" s="220" t="s">
        <v>1130</v>
      </c>
      <c r="H730" s="221">
        <v>43</v>
      </c>
      <c r="I730" s="270">
        <v>650.7</v>
      </c>
      <c r="J730" s="222">
        <f t="shared" si="1"/>
        <v>27980.1</v>
      </c>
      <c r="K730" s="219" t="s">
        <v>5100</v>
      </c>
      <c r="L730" s="334"/>
    </row>
    <row r="731" spans="2:12" s="1" customFormat="1" ht="22.5" customHeight="1" outlineLevel="2">
      <c r="B731" s="302"/>
      <c r="C731" s="217" t="s">
        <v>854</v>
      </c>
      <c r="D731" s="217" t="s">
        <v>441</v>
      </c>
      <c r="E731" s="218" t="s">
        <v>5757</v>
      </c>
      <c r="F731" s="219" t="s">
        <v>5758</v>
      </c>
      <c r="G731" s="220" t="s">
        <v>1130</v>
      </c>
      <c r="H731" s="221">
        <v>59</v>
      </c>
      <c r="I731" s="270">
        <v>901.5</v>
      </c>
      <c r="J731" s="222">
        <f t="shared" si="1"/>
        <v>53188.5</v>
      </c>
      <c r="K731" s="219" t="s">
        <v>5100</v>
      </c>
      <c r="L731" s="334"/>
    </row>
    <row r="732" spans="2:12" s="1" customFormat="1" ht="22.5" customHeight="1" outlineLevel="2">
      <c r="B732" s="302"/>
      <c r="C732" s="217" t="s">
        <v>863</v>
      </c>
      <c r="D732" s="217" t="s">
        <v>441</v>
      </c>
      <c r="E732" s="218" t="s">
        <v>5759</v>
      </c>
      <c r="F732" s="219" t="s">
        <v>5760</v>
      </c>
      <c r="G732" s="220" t="s">
        <v>1130</v>
      </c>
      <c r="H732" s="221">
        <v>24</v>
      </c>
      <c r="I732" s="270">
        <v>1462.9</v>
      </c>
      <c r="J732" s="222">
        <f t="shared" si="1"/>
        <v>35109.6</v>
      </c>
      <c r="K732" s="219" t="s">
        <v>5100</v>
      </c>
      <c r="L732" s="334"/>
    </row>
    <row r="733" spans="2:12" s="1" customFormat="1" ht="22.5" customHeight="1" outlineLevel="2">
      <c r="B733" s="302"/>
      <c r="C733" s="217" t="s">
        <v>865</v>
      </c>
      <c r="D733" s="217" t="s">
        <v>441</v>
      </c>
      <c r="E733" s="218" t="s">
        <v>5761</v>
      </c>
      <c r="F733" s="219" t="s">
        <v>5762</v>
      </c>
      <c r="G733" s="220" t="s">
        <v>1130</v>
      </c>
      <c r="H733" s="221">
        <v>71</v>
      </c>
      <c r="I733" s="270">
        <v>4876.2</v>
      </c>
      <c r="J733" s="222">
        <f t="shared" si="1"/>
        <v>346210.2</v>
      </c>
      <c r="K733" s="219" t="s">
        <v>5100</v>
      </c>
      <c r="L733" s="334"/>
    </row>
    <row r="734" spans="2:12" s="1" customFormat="1" ht="22.5" customHeight="1" outlineLevel="2">
      <c r="B734" s="302"/>
      <c r="C734" s="217" t="s">
        <v>867</v>
      </c>
      <c r="D734" s="217" t="s">
        <v>441</v>
      </c>
      <c r="E734" s="218" t="s">
        <v>5763</v>
      </c>
      <c r="F734" s="219" t="s">
        <v>5764</v>
      </c>
      <c r="G734" s="220" t="s">
        <v>1130</v>
      </c>
      <c r="H734" s="221">
        <v>3</v>
      </c>
      <c r="I734" s="270">
        <v>5433.5</v>
      </c>
      <c r="J734" s="222">
        <f t="shared" si="1"/>
        <v>16300.5</v>
      </c>
      <c r="K734" s="219" t="s">
        <v>5100</v>
      </c>
      <c r="L734" s="334"/>
    </row>
    <row r="735" spans="2:12" s="11" customFormat="1" ht="29.85" customHeight="1" outlineLevel="1">
      <c r="B735" s="318"/>
      <c r="C735" s="182"/>
      <c r="D735" s="188" t="s">
        <v>74</v>
      </c>
      <c r="E735" s="189" t="s">
        <v>808</v>
      </c>
      <c r="F735" s="189" t="s">
        <v>5765</v>
      </c>
      <c r="G735" s="182"/>
      <c r="H735" s="182"/>
      <c r="I735" s="321" t="s">
        <v>34</v>
      </c>
      <c r="J735" s="190">
        <f>J736</f>
        <v>327971.92</v>
      </c>
      <c r="K735" s="182"/>
      <c r="L735" s="320"/>
    </row>
    <row r="736" spans="2:12" s="1" customFormat="1" ht="22.5" customHeight="1" outlineLevel="2">
      <c r="B736" s="302"/>
      <c r="C736" s="191" t="s">
        <v>869</v>
      </c>
      <c r="D736" s="191" t="s">
        <v>342</v>
      </c>
      <c r="E736" s="192" t="s">
        <v>5766</v>
      </c>
      <c r="F736" s="193" t="s">
        <v>5767</v>
      </c>
      <c r="G736" s="194" t="s">
        <v>417</v>
      </c>
      <c r="H736" s="195">
        <v>6720.736</v>
      </c>
      <c r="I736" s="269">
        <v>48.8</v>
      </c>
      <c r="J736" s="197">
        <f>ROUND(I736*H736,2)</f>
        <v>327971.92</v>
      </c>
      <c r="K736" s="193" t="s">
        <v>5100</v>
      </c>
      <c r="L736" s="322"/>
    </row>
    <row r="737" spans="2:12" s="11" customFormat="1" ht="37.35" customHeight="1">
      <c r="B737" s="318"/>
      <c r="C737" s="182"/>
      <c r="D737" s="188" t="s">
        <v>74</v>
      </c>
      <c r="E737" s="231" t="s">
        <v>441</v>
      </c>
      <c r="F737" s="231" t="s">
        <v>2354</v>
      </c>
      <c r="G737" s="182"/>
      <c r="H737" s="182"/>
      <c r="I737" s="321" t="s">
        <v>34</v>
      </c>
      <c r="J737" s="232">
        <f>J738</f>
        <v>51826.8</v>
      </c>
      <c r="K737" s="182"/>
      <c r="L737" s="320"/>
    </row>
    <row r="738" spans="2:12" s="11" customFormat="1" ht="19.95" customHeight="1" outlineLevel="1">
      <c r="B738" s="318"/>
      <c r="C738" s="182"/>
      <c r="D738" s="188" t="s">
        <v>74</v>
      </c>
      <c r="E738" s="189" t="s">
        <v>5768</v>
      </c>
      <c r="F738" s="189" t="s">
        <v>5769</v>
      </c>
      <c r="G738" s="182"/>
      <c r="H738" s="182"/>
      <c r="I738" s="321" t="s">
        <v>34</v>
      </c>
      <c r="J738" s="190">
        <f>SUM(J739:J744)</f>
        <v>51826.8</v>
      </c>
      <c r="K738" s="182"/>
      <c r="L738" s="320"/>
    </row>
    <row r="739" spans="2:12" s="1" customFormat="1" ht="22.5" customHeight="1" outlineLevel="2">
      <c r="B739" s="302"/>
      <c r="C739" s="191" t="s">
        <v>870</v>
      </c>
      <c r="D739" s="191" t="s">
        <v>342</v>
      </c>
      <c r="E739" s="192" t="s">
        <v>5770</v>
      </c>
      <c r="F739" s="193" t="s">
        <v>5771</v>
      </c>
      <c r="G739" s="194" t="s">
        <v>491</v>
      </c>
      <c r="H739" s="195">
        <v>12</v>
      </c>
      <c r="I739" s="269">
        <v>348.3</v>
      </c>
      <c r="J739" s="197">
        <f>ROUND(I739*H739,2)</f>
        <v>4179.6</v>
      </c>
      <c r="K739" s="193" t="s">
        <v>5100</v>
      </c>
      <c r="L739" s="322"/>
    </row>
    <row r="740" spans="2:12" s="1" customFormat="1" ht="22.5" customHeight="1" outlineLevel="2" collapsed="1">
      <c r="B740" s="302"/>
      <c r="C740" s="191" t="s">
        <v>902</v>
      </c>
      <c r="D740" s="191" t="s">
        <v>342</v>
      </c>
      <c r="E740" s="192" t="s">
        <v>5772</v>
      </c>
      <c r="F740" s="193" t="s">
        <v>5773</v>
      </c>
      <c r="G740" s="194" t="s">
        <v>491</v>
      </c>
      <c r="H740" s="195">
        <v>12</v>
      </c>
      <c r="I740" s="269">
        <v>626.9</v>
      </c>
      <c r="J740" s="197">
        <f>ROUND(I740*H740,2)</f>
        <v>7522.8</v>
      </c>
      <c r="K740" s="193" t="s">
        <v>5100</v>
      </c>
      <c r="L740" s="322"/>
    </row>
    <row r="741" spans="2:12" s="12" customFormat="1" ht="24" hidden="1" outlineLevel="3">
      <c r="B741" s="342"/>
      <c r="C741" s="203"/>
      <c r="D741" s="206" t="s">
        <v>348</v>
      </c>
      <c r="E741" s="343" t="s">
        <v>34</v>
      </c>
      <c r="F741" s="344" t="s">
        <v>5774</v>
      </c>
      <c r="G741" s="203"/>
      <c r="H741" s="345" t="s">
        <v>34</v>
      </c>
      <c r="I741" s="346" t="s">
        <v>34</v>
      </c>
      <c r="J741" s="203"/>
      <c r="K741" s="203"/>
      <c r="L741" s="347"/>
    </row>
    <row r="742" spans="2:12" s="13" customFormat="1" ht="13.5" hidden="1" outlineLevel="3">
      <c r="B742" s="331"/>
      <c r="C742" s="204"/>
      <c r="D742" s="206" t="s">
        <v>348</v>
      </c>
      <c r="E742" s="210" t="s">
        <v>34</v>
      </c>
      <c r="F742" s="211" t="s">
        <v>397</v>
      </c>
      <c r="G742" s="204"/>
      <c r="H742" s="212">
        <v>12</v>
      </c>
      <c r="I742" s="332" t="s">
        <v>34</v>
      </c>
      <c r="J742" s="204"/>
      <c r="K742" s="204"/>
      <c r="L742" s="333"/>
    </row>
    <row r="743" spans="2:12" s="14" customFormat="1" ht="13.5" hidden="1" outlineLevel="3">
      <c r="B743" s="335"/>
      <c r="C743" s="205"/>
      <c r="D743" s="206" t="s">
        <v>348</v>
      </c>
      <c r="E743" s="207" t="s">
        <v>34</v>
      </c>
      <c r="F743" s="208" t="s">
        <v>352</v>
      </c>
      <c r="G743" s="205"/>
      <c r="H743" s="209">
        <v>12</v>
      </c>
      <c r="I743" s="336" t="s">
        <v>34</v>
      </c>
      <c r="J743" s="205"/>
      <c r="K743" s="205"/>
      <c r="L743" s="337"/>
    </row>
    <row r="744" spans="2:12" s="1" customFormat="1" ht="22.5" customHeight="1" outlineLevel="2">
      <c r="B744" s="302"/>
      <c r="C744" s="217" t="s">
        <v>912</v>
      </c>
      <c r="D744" s="217" t="s">
        <v>441</v>
      </c>
      <c r="E744" s="218" t="s">
        <v>5775</v>
      </c>
      <c r="F744" s="219" t="s">
        <v>5776</v>
      </c>
      <c r="G744" s="220" t="s">
        <v>491</v>
      </c>
      <c r="H744" s="221">
        <v>12</v>
      </c>
      <c r="I744" s="270">
        <v>3343.7</v>
      </c>
      <c r="J744" s="222">
        <f>ROUND(I744*H744,2)</f>
        <v>40124.4</v>
      </c>
      <c r="K744" s="219" t="s">
        <v>5139</v>
      </c>
      <c r="L744" s="334"/>
    </row>
    <row r="745" spans="2:12" s="1" customFormat="1" ht="6.9" customHeight="1">
      <c r="B745" s="323"/>
      <c r="C745" s="324"/>
      <c r="D745" s="324"/>
      <c r="E745" s="324"/>
      <c r="F745" s="324"/>
      <c r="G745" s="324"/>
      <c r="H745" s="324"/>
      <c r="I745" s="338"/>
      <c r="J745" s="324"/>
      <c r="K745" s="324"/>
      <c r="L745" s="326"/>
    </row>
    <row r="746" ht="13.5">
      <c r="I746" s="272"/>
    </row>
    <row r="747" ht="13.5">
      <c r="I747" s="272"/>
    </row>
    <row r="748" ht="13.5">
      <c r="I748" s="272"/>
    </row>
  </sheetData>
  <sheetProtection formatColumns="0" formatRows="0" sort="0" autoFilter="0"/>
  <autoFilter ref="C97:K744"/>
  <mergeCells count="14">
    <mergeCell ref="E88:H88"/>
    <mergeCell ref="E86:H86"/>
    <mergeCell ref="E90:H90"/>
    <mergeCell ref="G1:H1"/>
    <mergeCell ref="E49:H49"/>
    <mergeCell ref="E53:H53"/>
    <mergeCell ref="E51:H51"/>
    <mergeCell ref="E55:H55"/>
    <mergeCell ref="E84:H84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O210"/>
  <sheetViews>
    <sheetView showGridLines="0" workbookViewId="0" topLeftCell="A1">
      <pane ySplit="1" topLeftCell="A2" activePane="bottomLeft" state="frozen"/>
      <selection pane="bottomLeft" activeCell="L96" sqref="L96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5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  <c r="O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223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2380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95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ROUND(J97,2)</f>
        <v>59531.94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223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10.2 - Vodovodní přípojka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J97</f>
        <v>59531.939999999995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J98</f>
        <v>46233.43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J99</f>
        <v>9852.049999999996</v>
      </c>
      <c r="K66" s="158"/>
      <c r="L66" s="313"/>
    </row>
    <row r="67" spans="2:12" s="9" customFormat="1" ht="19.95" customHeight="1" hidden="1">
      <c r="B67" s="312"/>
      <c r="C67" s="153"/>
      <c r="D67" s="154" t="s">
        <v>302</v>
      </c>
      <c r="E67" s="155"/>
      <c r="F67" s="155"/>
      <c r="G67" s="155"/>
      <c r="H67" s="155"/>
      <c r="I67" s="156"/>
      <c r="J67" s="157">
        <f>J154</f>
        <v>333.29</v>
      </c>
      <c r="K67" s="158"/>
      <c r="L67" s="313"/>
    </row>
    <row r="68" spans="2:12" s="9" customFormat="1" ht="19.95" customHeight="1" hidden="1">
      <c r="B68" s="312"/>
      <c r="C68" s="153"/>
      <c r="D68" s="154" t="s">
        <v>308</v>
      </c>
      <c r="E68" s="155"/>
      <c r="F68" s="155"/>
      <c r="G68" s="155"/>
      <c r="H68" s="155"/>
      <c r="I68" s="156"/>
      <c r="J68" s="157">
        <f>J162</f>
        <v>35933.37</v>
      </c>
      <c r="K68" s="158"/>
      <c r="L68" s="313"/>
    </row>
    <row r="69" spans="2:12" s="9" customFormat="1" ht="19.95" customHeight="1" hidden="1">
      <c r="B69" s="312"/>
      <c r="C69" s="153"/>
      <c r="D69" s="154" t="s">
        <v>312</v>
      </c>
      <c r="E69" s="155"/>
      <c r="F69" s="155"/>
      <c r="G69" s="155"/>
      <c r="H69" s="155"/>
      <c r="I69" s="156"/>
      <c r="J69" s="157">
        <f>J199</f>
        <v>114.72</v>
      </c>
      <c r="K69" s="158"/>
      <c r="L69" s="313"/>
    </row>
    <row r="70" spans="2:12" s="8" customFormat="1" ht="24.9" customHeight="1" hidden="1">
      <c r="B70" s="310"/>
      <c r="C70" s="146"/>
      <c r="D70" s="147" t="s">
        <v>314</v>
      </c>
      <c r="E70" s="148"/>
      <c r="F70" s="148"/>
      <c r="G70" s="148"/>
      <c r="H70" s="148"/>
      <c r="I70" s="149"/>
      <c r="J70" s="150">
        <f>J201</f>
        <v>13248.56</v>
      </c>
      <c r="K70" s="151"/>
      <c r="L70" s="311"/>
    </row>
    <row r="71" spans="2:12" s="9" customFormat="1" ht="19.95" customHeight="1" hidden="1">
      <c r="B71" s="312"/>
      <c r="C71" s="153"/>
      <c r="D71" s="154" t="s">
        <v>316</v>
      </c>
      <c r="E71" s="155"/>
      <c r="F71" s="155"/>
      <c r="G71" s="155"/>
      <c r="H71" s="155"/>
      <c r="I71" s="156"/>
      <c r="J71" s="157">
        <f>J202</f>
        <v>13248.56</v>
      </c>
      <c r="K71" s="158"/>
      <c r="L71" s="313"/>
    </row>
    <row r="72" spans="2:12" s="8" customFormat="1" ht="24.9" customHeight="1" hidden="1">
      <c r="B72" s="310"/>
      <c r="C72" s="146"/>
      <c r="D72" s="147" t="s">
        <v>319</v>
      </c>
      <c r="E72" s="148"/>
      <c r="F72" s="148"/>
      <c r="G72" s="148"/>
      <c r="H72" s="148"/>
      <c r="I72" s="149"/>
      <c r="J72" s="150">
        <f>J205</f>
        <v>49.95</v>
      </c>
      <c r="K72" s="151"/>
      <c r="L72" s="311"/>
    </row>
    <row r="73" spans="2:12" s="9" customFormat="1" ht="19.95" customHeight="1" hidden="1">
      <c r="B73" s="312"/>
      <c r="C73" s="153"/>
      <c r="D73" s="154" t="s">
        <v>321</v>
      </c>
      <c r="E73" s="155"/>
      <c r="F73" s="155"/>
      <c r="G73" s="155"/>
      <c r="H73" s="155"/>
      <c r="I73" s="156"/>
      <c r="J73" s="157">
        <f>J206</f>
        <v>49.95</v>
      </c>
      <c r="K73" s="158"/>
      <c r="L73" s="313"/>
    </row>
    <row r="74" spans="2:12" s="1" customFormat="1" ht="21.75" customHeight="1" hidden="1">
      <c r="B74" s="302"/>
      <c r="C74" s="260"/>
      <c r="D74" s="260"/>
      <c r="E74" s="260"/>
      <c r="F74" s="260"/>
      <c r="G74" s="260"/>
      <c r="H74" s="260"/>
      <c r="I74" s="114"/>
      <c r="J74" s="260"/>
      <c r="K74" s="41"/>
      <c r="L74" s="303"/>
    </row>
    <row r="75" spans="2:12" s="1" customFormat="1" ht="6.9" customHeight="1" hidden="1">
      <c r="B75" s="307"/>
      <c r="C75" s="52"/>
      <c r="D75" s="52"/>
      <c r="E75" s="52"/>
      <c r="F75" s="52"/>
      <c r="G75" s="52"/>
      <c r="H75" s="52"/>
      <c r="I75" s="135"/>
      <c r="J75" s="52"/>
      <c r="K75" s="53"/>
      <c r="L75" s="303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s="1" customFormat="1" ht="6.9" customHeight="1">
      <c r="B79" s="314"/>
      <c r="C79" s="55"/>
      <c r="D79" s="55"/>
      <c r="E79" s="55"/>
      <c r="F79" s="55"/>
      <c r="G79" s="55"/>
      <c r="H79" s="55"/>
      <c r="I79" s="138"/>
      <c r="J79" s="55"/>
      <c r="K79" s="55"/>
      <c r="L79" s="303"/>
    </row>
    <row r="80" spans="2:12" s="1" customFormat="1" ht="36.9" customHeight="1">
      <c r="B80" s="302"/>
      <c r="C80" s="25" t="s">
        <v>322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6.9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14.4" customHeight="1">
      <c r="B82" s="302"/>
      <c r="C82" s="32" t="s">
        <v>16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2.5" customHeight="1">
      <c r="B83" s="302"/>
      <c r="C83" s="260"/>
      <c r="D83" s="260"/>
      <c r="E83" s="384" t="s">
        <v>17</v>
      </c>
      <c r="F83" s="375"/>
      <c r="G83" s="375"/>
      <c r="H83" s="375"/>
      <c r="I83" s="114"/>
      <c r="J83" s="260"/>
      <c r="K83" s="260"/>
      <c r="L83" s="303"/>
    </row>
    <row r="84" spans="2:12" ht="13.2">
      <c r="B84" s="301"/>
      <c r="C84" s="32" t="s">
        <v>217</v>
      </c>
      <c r="D84" s="262"/>
      <c r="E84" s="262"/>
      <c r="F84" s="262"/>
      <c r="G84" s="262"/>
      <c r="H84" s="262"/>
      <c r="I84" s="113"/>
      <c r="J84" s="262"/>
      <c r="K84" s="262"/>
      <c r="L84" s="300"/>
    </row>
    <row r="85" spans="2:12" ht="22.5" customHeight="1">
      <c r="B85" s="301"/>
      <c r="C85" s="262"/>
      <c r="D85" s="262"/>
      <c r="E85" s="384" t="s">
        <v>219</v>
      </c>
      <c r="F85" s="382"/>
      <c r="G85" s="382"/>
      <c r="H85" s="382"/>
      <c r="I85" s="113"/>
      <c r="J85" s="262"/>
      <c r="K85" s="262"/>
      <c r="L85" s="300"/>
    </row>
    <row r="86" spans="2:12" ht="13.2">
      <c r="B86" s="301"/>
      <c r="C86" s="32" t="s">
        <v>221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s="1" customFormat="1" ht="22.5" customHeight="1">
      <c r="B87" s="302"/>
      <c r="C87" s="260"/>
      <c r="D87" s="260"/>
      <c r="E87" s="383" t="s">
        <v>223</v>
      </c>
      <c r="F87" s="375"/>
      <c r="G87" s="375"/>
      <c r="H87" s="375"/>
      <c r="I87" s="114"/>
      <c r="J87" s="260"/>
      <c r="K87" s="260"/>
      <c r="L87" s="303"/>
    </row>
    <row r="88" spans="2:12" s="1" customFormat="1" ht="14.4" customHeight="1">
      <c r="B88" s="302"/>
      <c r="C88" s="32" t="s">
        <v>225</v>
      </c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23.25" customHeight="1">
      <c r="B89" s="302"/>
      <c r="C89" s="260"/>
      <c r="D89" s="260"/>
      <c r="E89" s="385" t="str">
        <f>E13</f>
        <v>SO 10.2 - Vodovodní přípojka</v>
      </c>
      <c r="F89" s="375"/>
      <c r="G89" s="375"/>
      <c r="H89" s="375"/>
      <c r="I89" s="114"/>
      <c r="J89" s="260"/>
      <c r="K89" s="260"/>
      <c r="L89" s="303"/>
    </row>
    <row r="90" spans="2:12" s="1" customFormat="1" ht="6.9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18" customHeight="1">
      <c r="B91" s="302"/>
      <c r="C91" s="32" t="s">
        <v>24</v>
      </c>
      <c r="D91" s="260"/>
      <c r="E91" s="260"/>
      <c r="F91" s="30" t="str">
        <f>F16</f>
        <v>HRANICE - DRAHOTUŠE</v>
      </c>
      <c r="G91" s="260"/>
      <c r="H91" s="260"/>
      <c r="I91" s="115" t="s">
        <v>26</v>
      </c>
      <c r="J91" s="116"/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3.2">
      <c r="B93" s="302"/>
      <c r="C93" s="32" t="s">
        <v>32</v>
      </c>
      <c r="D93" s="260"/>
      <c r="E93" s="260"/>
      <c r="F93" s="30" t="str">
        <f>E19</f>
        <v>VODOVODY A KANALIZACE PŘEROV a.s.</v>
      </c>
      <c r="G93" s="260"/>
      <c r="H93" s="260"/>
      <c r="I93" s="115" t="s">
        <v>38</v>
      </c>
      <c r="J93" s="30" t="str">
        <f>E25</f>
        <v>JV PROJEKT VH s.r.o., BRNO</v>
      </c>
      <c r="K93" s="260"/>
      <c r="L93" s="303"/>
    </row>
    <row r="94" spans="2:12" s="1" customFormat="1" ht="14.4" customHeight="1">
      <c r="B94" s="302"/>
      <c r="C94" s="32" t="s">
        <v>37</v>
      </c>
      <c r="D94" s="260"/>
      <c r="E94" s="260"/>
      <c r="F94" s="30" t="s">
        <v>6577</v>
      </c>
      <c r="G94" s="260"/>
      <c r="H94" s="260"/>
      <c r="I94" s="114"/>
      <c r="J94" s="260"/>
      <c r="K94" s="260"/>
      <c r="L94" s="303"/>
    </row>
    <row r="95" spans="2:12" s="1" customFormat="1" ht="10.35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0" customFormat="1" ht="29.25" customHeight="1">
      <c r="B96" s="315"/>
      <c r="C96" s="165" t="s">
        <v>323</v>
      </c>
      <c r="D96" s="166" t="s">
        <v>60</v>
      </c>
      <c r="E96" s="166" t="s">
        <v>57</v>
      </c>
      <c r="F96" s="166" t="s">
        <v>324</v>
      </c>
      <c r="G96" s="166" t="s">
        <v>325</v>
      </c>
      <c r="H96" s="166" t="s">
        <v>326</v>
      </c>
      <c r="I96" s="167" t="s">
        <v>327</v>
      </c>
      <c r="J96" s="166" t="s">
        <v>283</v>
      </c>
      <c r="K96" s="168" t="s">
        <v>328</v>
      </c>
      <c r="L96" s="368"/>
    </row>
    <row r="97" spans="2:12" s="1" customFormat="1" ht="29.25" customHeight="1">
      <c r="B97" s="302"/>
      <c r="C97" s="316" t="s">
        <v>285</v>
      </c>
      <c r="D97" s="260"/>
      <c r="E97" s="260"/>
      <c r="F97" s="260"/>
      <c r="G97" s="260"/>
      <c r="H97" s="260"/>
      <c r="I97" s="114"/>
      <c r="J97" s="317">
        <f>J98+J201+J205</f>
        <v>59531.939999999995</v>
      </c>
      <c r="K97" s="260"/>
      <c r="L97" s="303"/>
    </row>
    <row r="98" spans="2:12" s="11" customFormat="1" ht="37.35" customHeight="1">
      <c r="B98" s="318"/>
      <c r="C98" s="182"/>
      <c r="D98" s="188" t="s">
        <v>74</v>
      </c>
      <c r="E98" s="231" t="s">
        <v>336</v>
      </c>
      <c r="F98" s="231" t="s">
        <v>337</v>
      </c>
      <c r="G98" s="182"/>
      <c r="H98" s="182"/>
      <c r="I98" s="319"/>
      <c r="J98" s="232">
        <f>J99+J154+J162+J199</f>
        <v>46233.43</v>
      </c>
      <c r="K98" s="182"/>
      <c r="L98" s="320"/>
    </row>
    <row r="99" spans="2:12" s="11" customFormat="1" ht="29.85" customHeight="1" outlineLevel="1">
      <c r="B99" s="318"/>
      <c r="C99" s="182"/>
      <c r="D99" s="188" t="s">
        <v>74</v>
      </c>
      <c r="E99" s="189" t="s">
        <v>23</v>
      </c>
      <c r="F99" s="279" t="s">
        <v>339</v>
      </c>
      <c r="G99" s="182"/>
      <c r="H99" s="182"/>
      <c r="I99" s="321"/>
      <c r="J99" s="190">
        <f>SUM(J100:J153)</f>
        <v>9852.049999999996</v>
      </c>
      <c r="K99" s="182"/>
      <c r="L99" s="320"/>
    </row>
    <row r="100" spans="2:12" s="1" customFormat="1" ht="22.5" customHeight="1" outlineLevel="2" collapsed="1">
      <c r="B100" s="302"/>
      <c r="C100" s="191" t="s">
        <v>23</v>
      </c>
      <c r="D100" s="191" t="s">
        <v>342</v>
      </c>
      <c r="E100" s="192" t="s">
        <v>619</v>
      </c>
      <c r="F100" s="280" t="s">
        <v>620</v>
      </c>
      <c r="G100" s="194" t="s">
        <v>345</v>
      </c>
      <c r="H100" s="195">
        <v>3.534</v>
      </c>
      <c r="I100" s="269">
        <v>250.8</v>
      </c>
      <c r="J100" s="197">
        <f>ROUND(I100*H100,2)</f>
        <v>886.33</v>
      </c>
      <c r="K100" s="193" t="s">
        <v>346</v>
      </c>
      <c r="L100" s="322"/>
    </row>
    <row r="101" spans="2:12" s="13" customFormat="1" ht="13.5" hidden="1" outlineLevel="3">
      <c r="B101" s="331"/>
      <c r="C101" s="204"/>
      <c r="D101" s="206" t="s">
        <v>348</v>
      </c>
      <c r="E101" s="210" t="s">
        <v>34</v>
      </c>
      <c r="F101" s="281" t="s">
        <v>2381</v>
      </c>
      <c r="G101" s="204"/>
      <c r="H101" s="212">
        <v>13.761</v>
      </c>
      <c r="I101" s="332" t="s">
        <v>34</v>
      </c>
      <c r="J101" s="204"/>
      <c r="K101" s="204"/>
      <c r="L101" s="333"/>
    </row>
    <row r="102" spans="2:12" s="15" customFormat="1" ht="13.5" hidden="1" outlineLevel="3">
      <c r="B102" s="339"/>
      <c r="C102" s="213"/>
      <c r="D102" s="206" t="s">
        <v>348</v>
      </c>
      <c r="E102" s="214" t="s">
        <v>289</v>
      </c>
      <c r="F102" s="284" t="s">
        <v>363</v>
      </c>
      <c r="G102" s="213"/>
      <c r="H102" s="216">
        <v>13.761</v>
      </c>
      <c r="I102" s="340" t="s">
        <v>34</v>
      </c>
      <c r="J102" s="213"/>
      <c r="K102" s="213"/>
      <c r="L102" s="341"/>
    </row>
    <row r="103" spans="2:12" s="12" customFormat="1" ht="13.5" hidden="1" outlineLevel="3">
      <c r="B103" s="342"/>
      <c r="C103" s="203"/>
      <c r="D103" s="206" t="s">
        <v>348</v>
      </c>
      <c r="E103" s="343" t="s">
        <v>34</v>
      </c>
      <c r="F103" s="350" t="s">
        <v>627</v>
      </c>
      <c r="G103" s="203"/>
      <c r="H103" s="345" t="s">
        <v>34</v>
      </c>
      <c r="I103" s="346" t="s">
        <v>34</v>
      </c>
      <c r="J103" s="203"/>
      <c r="K103" s="203"/>
      <c r="L103" s="347"/>
    </row>
    <row r="104" spans="2:12" s="13" customFormat="1" ht="13.5" hidden="1" outlineLevel="3">
      <c r="B104" s="331"/>
      <c r="C104" s="204"/>
      <c r="D104" s="206" t="s">
        <v>348</v>
      </c>
      <c r="E104" s="210" t="s">
        <v>34</v>
      </c>
      <c r="F104" s="281" t="s">
        <v>2382</v>
      </c>
      <c r="G104" s="204"/>
      <c r="H104" s="212">
        <v>-1.98</v>
      </c>
      <c r="I104" s="332" t="s">
        <v>34</v>
      </c>
      <c r="J104" s="204"/>
      <c r="K104" s="204"/>
      <c r="L104" s="333"/>
    </row>
    <row r="105" spans="2:12" s="14" customFormat="1" ht="13.5" hidden="1" outlineLevel="3">
      <c r="B105" s="335"/>
      <c r="C105" s="205"/>
      <c r="D105" s="206" t="s">
        <v>348</v>
      </c>
      <c r="E105" s="207" t="s">
        <v>2378</v>
      </c>
      <c r="F105" s="282" t="s">
        <v>352</v>
      </c>
      <c r="G105" s="205"/>
      <c r="H105" s="209">
        <v>11.781</v>
      </c>
      <c r="I105" s="336" t="s">
        <v>34</v>
      </c>
      <c r="J105" s="205"/>
      <c r="K105" s="205"/>
      <c r="L105" s="337"/>
    </row>
    <row r="106" spans="2:12" s="12" customFormat="1" ht="13.5" hidden="1" outlineLevel="3">
      <c r="B106" s="342"/>
      <c r="C106" s="203"/>
      <c r="D106" s="206" t="s">
        <v>348</v>
      </c>
      <c r="E106" s="343" t="s">
        <v>34</v>
      </c>
      <c r="F106" s="350" t="s">
        <v>376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81" t="s">
        <v>2383</v>
      </c>
      <c r="G107" s="204"/>
      <c r="H107" s="212">
        <v>3.534</v>
      </c>
      <c r="I107" s="332" t="s">
        <v>34</v>
      </c>
      <c r="J107" s="204"/>
      <c r="K107" s="204"/>
      <c r="L107" s="333"/>
    </row>
    <row r="108" spans="2:12" s="1" customFormat="1" ht="22.5" customHeight="1" outlineLevel="2" collapsed="1">
      <c r="B108" s="302"/>
      <c r="C108" s="191" t="s">
        <v>83</v>
      </c>
      <c r="D108" s="191" t="s">
        <v>342</v>
      </c>
      <c r="E108" s="192" t="s">
        <v>369</v>
      </c>
      <c r="F108" s="280" t="s">
        <v>370</v>
      </c>
      <c r="G108" s="194" t="s">
        <v>345</v>
      </c>
      <c r="H108" s="195">
        <v>1.06</v>
      </c>
      <c r="I108" s="269">
        <v>12.4</v>
      </c>
      <c r="J108" s="197">
        <f>ROUND(I108*H108,2)</f>
        <v>13.14</v>
      </c>
      <c r="K108" s="193" t="s">
        <v>346</v>
      </c>
      <c r="L108" s="322"/>
    </row>
    <row r="109" spans="2:12" s="12" customFormat="1" ht="13.5" hidden="1" outlineLevel="3">
      <c r="B109" s="342"/>
      <c r="C109" s="203"/>
      <c r="D109" s="206" t="s">
        <v>348</v>
      </c>
      <c r="E109" s="343" t="s">
        <v>34</v>
      </c>
      <c r="F109" s="350" t="s">
        <v>376</v>
      </c>
      <c r="G109" s="203"/>
      <c r="H109" s="345" t="s">
        <v>34</v>
      </c>
      <c r="I109" s="346" t="s">
        <v>34</v>
      </c>
      <c r="J109" s="203"/>
      <c r="K109" s="203"/>
      <c r="L109" s="347"/>
    </row>
    <row r="110" spans="2:12" s="13" customFormat="1" ht="13.5" hidden="1" outlineLevel="3">
      <c r="B110" s="331"/>
      <c r="C110" s="204"/>
      <c r="D110" s="206" t="s">
        <v>348</v>
      </c>
      <c r="E110" s="210" t="s">
        <v>34</v>
      </c>
      <c r="F110" s="281" t="s">
        <v>2384</v>
      </c>
      <c r="G110" s="204"/>
      <c r="H110" s="212">
        <v>1.06</v>
      </c>
      <c r="I110" s="332" t="s">
        <v>34</v>
      </c>
      <c r="J110" s="204"/>
      <c r="K110" s="204"/>
      <c r="L110" s="333"/>
    </row>
    <row r="111" spans="2:12" s="1" customFormat="1" ht="22.5" customHeight="1" outlineLevel="2" collapsed="1">
      <c r="B111" s="302"/>
      <c r="C111" s="191" t="s">
        <v>90</v>
      </c>
      <c r="D111" s="191" t="s">
        <v>342</v>
      </c>
      <c r="E111" s="192" t="s">
        <v>374</v>
      </c>
      <c r="F111" s="280" t="s">
        <v>375</v>
      </c>
      <c r="G111" s="194" t="s">
        <v>345</v>
      </c>
      <c r="H111" s="195">
        <v>8.247</v>
      </c>
      <c r="I111" s="269">
        <v>250.8</v>
      </c>
      <c r="J111" s="197">
        <f>ROUND(I111*H111,2)</f>
        <v>2068.35</v>
      </c>
      <c r="K111" s="193" t="s">
        <v>346</v>
      </c>
      <c r="L111" s="322"/>
    </row>
    <row r="112" spans="2:12" s="12" customFormat="1" ht="13.5" hidden="1" outlineLevel="3">
      <c r="B112" s="342"/>
      <c r="C112" s="203"/>
      <c r="D112" s="206" t="s">
        <v>348</v>
      </c>
      <c r="E112" s="343" t="s">
        <v>34</v>
      </c>
      <c r="F112" s="350" t="s">
        <v>2385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3" customFormat="1" ht="13.5" hidden="1" outlineLevel="3">
      <c r="B113" s="331"/>
      <c r="C113" s="204"/>
      <c r="D113" s="206" t="s">
        <v>348</v>
      </c>
      <c r="E113" s="210" t="s">
        <v>34</v>
      </c>
      <c r="F113" s="281" t="s">
        <v>2386</v>
      </c>
      <c r="G113" s="204"/>
      <c r="H113" s="212">
        <v>8.247</v>
      </c>
      <c r="I113" s="332" t="s">
        <v>34</v>
      </c>
      <c r="J113" s="204"/>
      <c r="K113" s="204"/>
      <c r="L113" s="333"/>
    </row>
    <row r="114" spans="2:12" s="1" customFormat="1" ht="22.5" customHeight="1" outlineLevel="2" collapsed="1">
      <c r="B114" s="302"/>
      <c r="C114" s="191" t="s">
        <v>347</v>
      </c>
      <c r="D114" s="191" t="s">
        <v>342</v>
      </c>
      <c r="E114" s="192" t="s">
        <v>379</v>
      </c>
      <c r="F114" s="280" t="s">
        <v>380</v>
      </c>
      <c r="G114" s="194" t="s">
        <v>345</v>
      </c>
      <c r="H114" s="195">
        <v>2.474</v>
      </c>
      <c r="I114" s="269">
        <v>12.4</v>
      </c>
      <c r="J114" s="197">
        <f>ROUND(I114*H114,2)</f>
        <v>30.68</v>
      </c>
      <c r="K114" s="193" t="s">
        <v>346</v>
      </c>
      <c r="L114" s="322"/>
    </row>
    <row r="115" spans="2:12" s="12" customFormat="1" ht="13.5" hidden="1" outlineLevel="3">
      <c r="B115" s="342"/>
      <c r="C115" s="203"/>
      <c r="D115" s="206" t="s">
        <v>348</v>
      </c>
      <c r="E115" s="343" t="s">
        <v>34</v>
      </c>
      <c r="F115" s="350" t="s">
        <v>2387</v>
      </c>
      <c r="G115" s="203"/>
      <c r="H115" s="345" t="s">
        <v>34</v>
      </c>
      <c r="I115" s="346" t="s">
        <v>34</v>
      </c>
      <c r="J115" s="203"/>
      <c r="K115" s="203"/>
      <c r="L115" s="347"/>
    </row>
    <row r="116" spans="2:12" s="13" customFormat="1" ht="13.5" hidden="1" outlineLevel="3">
      <c r="B116" s="331"/>
      <c r="C116" s="204"/>
      <c r="D116" s="206" t="s">
        <v>348</v>
      </c>
      <c r="E116" s="210" t="s">
        <v>34</v>
      </c>
      <c r="F116" s="281" t="s">
        <v>2388</v>
      </c>
      <c r="G116" s="204"/>
      <c r="H116" s="212">
        <v>2.474</v>
      </c>
      <c r="I116" s="332" t="s">
        <v>34</v>
      </c>
      <c r="J116" s="204"/>
      <c r="K116" s="204"/>
      <c r="L116" s="333"/>
    </row>
    <row r="117" spans="2:12" s="1" customFormat="1" ht="22.5" customHeight="1" outlineLevel="2" collapsed="1">
      <c r="B117" s="302"/>
      <c r="C117" s="191" t="s">
        <v>368</v>
      </c>
      <c r="D117" s="191" t="s">
        <v>342</v>
      </c>
      <c r="E117" s="192" t="s">
        <v>2389</v>
      </c>
      <c r="F117" s="280" t="s">
        <v>2390</v>
      </c>
      <c r="G117" s="194" t="s">
        <v>390</v>
      </c>
      <c r="H117" s="195">
        <v>21.42</v>
      </c>
      <c r="I117" s="269">
        <v>97.5</v>
      </c>
      <c r="J117" s="197">
        <f>ROUND(I117*H117,2)</f>
        <v>2088.45</v>
      </c>
      <c r="K117" s="193" t="s">
        <v>346</v>
      </c>
      <c r="L117" s="322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81" t="s">
        <v>2391</v>
      </c>
      <c r="G118" s="204"/>
      <c r="H118" s="212">
        <v>21.42</v>
      </c>
      <c r="I118" s="332" t="s">
        <v>34</v>
      </c>
      <c r="J118" s="204"/>
      <c r="K118" s="204"/>
      <c r="L118" s="333"/>
    </row>
    <row r="119" spans="2:12" s="1" customFormat="1" ht="22.5" customHeight="1" outlineLevel="2">
      <c r="B119" s="302"/>
      <c r="C119" s="191" t="s">
        <v>373</v>
      </c>
      <c r="D119" s="191" t="s">
        <v>342</v>
      </c>
      <c r="E119" s="192" t="s">
        <v>2392</v>
      </c>
      <c r="F119" s="280" t="s">
        <v>2393</v>
      </c>
      <c r="G119" s="194" t="s">
        <v>390</v>
      </c>
      <c r="H119" s="195">
        <v>21.42</v>
      </c>
      <c r="I119" s="269">
        <v>27.9</v>
      </c>
      <c r="J119" s="197">
        <f>ROUND(I119*H119,2)</f>
        <v>597.62</v>
      </c>
      <c r="K119" s="193" t="s">
        <v>346</v>
      </c>
      <c r="L119" s="322"/>
    </row>
    <row r="120" spans="2:12" s="1" customFormat="1" ht="22.5" customHeight="1" outlineLevel="2" collapsed="1">
      <c r="B120" s="302"/>
      <c r="C120" s="191" t="s">
        <v>378</v>
      </c>
      <c r="D120" s="191" t="s">
        <v>342</v>
      </c>
      <c r="E120" s="192" t="s">
        <v>656</v>
      </c>
      <c r="F120" s="280" t="s">
        <v>657</v>
      </c>
      <c r="G120" s="194" t="s">
        <v>345</v>
      </c>
      <c r="H120" s="195">
        <v>11.781</v>
      </c>
      <c r="I120" s="269">
        <v>25.8</v>
      </c>
      <c r="J120" s="197">
        <f>ROUND(I120*H120,2)</f>
        <v>303.95</v>
      </c>
      <c r="K120" s="193" t="s">
        <v>346</v>
      </c>
      <c r="L120" s="322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81" t="s">
        <v>2378</v>
      </c>
      <c r="G121" s="204"/>
      <c r="H121" s="212">
        <v>11.781</v>
      </c>
      <c r="I121" s="332" t="s">
        <v>34</v>
      </c>
      <c r="J121" s="204"/>
      <c r="K121" s="204"/>
      <c r="L121" s="333"/>
    </row>
    <row r="122" spans="2:12" s="1" customFormat="1" ht="22.5" customHeight="1" outlineLevel="2" collapsed="1">
      <c r="B122" s="302"/>
      <c r="C122" s="191" t="s">
        <v>382</v>
      </c>
      <c r="D122" s="191" t="s">
        <v>342</v>
      </c>
      <c r="E122" s="192" t="s">
        <v>452</v>
      </c>
      <c r="F122" s="280" t="s">
        <v>453</v>
      </c>
      <c r="G122" s="194" t="s">
        <v>345</v>
      </c>
      <c r="H122" s="195">
        <v>2.465</v>
      </c>
      <c r="I122" s="269">
        <v>181.1</v>
      </c>
      <c r="J122" s="197">
        <f>ROUND(I122*H122,2)</f>
        <v>446.41</v>
      </c>
      <c r="K122" s="193" t="s">
        <v>346</v>
      </c>
      <c r="L122" s="322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50" t="s">
        <v>2394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81" t="s">
        <v>2378</v>
      </c>
      <c r="G124" s="204"/>
      <c r="H124" s="212">
        <v>11.781</v>
      </c>
      <c r="I124" s="332" t="s">
        <v>34</v>
      </c>
      <c r="J124" s="204"/>
      <c r="K124" s="204"/>
      <c r="L124" s="333"/>
    </row>
    <row r="125" spans="2:12" s="13" customFormat="1" ht="13.5" hidden="1" outlineLevel="3">
      <c r="B125" s="331"/>
      <c r="C125" s="204"/>
      <c r="D125" s="206" t="s">
        <v>348</v>
      </c>
      <c r="E125" s="210" t="s">
        <v>34</v>
      </c>
      <c r="F125" s="281" t="s">
        <v>2395</v>
      </c>
      <c r="G125" s="204"/>
      <c r="H125" s="212">
        <v>-9.316</v>
      </c>
      <c r="I125" s="332" t="s">
        <v>34</v>
      </c>
      <c r="J125" s="204"/>
      <c r="K125" s="204"/>
      <c r="L125" s="333"/>
    </row>
    <row r="126" spans="2:12" s="14" customFormat="1" ht="13.5" hidden="1" outlineLevel="3">
      <c r="B126" s="335"/>
      <c r="C126" s="205"/>
      <c r="D126" s="206" t="s">
        <v>348</v>
      </c>
      <c r="E126" s="207" t="s">
        <v>2377</v>
      </c>
      <c r="F126" s="282" t="s">
        <v>352</v>
      </c>
      <c r="G126" s="205"/>
      <c r="H126" s="209">
        <v>2.465</v>
      </c>
      <c r="I126" s="336" t="s">
        <v>34</v>
      </c>
      <c r="J126" s="205"/>
      <c r="K126" s="205"/>
      <c r="L126" s="337"/>
    </row>
    <row r="127" spans="2:12" s="1" customFormat="1" ht="31.5" customHeight="1" outlineLevel="2" collapsed="1">
      <c r="B127" s="302"/>
      <c r="C127" s="191" t="s">
        <v>387</v>
      </c>
      <c r="D127" s="191" t="s">
        <v>342</v>
      </c>
      <c r="E127" s="192" t="s">
        <v>455</v>
      </c>
      <c r="F127" s="280" t="s">
        <v>456</v>
      </c>
      <c r="G127" s="194" t="s">
        <v>345</v>
      </c>
      <c r="H127" s="195">
        <v>32.045</v>
      </c>
      <c r="I127" s="269">
        <v>6.2</v>
      </c>
      <c r="J127" s="197">
        <f>ROUND(I127*H127,2)</f>
        <v>198.68</v>
      </c>
      <c r="K127" s="193" t="s">
        <v>346</v>
      </c>
      <c r="L127" s="322"/>
    </row>
    <row r="128" spans="2:12" s="13" customFormat="1" ht="13.5" hidden="1" outlineLevel="3">
      <c r="B128" s="331"/>
      <c r="C128" s="204"/>
      <c r="D128" s="206" t="s">
        <v>348</v>
      </c>
      <c r="E128" s="204"/>
      <c r="F128" s="281" t="s">
        <v>2396</v>
      </c>
      <c r="G128" s="204"/>
      <c r="H128" s="212">
        <v>32.045</v>
      </c>
      <c r="I128" s="332" t="s">
        <v>34</v>
      </c>
      <c r="J128" s="204"/>
      <c r="K128" s="204"/>
      <c r="L128" s="333"/>
    </row>
    <row r="129" spans="2:12" s="1" customFormat="1" ht="22.5" customHeight="1" outlineLevel="2" collapsed="1">
      <c r="B129" s="302"/>
      <c r="C129" s="191" t="s">
        <v>28</v>
      </c>
      <c r="D129" s="191" t="s">
        <v>342</v>
      </c>
      <c r="E129" s="192" t="s">
        <v>458</v>
      </c>
      <c r="F129" s="280" t="s">
        <v>459</v>
      </c>
      <c r="G129" s="194" t="s">
        <v>345</v>
      </c>
      <c r="H129" s="195">
        <v>2.465</v>
      </c>
      <c r="I129" s="269">
        <v>167.2</v>
      </c>
      <c r="J129" s="197">
        <f>ROUND(I129*H129,2)</f>
        <v>412.15</v>
      </c>
      <c r="K129" s="193" t="s">
        <v>34</v>
      </c>
      <c r="L129" s="322"/>
    </row>
    <row r="130" spans="2:12" s="13" customFormat="1" ht="13.5" hidden="1" outlineLevel="3">
      <c r="B130" s="331"/>
      <c r="C130" s="204"/>
      <c r="D130" s="206" t="s">
        <v>348</v>
      </c>
      <c r="E130" s="210" t="s">
        <v>34</v>
      </c>
      <c r="F130" s="281" t="s">
        <v>2377</v>
      </c>
      <c r="G130" s="204"/>
      <c r="H130" s="212">
        <v>2.465</v>
      </c>
      <c r="I130" s="332" t="s">
        <v>34</v>
      </c>
      <c r="J130" s="204"/>
      <c r="K130" s="204"/>
      <c r="L130" s="333"/>
    </row>
    <row r="131" spans="2:12" s="1" customFormat="1" ht="22.5" customHeight="1" outlineLevel="2" collapsed="1">
      <c r="B131" s="302"/>
      <c r="C131" s="191" t="s">
        <v>340</v>
      </c>
      <c r="D131" s="191" t="s">
        <v>342</v>
      </c>
      <c r="E131" s="192" t="s">
        <v>400</v>
      </c>
      <c r="F131" s="280" t="s">
        <v>401</v>
      </c>
      <c r="G131" s="194" t="s">
        <v>345</v>
      </c>
      <c r="H131" s="195">
        <v>9.316</v>
      </c>
      <c r="I131" s="269">
        <v>75.2</v>
      </c>
      <c r="J131" s="197">
        <f>ROUND(I131*H131,2)</f>
        <v>700.56</v>
      </c>
      <c r="K131" s="193" t="s">
        <v>346</v>
      </c>
      <c r="L131" s="322"/>
    </row>
    <row r="132" spans="2:12" s="12" customFormat="1" ht="13.5" hidden="1" outlineLevel="3">
      <c r="B132" s="342"/>
      <c r="C132" s="203"/>
      <c r="D132" s="206" t="s">
        <v>348</v>
      </c>
      <c r="E132" s="343" t="s">
        <v>34</v>
      </c>
      <c r="F132" s="350" t="s">
        <v>872</v>
      </c>
      <c r="G132" s="203"/>
      <c r="H132" s="345" t="s">
        <v>34</v>
      </c>
      <c r="I132" s="346" t="s">
        <v>34</v>
      </c>
      <c r="J132" s="203"/>
      <c r="K132" s="203"/>
      <c r="L132" s="347"/>
    </row>
    <row r="133" spans="2:12" s="13" customFormat="1" ht="13.5" hidden="1" outlineLevel="3">
      <c r="B133" s="331"/>
      <c r="C133" s="204"/>
      <c r="D133" s="206" t="s">
        <v>348</v>
      </c>
      <c r="E133" s="210" t="s">
        <v>34</v>
      </c>
      <c r="F133" s="281" t="s">
        <v>289</v>
      </c>
      <c r="G133" s="204"/>
      <c r="H133" s="212">
        <v>13.761</v>
      </c>
      <c r="I133" s="332" t="s">
        <v>34</v>
      </c>
      <c r="J133" s="204"/>
      <c r="K133" s="204"/>
      <c r="L133" s="333"/>
    </row>
    <row r="134" spans="2:12" s="12" customFormat="1" ht="13.5" hidden="1" outlineLevel="3">
      <c r="B134" s="342"/>
      <c r="C134" s="203"/>
      <c r="D134" s="206" t="s">
        <v>348</v>
      </c>
      <c r="E134" s="343" t="s">
        <v>34</v>
      </c>
      <c r="F134" s="350" t="s">
        <v>627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3" customFormat="1" ht="13.5" hidden="1" outlineLevel="3">
      <c r="B135" s="331"/>
      <c r="C135" s="204"/>
      <c r="D135" s="206" t="s">
        <v>348</v>
      </c>
      <c r="E135" s="210" t="s">
        <v>34</v>
      </c>
      <c r="F135" s="281" t="s">
        <v>2397</v>
      </c>
      <c r="G135" s="204"/>
      <c r="H135" s="212">
        <v>-1.98</v>
      </c>
      <c r="I135" s="332" t="s">
        <v>34</v>
      </c>
      <c r="J135" s="204"/>
      <c r="K135" s="204"/>
      <c r="L135" s="333"/>
    </row>
    <row r="136" spans="2:12" s="12" customFormat="1" ht="13.5" hidden="1" outlineLevel="3">
      <c r="B136" s="342"/>
      <c r="C136" s="203"/>
      <c r="D136" s="206" t="s">
        <v>348</v>
      </c>
      <c r="E136" s="343" t="s">
        <v>34</v>
      </c>
      <c r="F136" s="350" t="s">
        <v>2398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3" customFormat="1" ht="13.5" hidden="1" outlineLevel="3">
      <c r="B137" s="331"/>
      <c r="C137" s="204"/>
      <c r="D137" s="206" t="s">
        <v>348</v>
      </c>
      <c r="E137" s="210" t="s">
        <v>34</v>
      </c>
      <c r="F137" s="281" t="s">
        <v>2399</v>
      </c>
      <c r="G137" s="204"/>
      <c r="H137" s="212">
        <v>-0.495</v>
      </c>
      <c r="I137" s="332" t="s">
        <v>34</v>
      </c>
      <c r="J137" s="204"/>
      <c r="K137" s="204"/>
      <c r="L137" s="333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81" t="s">
        <v>2400</v>
      </c>
      <c r="G138" s="204"/>
      <c r="H138" s="212">
        <v>-1.97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2379</v>
      </c>
      <c r="F139" s="282" t="s">
        <v>352</v>
      </c>
      <c r="G139" s="205"/>
      <c r="H139" s="209">
        <v>9.316</v>
      </c>
      <c r="I139" s="336" t="s">
        <v>34</v>
      </c>
      <c r="J139" s="205"/>
      <c r="K139" s="205"/>
      <c r="L139" s="337"/>
    </row>
    <row r="140" spans="2:12" s="1" customFormat="1" ht="22.5" customHeight="1" outlineLevel="2" collapsed="1">
      <c r="B140" s="302"/>
      <c r="C140" s="191" t="s">
        <v>397</v>
      </c>
      <c r="D140" s="191" t="s">
        <v>342</v>
      </c>
      <c r="E140" s="192" t="s">
        <v>2401</v>
      </c>
      <c r="F140" s="280" t="s">
        <v>1123</v>
      </c>
      <c r="G140" s="194" t="s">
        <v>345</v>
      </c>
      <c r="H140" s="195">
        <v>9.316</v>
      </c>
      <c r="I140" s="269">
        <v>76.7</v>
      </c>
      <c r="J140" s="197">
        <f>ROUND(I140*H140,2)</f>
        <v>714.54</v>
      </c>
      <c r="K140" s="193" t="s">
        <v>34</v>
      </c>
      <c r="L140" s="322"/>
    </row>
    <row r="141" spans="2:12" s="13" customFormat="1" ht="13.5" hidden="1" outlineLevel="3">
      <c r="B141" s="331"/>
      <c r="C141" s="204"/>
      <c r="D141" s="206" t="s">
        <v>348</v>
      </c>
      <c r="E141" s="210" t="s">
        <v>34</v>
      </c>
      <c r="F141" s="281" t="s">
        <v>2379</v>
      </c>
      <c r="G141" s="204"/>
      <c r="H141" s="212">
        <v>9.316</v>
      </c>
      <c r="I141" s="332" t="s">
        <v>34</v>
      </c>
      <c r="J141" s="204"/>
      <c r="K141" s="204"/>
      <c r="L141" s="333"/>
    </row>
    <row r="142" spans="2:12" s="1" customFormat="1" ht="22.5" customHeight="1" outlineLevel="2" collapsed="1">
      <c r="B142" s="302"/>
      <c r="C142" s="191" t="s">
        <v>271</v>
      </c>
      <c r="D142" s="191" t="s">
        <v>342</v>
      </c>
      <c r="E142" s="192" t="s">
        <v>919</v>
      </c>
      <c r="F142" s="280" t="s">
        <v>920</v>
      </c>
      <c r="G142" s="194" t="s">
        <v>345</v>
      </c>
      <c r="H142" s="195">
        <v>1.936</v>
      </c>
      <c r="I142" s="269">
        <v>250.8</v>
      </c>
      <c r="J142" s="197">
        <f>ROUND(I142*H142,2)</f>
        <v>485.55</v>
      </c>
      <c r="K142" s="193" t="s">
        <v>346</v>
      </c>
      <c r="L142" s="322"/>
    </row>
    <row r="143" spans="2:12" s="12" customFormat="1" ht="13.5" hidden="1" outlineLevel="3">
      <c r="B143" s="342"/>
      <c r="C143" s="203"/>
      <c r="D143" s="206" t="s">
        <v>348</v>
      </c>
      <c r="E143" s="343" t="s">
        <v>34</v>
      </c>
      <c r="F143" s="350" t="s">
        <v>2402</v>
      </c>
      <c r="G143" s="203"/>
      <c r="H143" s="345" t="s">
        <v>34</v>
      </c>
      <c r="I143" s="346" t="s">
        <v>34</v>
      </c>
      <c r="J143" s="203"/>
      <c r="K143" s="203"/>
      <c r="L143" s="347"/>
    </row>
    <row r="144" spans="2:12" s="13" customFormat="1" ht="13.5" hidden="1" outlineLevel="3">
      <c r="B144" s="331"/>
      <c r="C144" s="204"/>
      <c r="D144" s="206" t="s">
        <v>348</v>
      </c>
      <c r="E144" s="210" t="s">
        <v>34</v>
      </c>
      <c r="F144" s="281" t="s">
        <v>2403</v>
      </c>
      <c r="G144" s="204"/>
      <c r="H144" s="212">
        <v>1.97</v>
      </c>
      <c r="I144" s="332" t="s">
        <v>34</v>
      </c>
      <c r="J144" s="204"/>
      <c r="K144" s="204"/>
      <c r="L144" s="333"/>
    </row>
    <row r="145" spans="2:12" s="15" customFormat="1" ht="13.5" hidden="1" outlineLevel="3">
      <c r="B145" s="339"/>
      <c r="C145" s="213"/>
      <c r="D145" s="206" t="s">
        <v>348</v>
      </c>
      <c r="E145" s="214" t="s">
        <v>2376</v>
      </c>
      <c r="F145" s="284" t="s">
        <v>363</v>
      </c>
      <c r="G145" s="213"/>
      <c r="H145" s="216">
        <v>1.97</v>
      </c>
      <c r="I145" s="340" t="s">
        <v>34</v>
      </c>
      <c r="J145" s="213"/>
      <c r="K145" s="213"/>
      <c r="L145" s="341"/>
    </row>
    <row r="146" spans="2:12" s="12" customFormat="1" ht="13.5" hidden="1" outlineLevel="3">
      <c r="B146" s="342"/>
      <c r="C146" s="203"/>
      <c r="D146" s="206" t="s">
        <v>348</v>
      </c>
      <c r="E146" s="343" t="s">
        <v>34</v>
      </c>
      <c r="F146" s="350" t="s">
        <v>2404</v>
      </c>
      <c r="G146" s="203"/>
      <c r="H146" s="345" t="s">
        <v>34</v>
      </c>
      <c r="I146" s="346" t="s">
        <v>34</v>
      </c>
      <c r="J146" s="203"/>
      <c r="K146" s="203"/>
      <c r="L146" s="347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81" t="s">
        <v>2405</v>
      </c>
      <c r="G147" s="204"/>
      <c r="H147" s="212">
        <v>-0.034</v>
      </c>
      <c r="I147" s="332" t="s">
        <v>34</v>
      </c>
      <c r="J147" s="204"/>
      <c r="K147" s="204"/>
      <c r="L147" s="333"/>
    </row>
    <row r="148" spans="2:12" s="14" customFormat="1" ht="13.5" hidden="1" outlineLevel="3">
      <c r="B148" s="335"/>
      <c r="C148" s="205"/>
      <c r="D148" s="206" t="s">
        <v>348</v>
      </c>
      <c r="E148" s="207" t="s">
        <v>239</v>
      </c>
      <c r="F148" s="282" t="s">
        <v>352</v>
      </c>
      <c r="G148" s="205"/>
      <c r="H148" s="209">
        <v>1.936</v>
      </c>
      <c r="I148" s="336" t="s">
        <v>34</v>
      </c>
      <c r="J148" s="205"/>
      <c r="K148" s="205"/>
      <c r="L148" s="337"/>
    </row>
    <row r="149" spans="2:12" s="1" customFormat="1" ht="22.5" customHeight="1" outlineLevel="2" collapsed="1">
      <c r="B149" s="302"/>
      <c r="C149" s="217" t="s">
        <v>403</v>
      </c>
      <c r="D149" s="217" t="s">
        <v>441</v>
      </c>
      <c r="E149" s="218" t="s">
        <v>2406</v>
      </c>
      <c r="F149" s="283" t="s">
        <v>2407</v>
      </c>
      <c r="G149" s="220" t="s">
        <v>417</v>
      </c>
      <c r="H149" s="221">
        <v>3.66</v>
      </c>
      <c r="I149" s="270">
        <v>222.9</v>
      </c>
      <c r="J149" s="222">
        <f>ROUND(I149*H149,2)</f>
        <v>815.81</v>
      </c>
      <c r="K149" s="219" t="s">
        <v>34</v>
      </c>
      <c r="L149" s="334"/>
    </row>
    <row r="150" spans="2:12" s="13" customFormat="1" ht="13.5" hidden="1" outlineLevel="3">
      <c r="B150" s="331"/>
      <c r="C150" s="204"/>
      <c r="D150" s="206" t="s">
        <v>348</v>
      </c>
      <c r="E150" s="210" t="s">
        <v>34</v>
      </c>
      <c r="F150" s="281" t="s">
        <v>2408</v>
      </c>
      <c r="G150" s="204"/>
      <c r="H150" s="212">
        <v>3.66</v>
      </c>
      <c r="I150" s="332" t="s">
        <v>34</v>
      </c>
      <c r="J150" s="204"/>
      <c r="K150" s="204"/>
      <c r="L150" s="333"/>
    </row>
    <row r="151" spans="2:12" s="1" customFormat="1" ht="22.5" customHeight="1" outlineLevel="2" collapsed="1">
      <c r="B151" s="302"/>
      <c r="C151" s="191" t="s">
        <v>8</v>
      </c>
      <c r="D151" s="191" t="s">
        <v>342</v>
      </c>
      <c r="E151" s="192" t="s">
        <v>941</v>
      </c>
      <c r="F151" s="280" t="s">
        <v>942</v>
      </c>
      <c r="G151" s="194" t="s">
        <v>345</v>
      </c>
      <c r="H151" s="195">
        <v>1.936</v>
      </c>
      <c r="I151" s="269">
        <v>36.1</v>
      </c>
      <c r="J151" s="197">
        <f>ROUND(I151*H151,2)</f>
        <v>69.89</v>
      </c>
      <c r="K151" s="193" t="s">
        <v>346</v>
      </c>
      <c r="L151" s="322"/>
    </row>
    <row r="152" spans="2:12" s="13" customFormat="1" ht="13.5" hidden="1" outlineLevel="3">
      <c r="B152" s="331"/>
      <c r="C152" s="204"/>
      <c r="D152" s="206" t="s">
        <v>348</v>
      </c>
      <c r="E152" s="210" t="s">
        <v>34</v>
      </c>
      <c r="F152" s="281" t="s">
        <v>1242</v>
      </c>
      <c r="G152" s="204"/>
      <c r="H152" s="212">
        <v>1.936</v>
      </c>
      <c r="I152" s="332" t="s">
        <v>34</v>
      </c>
      <c r="J152" s="204"/>
      <c r="K152" s="204"/>
      <c r="L152" s="333"/>
    </row>
    <row r="153" spans="2:12" s="1" customFormat="1" ht="22.5" customHeight="1" outlineLevel="2">
      <c r="B153" s="302"/>
      <c r="C153" s="191" t="s">
        <v>410</v>
      </c>
      <c r="D153" s="191" t="s">
        <v>342</v>
      </c>
      <c r="E153" s="192" t="s">
        <v>933</v>
      </c>
      <c r="F153" s="280" t="s">
        <v>934</v>
      </c>
      <c r="G153" s="194" t="s">
        <v>345</v>
      </c>
      <c r="H153" s="195">
        <v>1.936</v>
      </c>
      <c r="I153" s="269">
        <v>10.3</v>
      </c>
      <c r="J153" s="197">
        <f>ROUND(I153*H153,2)</f>
        <v>19.94</v>
      </c>
      <c r="K153" s="193" t="s">
        <v>346</v>
      </c>
      <c r="L153" s="322"/>
    </row>
    <row r="154" spans="2:12" s="11" customFormat="1" ht="29.85" customHeight="1" outlineLevel="1">
      <c r="B154" s="318"/>
      <c r="C154" s="182"/>
      <c r="D154" s="188" t="s">
        <v>74</v>
      </c>
      <c r="E154" s="189" t="s">
        <v>347</v>
      </c>
      <c r="F154" s="279" t="s">
        <v>1579</v>
      </c>
      <c r="G154" s="182"/>
      <c r="H154" s="182"/>
      <c r="I154" s="321" t="s">
        <v>34</v>
      </c>
      <c r="J154" s="190">
        <f>SUM(J155:J161)</f>
        <v>333.29</v>
      </c>
      <c r="K154" s="182"/>
      <c r="L154" s="320"/>
    </row>
    <row r="155" spans="2:12" s="1" customFormat="1" ht="22.5" customHeight="1" outlineLevel="2" collapsed="1">
      <c r="B155" s="302"/>
      <c r="C155" s="191" t="s">
        <v>414</v>
      </c>
      <c r="D155" s="191" t="s">
        <v>342</v>
      </c>
      <c r="E155" s="192" t="s">
        <v>2409</v>
      </c>
      <c r="F155" s="280" t="s">
        <v>2410</v>
      </c>
      <c r="G155" s="194" t="s">
        <v>345</v>
      </c>
      <c r="H155" s="195">
        <v>0.495</v>
      </c>
      <c r="I155" s="269">
        <v>626.9</v>
      </c>
      <c r="J155" s="197">
        <f>ROUND(I155*H155,2)</f>
        <v>310.32</v>
      </c>
      <c r="K155" s="193" t="s">
        <v>346</v>
      </c>
      <c r="L155" s="322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50" t="s">
        <v>2411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81" t="s">
        <v>2412</v>
      </c>
      <c r="G157" s="204"/>
      <c r="H157" s="212">
        <v>0.495</v>
      </c>
      <c r="I157" s="332" t="s">
        <v>34</v>
      </c>
      <c r="J157" s="204"/>
      <c r="K157" s="204"/>
      <c r="L157" s="333"/>
    </row>
    <row r="158" spans="2:12" s="14" customFormat="1" ht="13.5" hidden="1" outlineLevel="3">
      <c r="B158" s="335"/>
      <c r="C158" s="205"/>
      <c r="D158" s="206" t="s">
        <v>348</v>
      </c>
      <c r="E158" s="207" t="s">
        <v>2375</v>
      </c>
      <c r="F158" s="282" t="s">
        <v>352</v>
      </c>
      <c r="G158" s="205"/>
      <c r="H158" s="209">
        <v>0.495</v>
      </c>
      <c r="I158" s="336" t="s">
        <v>34</v>
      </c>
      <c r="J158" s="205"/>
      <c r="K158" s="205"/>
      <c r="L158" s="337"/>
    </row>
    <row r="159" spans="2:12" s="1" customFormat="1" ht="22.5" customHeight="1" outlineLevel="2" collapsed="1">
      <c r="B159" s="302"/>
      <c r="C159" s="191" t="s">
        <v>418</v>
      </c>
      <c r="D159" s="191" t="s">
        <v>342</v>
      </c>
      <c r="E159" s="192" t="s">
        <v>941</v>
      </c>
      <c r="F159" s="280" t="s">
        <v>942</v>
      </c>
      <c r="G159" s="194" t="s">
        <v>345</v>
      </c>
      <c r="H159" s="195">
        <v>0.495</v>
      </c>
      <c r="I159" s="269">
        <v>36.1</v>
      </c>
      <c r="J159" s="197">
        <f>ROUND(I159*H159,2)</f>
        <v>17.87</v>
      </c>
      <c r="K159" s="193" t="s">
        <v>346</v>
      </c>
      <c r="L159" s="322"/>
    </row>
    <row r="160" spans="2:12" s="13" customFormat="1" ht="13.5" hidden="1" outlineLevel="3">
      <c r="B160" s="331"/>
      <c r="C160" s="204"/>
      <c r="D160" s="206" t="s">
        <v>348</v>
      </c>
      <c r="E160" s="210" t="s">
        <v>34</v>
      </c>
      <c r="F160" s="281" t="s">
        <v>2413</v>
      </c>
      <c r="G160" s="204"/>
      <c r="H160" s="212">
        <v>0.495</v>
      </c>
      <c r="I160" s="332" t="s">
        <v>34</v>
      </c>
      <c r="J160" s="204"/>
      <c r="K160" s="204"/>
      <c r="L160" s="333"/>
    </row>
    <row r="161" spans="2:12" s="1" customFormat="1" ht="22.5" customHeight="1" outlineLevel="2">
      <c r="B161" s="302"/>
      <c r="C161" s="191" t="s">
        <v>422</v>
      </c>
      <c r="D161" s="191" t="s">
        <v>342</v>
      </c>
      <c r="E161" s="192" t="s">
        <v>933</v>
      </c>
      <c r="F161" s="280" t="s">
        <v>934</v>
      </c>
      <c r="G161" s="194" t="s">
        <v>345</v>
      </c>
      <c r="H161" s="195">
        <v>0.495</v>
      </c>
      <c r="I161" s="269">
        <v>10.3</v>
      </c>
      <c r="J161" s="197">
        <f>ROUND(I161*H161,2)</f>
        <v>5.1</v>
      </c>
      <c r="K161" s="193" t="s">
        <v>346</v>
      </c>
      <c r="L161" s="322"/>
    </row>
    <row r="162" spans="2:12" s="11" customFormat="1" ht="29.85" customHeight="1" outlineLevel="1">
      <c r="B162" s="318"/>
      <c r="C162" s="182"/>
      <c r="D162" s="188" t="s">
        <v>74</v>
      </c>
      <c r="E162" s="189" t="s">
        <v>382</v>
      </c>
      <c r="F162" s="279" t="s">
        <v>1861</v>
      </c>
      <c r="G162" s="182"/>
      <c r="H162" s="182"/>
      <c r="I162" s="321" t="s">
        <v>34</v>
      </c>
      <c r="J162" s="190">
        <f>SUM(J163:J198)</f>
        <v>35933.37</v>
      </c>
      <c r="K162" s="182"/>
      <c r="L162" s="320"/>
    </row>
    <row r="163" spans="2:12" s="1" customFormat="1" ht="22.5" customHeight="1" outlineLevel="2">
      <c r="B163" s="302"/>
      <c r="C163" s="191" t="s">
        <v>425</v>
      </c>
      <c r="D163" s="191" t="s">
        <v>342</v>
      </c>
      <c r="E163" s="192" t="s">
        <v>1863</v>
      </c>
      <c r="F163" s="280" t="s">
        <v>1864</v>
      </c>
      <c r="G163" s="194" t="s">
        <v>34</v>
      </c>
      <c r="H163" s="195">
        <v>0</v>
      </c>
      <c r="I163" s="269"/>
      <c r="J163" s="197">
        <f>ROUND(I163*H163,2)</f>
        <v>0</v>
      </c>
      <c r="K163" s="193" t="s">
        <v>34</v>
      </c>
      <c r="L163" s="322"/>
    </row>
    <row r="164" spans="2:12" s="1" customFormat="1" ht="22.5" customHeight="1" outlineLevel="2">
      <c r="B164" s="302"/>
      <c r="C164" s="191" t="s">
        <v>7</v>
      </c>
      <c r="D164" s="191" t="s">
        <v>342</v>
      </c>
      <c r="E164" s="192" t="s">
        <v>1866</v>
      </c>
      <c r="F164" s="280" t="s">
        <v>1867</v>
      </c>
      <c r="G164" s="194" t="s">
        <v>34</v>
      </c>
      <c r="H164" s="195">
        <v>0</v>
      </c>
      <c r="I164" s="269"/>
      <c r="J164" s="197">
        <f>ROUND(I164*H164,2)</f>
        <v>0</v>
      </c>
      <c r="K164" s="193" t="s">
        <v>34</v>
      </c>
      <c r="L164" s="322"/>
    </row>
    <row r="165" spans="2:12" s="1" customFormat="1" ht="31.5" customHeight="1" outlineLevel="2">
      <c r="B165" s="302"/>
      <c r="C165" s="191" t="s">
        <v>431</v>
      </c>
      <c r="D165" s="191" t="s">
        <v>342</v>
      </c>
      <c r="E165" s="192" t="s">
        <v>2414</v>
      </c>
      <c r="F165" s="280" t="s">
        <v>2415</v>
      </c>
      <c r="G165" s="194" t="s">
        <v>34</v>
      </c>
      <c r="H165" s="195">
        <v>0</v>
      </c>
      <c r="I165" s="269"/>
      <c r="J165" s="197">
        <f>ROUND(I165*H165,2)</f>
        <v>0</v>
      </c>
      <c r="K165" s="193" t="s">
        <v>34</v>
      </c>
      <c r="L165" s="322"/>
    </row>
    <row r="166" spans="2:12" s="1" customFormat="1" ht="31.5" customHeight="1" outlineLevel="2" collapsed="1">
      <c r="B166" s="302"/>
      <c r="C166" s="191" t="s">
        <v>435</v>
      </c>
      <c r="D166" s="191" t="s">
        <v>342</v>
      </c>
      <c r="E166" s="192" t="s">
        <v>2416</v>
      </c>
      <c r="F166" s="280" t="s">
        <v>2417</v>
      </c>
      <c r="G166" s="194" t="s">
        <v>491</v>
      </c>
      <c r="H166" s="195">
        <v>3.5</v>
      </c>
      <c r="I166" s="269">
        <v>76.7</v>
      </c>
      <c r="J166" s="197">
        <f>ROUND(I166*H166,2)</f>
        <v>268.45</v>
      </c>
      <c r="K166" s="193" t="s">
        <v>346</v>
      </c>
      <c r="L166" s="322"/>
    </row>
    <row r="167" spans="2:12" s="12" customFormat="1" ht="13.5" hidden="1" outlineLevel="3">
      <c r="B167" s="342"/>
      <c r="C167" s="203"/>
      <c r="D167" s="206" t="s">
        <v>348</v>
      </c>
      <c r="E167" s="343" t="s">
        <v>34</v>
      </c>
      <c r="F167" s="350" t="s">
        <v>2418</v>
      </c>
      <c r="G167" s="203"/>
      <c r="H167" s="345" t="s">
        <v>34</v>
      </c>
      <c r="I167" s="346" t="s">
        <v>34</v>
      </c>
      <c r="J167" s="203"/>
      <c r="K167" s="203"/>
      <c r="L167" s="347"/>
    </row>
    <row r="168" spans="2:12" s="13" customFormat="1" ht="13.5" hidden="1" outlineLevel="3">
      <c r="B168" s="331"/>
      <c r="C168" s="204"/>
      <c r="D168" s="206" t="s">
        <v>348</v>
      </c>
      <c r="E168" s="210" t="s">
        <v>34</v>
      </c>
      <c r="F168" s="281" t="s">
        <v>2372</v>
      </c>
      <c r="G168" s="204"/>
      <c r="H168" s="212">
        <v>4.5</v>
      </c>
      <c r="I168" s="332" t="s">
        <v>34</v>
      </c>
      <c r="J168" s="204"/>
      <c r="K168" s="204"/>
      <c r="L168" s="333"/>
    </row>
    <row r="169" spans="2:12" s="15" customFormat="1" ht="13.5" hidden="1" outlineLevel="3">
      <c r="B169" s="339"/>
      <c r="C169" s="213"/>
      <c r="D169" s="206" t="s">
        <v>348</v>
      </c>
      <c r="E169" s="214" t="s">
        <v>2371</v>
      </c>
      <c r="F169" s="284" t="s">
        <v>363</v>
      </c>
      <c r="G169" s="213"/>
      <c r="H169" s="216">
        <v>4.5</v>
      </c>
      <c r="I169" s="340" t="s">
        <v>34</v>
      </c>
      <c r="J169" s="213"/>
      <c r="K169" s="213"/>
      <c r="L169" s="341"/>
    </row>
    <row r="170" spans="2:12" s="12" customFormat="1" ht="13.5" hidden="1" outlineLevel="3">
      <c r="B170" s="342"/>
      <c r="C170" s="203"/>
      <c r="D170" s="206" t="s">
        <v>348</v>
      </c>
      <c r="E170" s="343" t="s">
        <v>34</v>
      </c>
      <c r="F170" s="350" t="s">
        <v>2419</v>
      </c>
      <c r="G170" s="203"/>
      <c r="H170" s="345" t="s">
        <v>34</v>
      </c>
      <c r="I170" s="346" t="s">
        <v>34</v>
      </c>
      <c r="J170" s="203"/>
      <c r="K170" s="203"/>
      <c r="L170" s="347"/>
    </row>
    <row r="171" spans="2:12" s="13" customFormat="1" ht="13.5" hidden="1" outlineLevel="3">
      <c r="B171" s="331"/>
      <c r="C171" s="204"/>
      <c r="D171" s="206" t="s">
        <v>348</v>
      </c>
      <c r="E171" s="210" t="s">
        <v>34</v>
      </c>
      <c r="F171" s="281" t="s">
        <v>2420</v>
      </c>
      <c r="G171" s="204"/>
      <c r="H171" s="212">
        <v>3.2</v>
      </c>
      <c r="I171" s="332" t="s">
        <v>34</v>
      </c>
      <c r="J171" s="204"/>
      <c r="K171" s="204"/>
      <c r="L171" s="333"/>
    </row>
    <row r="172" spans="2:12" s="13" customFormat="1" ht="13.5" hidden="1" outlineLevel="3">
      <c r="B172" s="331"/>
      <c r="C172" s="204"/>
      <c r="D172" s="206" t="s">
        <v>348</v>
      </c>
      <c r="E172" s="210" t="s">
        <v>34</v>
      </c>
      <c r="F172" s="281" t="s">
        <v>2421</v>
      </c>
      <c r="G172" s="204"/>
      <c r="H172" s="212">
        <v>0.3</v>
      </c>
      <c r="I172" s="332" t="s">
        <v>34</v>
      </c>
      <c r="J172" s="204"/>
      <c r="K172" s="204"/>
      <c r="L172" s="333"/>
    </row>
    <row r="173" spans="2:12" s="15" customFormat="1" ht="13.5" hidden="1" outlineLevel="3">
      <c r="B173" s="339"/>
      <c r="C173" s="213"/>
      <c r="D173" s="206" t="s">
        <v>348</v>
      </c>
      <c r="E173" s="214" t="s">
        <v>2373</v>
      </c>
      <c r="F173" s="284" t="s">
        <v>363</v>
      </c>
      <c r="G173" s="213"/>
      <c r="H173" s="216">
        <v>3.5</v>
      </c>
      <c r="I173" s="340" t="s">
        <v>34</v>
      </c>
      <c r="J173" s="213"/>
      <c r="K173" s="213"/>
      <c r="L173" s="341"/>
    </row>
    <row r="174" spans="2:12" s="1" customFormat="1" ht="22.5" customHeight="1" outlineLevel="2" collapsed="1">
      <c r="B174" s="302"/>
      <c r="C174" s="217" t="s">
        <v>436</v>
      </c>
      <c r="D174" s="217" t="s">
        <v>441</v>
      </c>
      <c r="E174" s="218" t="s">
        <v>2422</v>
      </c>
      <c r="F174" s="283" t="s">
        <v>2423</v>
      </c>
      <c r="G174" s="220" t="s">
        <v>491</v>
      </c>
      <c r="H174" s="221">
        <v>3.535</v>
      </c>
      <c r="I174" s="270">
        <v>170</v>
      </c>
      <c r="J174" s="222">
        <f>ROUND(I174*H174,2)</f>
        <v>600.95</v>
      </c>
      <c r="K174" s="219" t="s">
        <v>34</v>
      </c>
      <c r="L174" s="334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81" t="s">
        <v>2424</v>
      </c>
      <c r="G175" s="204"/>
      <c r="H175" s="212">
        <v>3.535</v>
      </c>
      <c r="I175" s="332" t="s">
        <v>34</v>
      </c>
      <c r="J175" s="204"/>
      <c r="K175" s="204"/>
      <c r="L175" s="333"/>
    </row>
    <row r="176" spans="2:12" s="1" customFormat="1" ht="22.5" customHeight="1" outlineLevel="2" collapsed="1">
      <c r="B176" s="302"/>
      <c r="C176" s="217" t="s">
        <v>440</v>
      </c>
      <c r="D176" s="217" t="s">
        <v>441</v>
      </c>
      <c r="E176" s="218" t="s">
        <v>2425</v>
      </c>
      <c r="F176" s="283" t="s">
        <v>2426</v>
      </c>
      <c r="G176" s="220" t="s">
        <v>1130</v>
      </c>
      <c r="H176" s="221">
        <v>3.06</v>
      </c>
      <c r="I176" s="270">
        <v>635.3</v>
      </c>
      <c r="J176" s="222">
        <f>ROUND(I176*H176,2)</f>
        <v>1944.02</v>
      </c>
      <c r="K176" s="219" t="s">
        <v>34</v>
      </c>
      <c r="L176" s="334"/>
    </row>
    <row r="177" spans="2:12" s="13" customFormat="1" ht="13.5" hidden="1" outlineLevel="3">
      <c r="B177" s="331"/>
      <c r="C177" s="204"/>
      <c r="D177" s="206" t="s">
        <v>348</v>
      </c>
      <c r="E177" s="204"/>
      <c r="F177" s="281" t="s">
        <v>2427</v>
      </c>
      <c r="G177" s="204"/>
      <c r="H177" s="212">
        <v>3.06</v>
      </c>
      <c r="I177" s="332" t="s">
        <v>34</v>
      </c>
      <c r="J177" s="204"/>
      <c r="K177" s="204"/>
      <c r="L177" s="333"/>
    </row>
    <row r="178" spans="2:12" s="1" customFormat="1" ht="22.5" customHeight="1" outlineLevel="2" collapsed="1">
      <c r="B178" s="302"/>
      <c r="C178" s="191" t="s">
        <v>446</v>
      </c>
      <c r="D178" s="191" t="s">
        <v>342</v>
      </c>
      <c r="E178" s="192" t="s">
        <v>2428</v>
      </c>
      <c r="F178" s="280" t="s">
        <v>2429</v>
      </c>
      <c r="G178" s="194" t="s">
        <v>1130</v>
      </c>
      <c r="H178" s="195">
        <v>1</v>
      </c>
      <c r="I178" s="269">
        <v>111.5</v>
      </c>
      <c r="J178" s="197">
        <f>ROUND(I178*H178,2)</f>
        <v>111.5</v>
      </c>
      <c r="K178" s="193" t="s">
        <v>346</v>
      </c>
      <c r="L178" s="322"/>
    </row>
    <row r="179" spans="2:12" s="13" customFormat="1" ht="13.5" hidden="1" outlineLevel="3">
      <c r="B179" s="331"/>
      <c r="C179" s="204"/>
      <c r="D179" s="206" t="s">
        <v>348</v>
      </c>
      <c r="E179" s="210" t="s">
        <v>34</v>
      </c>
      <c r="F179" s="281" t="s">
        <v>2430</v>
      </c>
      <c r="G179" s="204"/>
      <c r="H179" s="212">
        <v>1</v>
      </c>
      <c r="I179" s="332" t="s">
        <v>34</v>
      </c>
      <c r="J179" s="204"/>
      <c r="K179" s="204"/>
      <c r="L179" s="333"/>
    </row>
    <row r="180" spans="2:12" s="1" customFormat="1" ht="31.5" customHeight="1" outlineLevel="2">
      <c r="B180" s="302"/>
      <c r="C180" s="191" t="s">
        <v>449</v>
      </c>
      <c r="D180" s="191" t="s">
        <v>342</v>
      </c>
      <c r="E180" s="192" t="s">
        <v>2431</v>
      </c>
      <c r="F180" s="280" t="s">
        <v>2432</v>
      </c>
      <c r="G180" s="194" t="s">
        <v>1130</v>
      </c>
      <c r="H180" s="195">
        <v>2</v>
      </c>
      <c r="I180" s="269">
        <v>626.9</v>
      </c>
      <c r="J180" s="197">
        <f>ROUND(I180*H180,2)</f>
        <v>1253.8</v>
      </c>
      <c r="K180" s="193" t="s">
        <v>34</v>
      </c>
      <c r="L180" s="322"/>
    </row>
    <row r="181" spans="2:12" s="1" customFormat="1" ht="22.5" customHeight="1" outlineLevel="2">
      <c r="B181" s="302"/>
      <c r="C181" s="217" t="s">
        <v>451</v>
      </c>
      <c r="D181" s="217" t="s">
        <v>441</v>
      </c>
      <c r="E181" s="218" t="s">
        <v>2433</v>
      </c>
      <c r="F181" s="283" t="s">
        <v>2434</v>
      </c>
      <c r="G181" s="220" t="s">
        <v>1130</v>
      </c>
      <c r="H181" s="221">
        <v>1.01</v>
      </c>
      <c r="I181" s="270">
        <v>1696.9</v>
      </c>
      <c r="J181" s="222">
        <f>ROUND(I181*H181,2)</f>
        <v>1713.87</v>
      </c>
      <c r="K181" s="219" t="s">
        <v>34</v>
      </c>
      <c r="L181" s="334"/>
    </row>
    <row r="182" spans="2:12" s="1" customFormat="1" ht="22.5" customHeight="1" outlineLevel="2" collapsed="1">
      <c r="B182" s="302"/>
      <c r="C182" s="217" t="s">
        <v>454</v>
      </c>
      <c r="D182" s="217" t="s">
        <v>441</v>
      </c>
      <c r="E182" s="218" t="s">
        <v>2435</v>
      </c>
      <c r="F182" s="283" t="s">
        <v>2436</v>
      </c>
      <c r="G182" s="220" t="s">
        <v>1130</v>
      </c>
      <c r="H182" s="221">
        <v>1.01</v>
      </c>
      <c r="I182" s="270">
        <v>8701.9</v>
      </c>
      <c r="J182" s="222">
        <f>ROUND(I182*H182,2)</f>
        <v>8788.92</v>
      </c>
      <c r="K182" s="219" t="s">
        <v>34</v>
      </c>
      <c r="L182" s="334"/>
    </row>
    <row r="183" spans="2:12" s="13" customFormat="1" ht="13.5" hidden="1" outlineLevel="3">
      <c r="B183" s="331"/>
      <c r="C183" s="204"/>
      <c r="D183" s="206" t="s">
        <v>348</v>
      </c>
      <c r="E183" s="204"/>
      <c r="F183" s="281" t="s">
        <v>1640</v>
      </c>
      <c r="G183" s="204"/>
      <c r="H183" s="212">
        <v>1.01</v>
      </c>
      <c r="I183" s="332" t="s">
        <v>34</v>
      </c>
      <c r="J183" s="204"/>
      <c r="K183" s="204"/>
      <c r="L183" s="333"/>
    </row>
    <row r="184" spans="2:12" s="1" customFormat="1" ht="31.5" customHeight="1" outlineLevel="2">
      <c r="B184" s="302"/>
      <c r="C184" s="191" t="s">
        <v>260</v>
      </c>
      <c r="D184" s="191" t="s">
        <v>342</v>
      </c>
      <c r="E184" s="192" t="s">
        <v>2437</v>
      </c>
      <c r="F184" s="280" t="s">
        <v>2438</v>
      </c>
      <c r="G184" s="194" t="s">
        <v>1130</v>
      </c>
      <c r="H184" s="195">
        <v>6</v>
      </c>
      <c r="I184" s="269">
        <v>626.9</v>
      </c>
      <c r="J184" s="197">
        <f>ROUND(I184*H184,2)</f>
        <v>3761.4</v>
      </c>
      <c r="K184" s="193" t="s">
        <v>34</v>
      </c>
      <c r="L184" s="322"/>
    </row>
    <row r="185" spans="2:12" s="1" customFormat="1" ht="22.5" customHeight="1" outlineLevel="2" collapsed="1">
      <c r="B185" s="302"/>
      <c r="C185" s="217" t="s">
        <v>461</v>
      </c>
      <c r="D185" s="217" t="s">
        <v>441</v>
      </c>
      <c r="E185" s="218" t="s">
        <v>2439</v>
      </c>
      <c r="F185" s="283" t="s">
        <v>2440</v>
      </c>
      <c r="G185" s="220" t="s">
        <v>1130</v>
      </c>
      <c r="H185" s="221">
        <v>2.02</v>
      </c>
      <c r="I185" s="270">
        <v>1100.6</v>
      </c>
      <c r="J185" s="222">
        <f>ROUND(I185*H185,2)</f>
        <v>2223.21</v>
      </c>
      <c r="K185" s="219" t="s">
        <v>34</v>
      </c>
      <c r="L185" s="334"/>
    </row>
    <row r="186" spans="2:12" s="13" customFormat="1" ht="13.5" hidden="1" outlineLevel="3">
      <c r="B186" s="331"/>
      <c r="C186" s="204"/>
      <c r="D186" s="206" t="s">
        <v>348</v>
      </c>
      <c r="E186" s="204"/>
      <c r="F186" s="281" t="s">
        <v>2224</v>
      </c>
      <c r="G186" s="204"/>
      <c r="H186" s="212">
        <v>2.02</v>
      </c>
      <c r="I186" s="332" t="s">
        <v>34</v>
      </c>
      <c r="J186" s="204"/>
      <c r="K186" s="204"/>
      <c r="L186" s="333"/>
    </row>
    <row r="187" spans="2:12" s="1" customFormat="1" ht="22.5" customHeight="1" outlineLevel="2">
      <c r="B187" s="302"/>
      <c r="C187" s="217" t="s">
        <v>465</v>
      </c>
      <c r="D187" s="217" t="s">
        <v>441</v>
      </c>
      <c r="E187" s="218" t="s">
        <v>2441</v>
      </c>
      <c r="F187" s="283" t="s">
        <v>2442</v>
      </c>
      <c r="G187" s="220" t="s">
        <v>1130</v>
      </c>
      <c r="H187" s="221">
        <v>1.01</v>
      </c>
      <c r="I187" s="270">
        <v>3658.5</v>
      </c>
      <c r="J187" s="222">
        <f>ROUND(I187*H187,2)</f>
        <v>3695.09</v>
      </c>
      <c r="K187" s="219" t="s">
        <v>34</v>
      </c>
      <c r="L187" s="334"/>
    </row>
    <row r="188" spans="2:12" s="1" customFormat="1" ht="22.5" customHeight="1" outlineLevel="2" collapsed="1">
      <c r="B188" s="302"/>
      <c r="C188" s="217" t="s">
        <v>472</v>
      </c>
      <c r="D188" s="217" t="s">
        <v>441</v>
      </c>
      <c r="E188" s="218" t="s">
        <v>2213</v>
      </c>
      <c r="F188" s="283" t="s">
        <v>2214</v>
      </c>
      <c r="G188" s="220" t="s">
        <v>1130</v>
      </c>
      <c r="H188" s="221">
        <v>1.01</v>
      </c>
      <c r="I188" s="270">
        <v>1202.4</v>
      </c>
      <c r="J188" s="222">
        <f>ROUND(I188*H188,2)</f>
        <v>1214.42</v>
      </c>
      <c r="K188" s="219" t="s">
        <v>34</v>
      </c>
      <c r="L188" s="334"/>
    </row>
    <row r="189" spans="2:12" s="13" customFormat="1" ht="13.5" hidden="1" outlineLevel="3">
      <c r="B189" s="331"/>
      <c r="C189" s="204"/>
      <c r="D189" s="206" t="s">
        <v>348</v>
      </c>
      <c r="E189" s="204"/>
      <c r="F189" s="281" t="s">
        <v>1640</v>
      </c>
      <c r="G189" s="204"/>
      <c r="H189" s="212">
        <v>1.01</v>
      </c>
      <c r="I189" s="332" t="s">
        <v>34</v>
      </c>
      <c r="J189" s="204"/>
      <c r="K189" s="204"/>
      <c r="L189" s="333"/>
    </row>
    <row r="190" spans="2:12" s="1" customFormat="1" ht="22.5" customHeight="1" outlineLevel="2" collapsed="1">
      <c r="B190" s="302"/>
      <c r="C190" s="217" t="s">
        <v>475</v>
      </c>
      <c r="D190" s="217" t="s">
        <v>441</v>
      </c>
      <c r="E190" s="218" t="s">
        <v>2443</v>
      </c>
      <c r="F190" s="283" t="s">
        <v>2444</v>
      </c>
      <c r="G190" s="220" t="s">
        <v>1130</v>
      </c>
      <c r="H190" s="221">
        <v>2.02</v>
      </c>
      <c r="I190" s="270">
        <v>1989.5</v>
      </c>
      <c r="J190" s="222">
        <f>ROUND(I190*H190,2)</f>
        <v>4018.79</v>
      </c>
      <c r="K190" s="219" t="s">
        <v>34</v>
      </c>
      <c r="L190" s="334"/>
    </row>
    <row r="191" spans="2:12" s="13" customFormat="1" ht="13.5" hidden="1" outlineLevel="3">
      <c r="B191" s="331"/>
      <c r="C191" s="204"/>
      <c r="D191" s="206" t="s">
        <v>348</v>
      </c>
      <c r="E191" s="204"/>
      <c r="F191" s="281" t="s">
        <v>2224</v>
      </c>
      <c r="G191" s="204"/>
      <c r="H191" s="212">
        <v>2.02</v>
      </c>
      <c r="I191" s="332" t="s">
        <v>34</v>
      </c>
      <c r="J191" s="204"/>
      <c r="K191" s="204"/>
      <c r="L191" s="333"/>
    </row>
    <row r="192" spans="2:12" s="1" customFormat="1" ht="22.5" customHeight="1" outlineLevel="2">
      <c r="B192" s="302"/>
      <c r="C192" s="191" t="s">
        <v>478</v>
      </c>
      <c r="D192" s="191" t="s">
        <v>342</v>
      </c>
      <c r="E192" s="192" t="s">
        <v>2445</v>
      </c>
      <c r="F192" s="280" t="s">
        <v>2446</v>
      </c>
      <c r="G192" s="194" t="s">
        <v>1130</v>
      </c>
      <c r="H192" s="195">
        <v>1</v>
      </c>
      <c r="I192" s="269">
        <v>668.7</v>
      </c>
      <c r="J192" s="197">
        <f>ROUND(I192*H192,2)</f>
        <v>668.7</v>
      </c>
      <c r="K192" s="193" t="s">
        <v>34</v>
      </c>
      <c r="L192" s="322"/>
    </row>
    <row r="193" spans="2:12" s="1" customFormat="1" ht="22.5" customHeight="1" outlineLevel="2">
      <c r="B193" s="302"/>
      <c r="C193" s="217" t="s">
        <v>482</v>
      </c>
      <c r="D193" s="217" t="s">
        <v>441</v>
      </c>
      <c r="E193" s="218" t="s">
        <v>2447</v>
      </c>
      <c r="F193" s="283" t="s">
        <v>2448</v>
      </c>
      <c r="G193" s="220" t="s">
        <v>1130</v>
      </c>
      <c r="H193" s="221">
        <v>1</v>
      </c>
      <c r="I193" s="270">
        <v>5129.8</v>
      </c>
      <c r="J193" s="222">
        <f>ROUND(I193*H193,2)</f>
        <v>5129.8</v>
      </c>
      <c r="K193" s="219" t="s">
        <v>34</v>
      </c>
      <c r="L193" s="334"/>
    </row>
    <row r="194" spans="2:12" s="1" customFormat="1" ht="22.5" customHeight="1" outlineLevel="2" collapsed="1">
      <c r="B194" s="302"/>
      <c r="C194" s="191" t="s">
        <v>483</v>
      </c>
      <c r="D194" s="191" t="s">
        <v>342</v>
      </c>
      <c r="E194" s="192" t="s">
        <v>2449</v>
      </c>
      <c r="F194" s="280" t="s">
        <v>2450</v>
      </c>
      <c r="G194" s="194" t="s">
        <v>491</v>
      </c>
      <c r="H194" s="195">
        <v>3.5</v>
      </c>
      <c r="I194" s="269">
        <v>41.8</v>
      </c>
      <c r="J194" s="197">
        <f>ROUND(I194*H194,2)</f>
        <v>146.3</v>
      </c>
      <c r="K194" s="193" t="s">
        <v>346</v>
      </c>
      <c r="L194" s="322"/>
    </row>
    <row r="195" spans="2:12" s="13" customFormat="1" ht="13.5" hidden="1" outlineLevel="3">
      <c r="B195" s="331"/>
      <c r="C195" s="204"/>
      <c r="D195" s="206" t="s">
        <v>348</v>
      </c>
      <c r="E195" s="210" t="s">
        <v>34</v>
      </c>
      <c r="F195" s="281" t="s">
        <v>2373</v>
      </c>
      <c r="G195" s="204"/>
      <c r="H195" s="212">
        <v>3.5</v>
      </c>
      <c r="I195" s="332" t="s">
        <v>34</v>
      </c>
      <c r="J195" s="204"/>
      <c r="K195" s="204"/>
      <c r="L195" s="333"/>
    </row>
    <row r="196" spans="2:12" s="1" customFormat="1" ht="22.5" customHeight="1" outlineLevel="2" collapsed="1">
      <c r="B196" s="302"/>
      <c r="C196" s="191" t="s">
        <v>488</v>
      </c>
      <c r="D196" s="191" t="s">
        <v>342</v>
      </c>
      <c r="E196" s="192" t="s">
        <v>2451</v>
      </c>
      <c r="F196" s="280" t="s">
        <v>2452</v>
      </c>
      <c r="G196" s="194" t="s">
        <v>491</v>
      </c>
      <c r="H196" s="195">
        <v>3.5</v>
      </c>
      <c r="I196" s="269">
        <v>52.9</v>
      </c>
      <c r="J196" s="197">
        <f>ROUND(I196*H196,2)</f>
        <v>185.15</v>
      </c>
      <c r="K196" s="193" t="s">
        <v>346</v>
      </c>
      <c r="L196" s="322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81" t="s">
        <v>2373</v>
      </c>
      <c r="G197" s="204"/>
      <c r="H197" s="212">
        <v>3.5</v>
      </c>
      <c r="I197" s="332" t="s">
        <v>34</v>
      </c>
      <c r="J197" s="204"/>
      <c r="K197" s="204"/>
      <c r="L197" s="333"/>
    </row>
    <row r="198" spans="2:12" s="1" customFormat="1" ht="22.5" customHeight="1" outlineLevel="2">
      <c r="B198" s="302"/>
      <c r="C198" s="191" t="s">
        <v>494</v>
      </c>
      <c r="D198" s="191" t="s">
        <v>342</v>
      </c>
      <c r="E198" s="192" t="s">
        <v>2203</v>
      </c>
      <c r="F198" s="280" t="s">
        <v>2204</v>
      </c>
      <c r="G198" s="194" t="s">
        <v>1130</v>
      </c>
      <c r="H198" s="195">
        <v>1</v>
      </c>
      <c r="I198" s="269">
        <v>209</v>
      </c>
      <c r="J198" s="197">
        <f>ROUND(I198*H198,2)</f>
        <v>209</v>
      </c>
      <c r="K198" s="193" t="s">
        <v>34</v>
      </c>
      <c r="L198" s="322"/>
    </row>
    <row r="199" spans="2:12" s="11" customFormat="1" ht="29.85" customHeight="1" outlineLevel="1">
      <c r="B199" s="318"/>
      <c r="C199" s="182"/>
      <c r="D199" s="188" t="s">
        <v>74</v>
      </c>
      <c r="E199" s="189" t="s">
        <v>808</v>
      </c>
      <c r="F199" s="279" t="s">
        <v>2293</v>
      </c>
      <c r="G199" s="182"/>
      <c r="H199" s="182"/>
      <c r="I199" s="321" t="s">
        <v>34</v>
      </c>
      <c r="J199" s="190">
        <f>J200</f>
        <v>114.72</v>
      </c>
      <c r="K199" s="182"/>
      <c r="L199" s="320"/>
    </row>
    <row r="200" spans="2:12" s="1" customFormat="1" ht="22.5" customHeight="1" outlineLevel="2">
      <c r="B200" s="302"/>
      <c r="C200" s="191" t="s">
        <v>500</v>
      </c>
      <c r="D200" s="191" t="s">
        <v>342</v>
      </c>
      <c r="E200" s="192" t="s">
        <v>2453</v>
      </c>
      <c r="F200" s="193" t="s">
        <v>2454</v>
      </c>
      <c r="G200" s="194" t="s">
        <v>417</v>
      </c>
      <c r="H200" s="195">
        <v>0.183</v>
      </c>
      <c r="I200" s="269">
        <v>626.9</v>
      </c>
      <c r="J200" s="197">
        <f>ROUND(I200*H200,2)</f>
        <v>114.72</v>
      </c>
      <c r="K200" s="193" t="s">
        <v>346</v>
      </c>
      <c r="L200" s="322"/>
    </row>
    <row r="201" spans="2:12" s="11" customFormat="1" ht="37.35" customHeight="1">
      <c r="B201" s="318"/>
      <c r="C201" s="182"/>
      <c r="D201" s="188" t="s">
        <v>74</v>
      </c>
      <c r="E201" s="231" t="s">
        <v>2297</v>
      </c>
      <c r="F201" s="231" t="s">
        <v>2298</v>
      </c>
      <c r="G201" s="182"/>
      <c r="H201" s="182"/>
      <c r="I201" s="321" t="s">
        <v>34</v>
      </c>
      <c r="J201" s="232">
        <f>J202</f>
        <v>13248.56</v>
      </c>
      <c r="K201" s="182"/>
      <c r="L201" s="320"/>
    </row>
    <row r="202" spans="2:12" s="11" customFormat="1" ht="29.85" customHeight="1" outlineLevel="1">
      <c r="B202" s="318"/>
      <c r="C202" s="182"/>
      <c r="D202" s="188" t="s">
        <v>74</v>
      </c>
      <c r="E202" s="189" t="s">
        <v>2299</v>
      </c>
      <c r="F202" s="279" t="s">
        <v>2300</v>
      </c>
      <c r="G202" s="182"/>
      <c r="H202" s="182"/>
      <c r="I202" s="321" t="s">
        <v>34</v>
      </c>
      <c r="J202" s="190">
        <f>SUM(J203:J204)</f>
        <v>13248.56</v>
      </c>
      <c r="K202" s="182"/>
      <c r="L202" s="320"/>
    </row>
    <row r="203" spans="2:12" s="1" customFormat="1" ht="22.5" customHeight="1" outlineLevel="2">
      <c r="B203" s="302"/>
      <c r="C203" s="191" t="s">
        <v>507</v>
      </c>
      <c r="D203" s="191" t="s">
        <v>342</v>
      </c>
      <c r="E203" s="192" t="s">
        <v>2455</v>
      </c>
      <c r="F203" s="193" t="s">
        <v>2456</v>
      </c>
      <c r="G203" s="194" t="s">
        <v>1130</v>
      </c>
      <c r="H203" s="195">
        <v>1</v>
      </c>
      <c r="I203" s="269">
        <v>13235.4</v>
      </c>
      <c r="J203" s="197">
        <f>ROUND(I203*H203,2)</f>
        <v>13235.4</v>
      </c>
      <c r="K203" s="193" t="s">
        <v>34</v>
      </c>
      <c r="L203" s="322"/>
    </row>
    <row r="204" spans="2:12" s="1" customFormat="1" ht="22.5" customHeight="1" outlineLevel="2">
      <c r="B204" s="302"/>
      <c r="C204" s="191" t="s">
        <v>510</v>
      </c>
      <c r="D204" s="191" t="s">
        <v>342</v>
      </c>
      <c r="E204" s="192" t="s">
        <v>2347</v>
      </c>
      <c r="F204" s="193" t="s">
        <v>2348</v>
      </c>
      <c r="G204" s="194" t="s">
        <v>417</v>
      </c>
      <c r="H204" s="195">
        <v>0.021</v>
      </c>
      <c r="I204" s="269">
        <v>626.9</v>
      </c>
      <c r="J204" s="197">
        <f>ROUND(I204*H204,2)</f>
        <v>13.16</v>
      </c>
      <c r="K204" s="193" t="s">
        <v>346</v>
      </c>
      <c r="L204" s="322"/>
    </row>
    <row r="205" spans="2:12" s="11" customFormat="1" ht="37.35" customHeight="1">
      <c r="B205" s="318"/>
      <c r="C205" s="182"/>
      <c r="D205" s="188" t="s">
        <v>74</v>
      </c>
      <c r="E205" s="231" t="s">
        <v>441</v>
      </c>
      <c r="F205" s="231" t="s">
        <v>2354</v>
      </c>
      <c r="G205" s="182"/>
      <c r="H205" s="182"/>
      <c r="I205" s="321" t="s">
        <v>34</v>
      </c>
      <c r="J205" s="232">
        <f>J206</f>
        <v>49.95</v>
      </c>
      <c r="K205" s="182"/>
      <c r="L205" s="320"/>
    </row>
    <row r="206" spans="2:12" s="11" customFormat="1" ht="29.85" customHeight="1" outlineLevel="1">
      <c r="B206" s="318"/>
      <c r="C206" s="182"/>
      <c r="D206" s="188" t="s">
        <v>74</v>
      </c>
      <c r="E206" s="189" t="s">
        <v>2361</v>
      </c>
      <c r="F206" s="279" t="s">
        <v>2362</v>
      </c>
      <c r="G206" s="182"/>
      <c r="H206" s="182"/>
      <c r="I206" s="321" t="s">
        <v>34</v>
      </c>
      <c r="J206" s="190">
        <f>J207</f>
        <v>49.95</v>
      </c>
      <c r="K206" s="182"/>
      <c r="L206" s="320"/>
    </row>
    <row r="207" spans="2:12" s="1" customFormat="1" ht="22.5" customHeight="1" outlineLevel="2" collapsed="1">
      <c r="B207" s="302"/>
      <c r="C207" s="191" t="s">
        <v>514</v>
      </c>
      <c r="D207" s="191" t="s">
        <v>342</v>
      </c>
      <c r="E207" s="192" t="s">
        <v>2364</v>
      </c>
      <c r="F207" s="193" t="s">
        <v>2365</v>
      </c>
      <c r="G207" s="194" t="s">
        <v>491</v>
      </c>
      <c r="H207" s="195">
        <v>4.5</v>
      </c>
      <c r="I207" s="269">
        <v>11.1</v>
      </c>
      <c r="J207" s="197">
        <f>ROUND(I207*H207,2)</f>
        <v>49.95</v>
      </c>
      <c r="K207" s="193" t="s">
        <v>34</v>
      </c>
      <c r="L207" s="322"/>
    </row>
    <row r="208" spans="2:12" s="12" customFormat="1" ht="13.5" hidden="1" outlineLevel="3">
      <c r="B208" s="342"/>
      <c r="C208" s="203"/>
      <c r="D208" s="206" t="s">
        <v>348</v>
      </c>
      <c r="E208" s="343" t="s">
        <v>34</v>
      </c>
      <c r="F208" s="344" t="s">
        <v>2457</v>
      </c>
      <c r="G208" s="203"/>
      <c r="H208" s="345" t="s">
        <v>34</v>
      </c>
      <c r="I208" s="351"/>
      <c r="J208" s="203"/>
      <c r="K208" s="203"/>
      <c r="L208" s="347"/>
    </row>
    <row r="209" spans="2:12" s="13" customFormat="1" ht="13.5" hidden="1" outlineLevel="3">
      <c r="B209" s="331"/>
      <c r="C209" s="204"/>
      <c r="D209" s="206" t="s">
        <v>348</v>
      </c>
      <c r="E209" s="210" t="s">
        <v>34</v>
      </c>
      <c r="F209" s="211" t="s">
        <v>2371</v>
      </c>
      <c r="G209" s="204"/>
      <c r="H209" s="212">
        <v>4.5</v>
      </c>
      <c r="I209" s="348"/>
      <c r="J209" s="204"/>
      <c r="K209" s="204"/>
      <c r="L209" s="333"/>
    </row>
    <row r="210" spans="2:12" s="1" customFormat="1" ht="6.9" customHeight="1">
      <c r="B210" s="323"/>
      <c r="C210" s="324"/>
      <c r="D210" s="324"/>
      <c r="E210" s="324"/>
      <c r="F210" s="324"/>
      <c r="G210" s="324"/>
      <c r="H210" s="324"/>
      <c r="I210" s="325"/>
      <c r="J210" s="324"/>
      <c r="K210" s="324"/>
      <c r="L210" s="326"/>
    </row>
  </sheetData>
  <sheetProtection formatColumns="0" formatRows="0" sort="0" autoFilter="0"/>
  <autoFilter ref="C96:K209"/>
  <mergeCells count="14">
    <mergeCell ref="E87:H87"/>
    <mergeCell ref="E85:H85"/>
    <mergeCell ref="E89:H89"/>
    <mergeCell ref="G1:H1"/>
    <mergeCell ref="E49:H49"/>
    <mergeCell ref="E53:H53"/>
    <mergeCell ref="E51:H51"/>
    <mergeCell ref="E55:H55"/>
    <mergeCell ref="E83:H8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94"/>
  <sheetViews>
    <sheetView showGridLines="0" workbookViewId="0" topLeftCell="A1">
      <pane ySplit="1" topLeftCell="A2" activePane="bottomLeft" state="frozen"/>
      <selection pane="bottomLeft" activeCell="L96" sqref="L96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5090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5177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5777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188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5092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ROUND(J97,2)</f>
        <v>216778.99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5090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5177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01.2 - přeložka vodovodu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PROJEKTY VODAM s.r.o.   HRANICE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J97</f>
        <v>216778.99000000002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J98</f>
        <v>216778.99000000002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J99</f>
        <v>69772.72000000002</v>
      </c>
      <c r="K66" s="158"/>
      <c r="L66" s="313"/>
    </row>
    <row r="67" spans="2:12" s="9" customFormat="1" ht="19.95" customHeight="1" hidden="1">
      <c r="B67" s="312"/>
      <c r="C67" s="153"/>
      <c r="D67" s="154" t="s">
        <v>5179</v>
      </c>
      <c r="E67" s="155"/>
      <c r="F67" s="155"/>
      <c r="G67" s="155"/>
      <c r="H67" s="155"/>
      <c r="I67" s="156"/>
      <c r="J67" s="157">
        <f>J140</f>
        <v>16722.88</v>
      </c>
      <c r="K67" s="158"/>
      <c r="L67" s="313"/>
    </row>
    <row r="68" spans="2:12" s="9" customFormat="1" ht="19.95" customHeight="1" hidden="1">
      <c r="B68" s="312"/>
      <c r="C68" s="153"/>
      <c r="D68" s="154" t="s">
        <v>302</v>
      </c>
      <c r="E68" s="155"/>
      <c r="F68" s="155"/>
      <c r="G68" s="155"/>
      <c r="H68" s="155"/>
      <c r="I68" s="156"/>
      <c r="J68" s="157">
        <f>J157</f>
        <v>5265.96</v>
      </c>
      <c r="K68" s="158"/>
      <c r="L68" s="313"/>
    </row>
    <row r="69" spans="2:12" s="9" customFormat="1" ht="19.95" customHeight="1" hidden="1">
      <c r="B69" s="312"/>
      <c r="C69" s="153"/>
      <c r="D69" s="154" t="s">
        <v>304</v>
      </c>
      <c r="E69" s="155"/>
      <c r="F69" s="155"/>
      <c r="G69" s="155"/>
      <c r="H69" s="155"/>
      <c r="I69" s="156"/>
      <c r="J69" s="157">
        <f>J161</f>
        <v>25356.800000000003</v>
      </c>
      <c r="K69" s="158"/>
      <c r="L69" s="313"/>
    </row>
    <row r="70" spans="2:12" s="9" customFormat="1" ht="19.95" customHeight="1" hidden="1">
      <c r="B70" s="312"/>
      <c r="C70" s="153"/>
      <c r="D70" s="154" t="s">
        <v>308</v>
      </c>
      <c r="E70" s="155"/>
      <c r="F70" s="155"/>
      <c r="G70" s="155"/>
      <c r="H70" s="155"/>
      <c r="I70" s="156"/>
      <c r="J70" s="157">
        <f>J168</f>
        <v>87007.39</v>
      </c>
      <c r="K70" s="158"/>
      <c r="L70" s="313"/>
    </row>
    <row r="71" spans="2:12" s="9" customFormat="1" ht="19.95" customHeight="1" hidden="1">
      <c r="B71" s="312"/>
      <c r="C71" s="153"/>
      <c r="D71" s="154" t="s">
        <v>5778</v>
      </c>
      <c r="E71" s="155"/>
      <c r="F71" s="155"/>
      <c r="G71" s="155"/>
      <c r="H71" s="155"/>
      <c r="I71" s="156"/>
      <c r="J71" s="157">
        <f>J182</f>
        <v>4879</v>
      </c>
      <c r="K71" s="158"/>
      <c r="L71" s="313"/>
    </row>
    <row r="72" spans="2:12" s="9" customFormat="1" ht="19.95" customHeight="1" hidden="1">
      <c r="B72" s="312"/>
      <c r="C72" s="153"/>
      <c r="D72" s="154" t="s">
        <v>5181</v>
      </c>
      <c r="E72" s="155"/>
      <c r="F72" s="155"/>
      <c r="G72" s="155"/>
      <c r="H72" s="155"/>
      <c r="I72" s="156"/>
      <c r="J72" s="157">
        <f>J184</f>
        <v>4293.43</v>
      </c>
      <c r="K72" s="158"/>
      <c r="L72" s="313"/>
    </row>
    <row r="73" spans="2:12" s="9" customFormat="1" ht="19.95" customHeight="1" hidden="1">
      <c r="B73" s="312"/>
      <c r="C73" s="153"/>
      <c r="D73" s="154" t="s">
        <v>5779</v>
      </c>
      <c r="E73" s="155"/>
      <c r="F73" s="155"/>
      <c r="G73" s="155"/>
      <c r="H73" s="155"/>
      <c r="I73" s="156"/>
      <c r="J73" s="157">
        <f>J186</f>
        <v>3480.81</v>
      </c>
      <c r="K73" s="158"/>
      <c r="L73" s="313"/>
    </row>
    <row r="74" spans="2:12" s="1" customFormat="1" ht="21.75" customHeight="1" hidden="1">
      <c r="B74" s="302"/>
      <c r="C74" s="260"/>
      <c r="D74" s="260"/>
      <c r="E74" s="260"/>
      <c r="F74" s="260"/>
      <c r="G74" s="260"/>
      <c r="H74" s="260"/>
      <c r="I74" s="114"/>
      <c r="J74" s="260"/>
      <c r="K74" s="41"/>
      <c r="L74" s="303"/>
    </row>
    <row r="75" spans="2:12" s="1" customFormat="1" ht="6.9" customHeight="1" hidden="1">
      <c r="B75" s="307"/>
      <c r="C75" s="52"/>
      <c r="D75" s="52"/>
      <c r="E75" s="52"/>
      <c r="F75" s="52"/>
      <c r="G75" s="52"/>
      <c r="H75" s="52"/>
      <c r="I75" s="135"/>
      <c r="J75" s="52"/>
      <c r="K75" s="53"/>
      <c r="L75" s="303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s="1" customFormat="1" ht="6.9" customHeight="1">
      <c r="B79" s="314"/>
      <c r="C79" s="55"/>
      <c r="D79" s="55"/>
      <c r="E79" s="55"/>
      <c r="F79" s="55"/>
      <c r="G79" s="55"/>
      <c r="H79" s="55"/>
      <c r="I79" s="138"/>
      <c r="J79" s="55"/>
      <c r="K79" s="55"/>
      <c r="L79" s="303"/>
    </row>
    <row r="80" spans="2:12" s="1" customFormat="1" ht="36.9" customHeight="1">
      <c r="B80" s="302"/>
      <c r="C80" s="25" t="s">
        <v>322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6.9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14.4" customHeight="1">
      <c r="B82" s="302"/>
      <c r="C82" s="32" t="s">
        <v>16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2.5" customHeight="1">
      <c r="B83" s="302"/>
      <c r="C83" s="260"/>
      <c r="D83" s="260"/>
      <c r="E83" s="384" t="s">
        <v>17</v>
      </c>
      <c r="F83" s="375"/>
      <c r="G83" s="375"/>
      <c r="H83" s="375"/>
      <c r="I83" s="114"/>
      <c r="J83" s="260"/>
      <c r="K83" s="260"/>
      <c r="L83" s="303"/>
    </row>
    <row r="84" spans="2:12" ht="13.2">
      <c r="B84" s="301"/>
      <c r="C84" s="32" t="s">
        <v>217</v>
      </c>
      <c r="D84" s="262"/>
      <c r="E84" s="262"/>
      <c r="F84" s="262"/>
      <c r="G84" s="262"/>
      <c r="H84" s="262"/>
      <c r="I84" s="113"/>
      <c r="J84" s="262"/>
      <c r="K84" s="262"/>
      <c r="L84" s="300"/>
    </row>
    <row r="85" spans="2:12" ht="22.5" customHeight="1">
      <c r="B85" s="301"/>
      <c r="C85" s="262"/>
      <c r="D85" s="262"/>
      <c r="E85" s="384" t="s">
        <v>5090</v>
      </c>
      <c r="F85" s="382"/>
      <c r="G85" s="382"/>
      <c r="H85" s="382"/>
      <c r="I85" s="113"/>
      <c r="J85" s="262"/>
      <c r="K85" s="262"/>
      <c r="L85" s="300"/>
    </row>
    <row r="86" spans="2:12" ht="13.2">
      <c r="B86" s="301"/>
      <c r="C86" s="32" t="s">
        <v>221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s="1" customFormat="1" ht="22.5" customHeight="1">
      <c r="B87" s="302"/>
      <c r="C87" s="260"/>
      <c r="D87" s="260"/>
      <c r="E87" s="383" t="s">
        <v>5177</v>
      </c>
      <c r="F87" s="375"/>
      <c r="G87" s="375"/>
      <c r="H87" s="375"/>
      <c r="I87" s="114"/>
      <c r="J87" s="260"/>
      <c r="K87" s="260"/>
      <c r="L87" s="303"/>
    </row>
    <row r="88" spans="2:12" s="1" customFormat="1" ht="14.4" customHeight="1">
      <c r="B88" s="302"/>
      <c r="C88" s="32" t="s">
        <v>225</v>
      </c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23.25" customHeight="1">
      <c r="B89" s="302"/>
      <c r="C89" s="260"/>
      <c r="D89" s="260"/>
      <c r="E89" s="385" t="str">
        <f>E13</f>
        <v>SO 01.2 - přeložka vodovodu</v>
      </c>
      <c r="F89" s="375"/>
      <c r="G89" s="375"/>
      <c r="H89" s="375"/>
      <c r="I89" s="114"/>
      <c r="J89" s="260"/>
      <c r="K89" s="260"/>
      <c r="L89" s="303"/>
    </row>
    <row r="90" spans="2:12" s="1" customFormat="1" ht="6.9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18" customHeight="1">
      <c r="B91" s="302"/>
      <c r="C91" s="32" t="s">
        <v>24</v>
      </c>
      <c r="D91" s="260"/>
      <c r="E91" s="260"/>
      <c r="F91" s="30" t="str">
        <f>F16</f>
        <v>HRANICE - DRAHOTUŠE</v>
      </c>
      <c r="G91" s="260"/>
      <c r="H91" s="260"/>
      <c r="I91" s="115" t="s">
        <v>26</v>
      </c>
      <c r="J91" s="116" t="str">
        <f>IF(J16="","",J16)</f>
        <v>6.4.2016</v>
      </c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3.2">
      <c r="B93" s="302"/>
      <c r="C93" s="32" t="s">
        <v>32</v>
      </c>
      <c r="D93" s="260"/>
      <c r="E93" s="260"/>
      <c r="F93" s="30" t="str">
        <f>E19</f>
        <v>VODOVODY A KANALIZACE PŘEROV a.s.</v>
      </c>
      <c r="G93" s="260"/>
      <c r="H93" s="260"/>
      <c r="I93" s="115" t="s">
        <v>38</v>
      </c>
      <c r="J93" s="30" t="str">
        <f>E25</f>
        <v>PROJEKTY VODAM s.r.o.   HRANICE</v>
      </c>
      <c r="K93" s="260"/>
      <c r="L93" s="303"/>
    </row>
    <row r="94" spans="2:12" s="1" customFormat="1" ht="14.4" customHeight="1">
      <c r="B94" s="302"/>
      <c r="C94" s="32" t="s">
        <v>37</v>
      </c>
      <c r="D94" s="260"/>
      <c r="E94" s="260"/>
      <c r="F94" s="30" t="s">
        <v>6577</v>
      </c>
      <c r="G94" s="260"/>
      <c r="H94" s="260"/>
      <c r="I94" s="114"/>
      <c r="J94" s="260"/>
      <c r="K94" s="260"/>
      <c r="L94" s="303"/>
    </row>
    <row r="95" spans="2:12" s="1" customFormat="1" ht="10.35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0" customFormat="1" ht="29.25" customHeight="1">
      <c r="B96" s="315"/>
      <c r="C96" s="165" t="s">
        <v>323</v>
      </c>
      <c r="D96" s="166" t="s">
        <v>60</v>
      </c>
      <c r="E96" s="166" t="s">
        <v>57</v>
      </c>
      <c r="F96" s="166" t="s">
        <v>324</v>
      </c>
      <c r="G96" s="166" t="s">
        <v>325</v>
      </c>
      <c r="H96" s="166" t="s">
        <v>326</v>
      </c>
      <c r="I96" s="167" t="s">
        <v>327</v>
      </c>
      <c r="J96" s="166" t="s">
        <v>283</v>
      </c>
      <c r="K96" s="168" t="s">
        <v>328</v>
      </c>
      <c r="L96" s="368"/>
    </row>
    <row r="97" spans="2:12" s="1" customFormat="1" ht="29.25" customHeight="1">
      <c r="B97" s="302"/>
      <c r="C97" s="316" t="s">
        <v>285</v>
      </c>
      <c r="D97" s="260"/>
      <c r="E97" s="260"/>
      <c r="F97" s="260"/>
      <c r="G97" s="260"/>
      <c r="H97" s="260"/>
      <c r="I97" s="114"/>
      <c r="J97" s="317">
        <f>J98</f>
        <v>216778.99000000002</v>
      </c>
      <c r="K97" s="260"/>
      <c r="L97" s="303"/>
    </row>
    <row r="98" spans="2:12" s="11" customFormat="1" ht="37.35" customHeight="1">
      <c r="B98" s="318"/>
      <c r="C98" s="182"/>
      <c r="D98" s="188" t="s">
        <v>74</v>
      </c>
      <c r="E98" s="231" t="s">
        <v>336</v>
      </c>
      <c r="F98" s="231" t="s">
        <v>337</v>
      </c>
      <c r="G98" s="182"/>
      <c r="H98" s="182"/>
      <c r="I98" s="319"/>
      <c r="J98" s="232">
        <f>J99+J140+J157+J161+J168+J182+J184+J186</f>
        <v>216778.99000000002</v>
      </c>
      <c r="K98" s="182"/>
      <c r="L98" s="320"/>
    </row>
    <row r="99" spans="2:12" s="11" customFormat="1" ht="29.85" customHeight="1" outlineLevel="1">
      <c r="B99" s="318"/>
      <c r="C99" s="182"/>
      <c r="D99" s="188" t="s">
        <v>74</v>
      </c>
      <c r="E99" s="189" t="s">
        <v>23</v>
      </c>
      <c r="F99" s="189" t="s">
        <v>339</v>
      </c>
      <c r="G99" s="182"/>
      <c r="H99" s="182"/>
      <c r="I99" s="319"/>
      <c r="J99" s="190">
        <f>SUM(J100:J137)</f>
        <v>69772.72000000002</v>
      </c>
      <c r="K99" s="182"/>
      <c r="L99" s="320"/>
    </row>
    <row r="100" spans="2:12" s="1" customFormat="1" ht="22.5" customHeight="1" outlineLevel="2" collapsed="1">
      <c r="B100" s="302"/>
      <c r="C100" s="191" t="s">
        <v>23</v>
      </c>
      <c r="D100" s="191" t="s">
        <v>342</v>
      </c>
      <c r="E100" s="192" t="s">
        <v>5233</v>
      </c>
      <c r="F100" s="193" t="s">
        <v>5234</v>
      </c>
      <c r="G100" s="194" t="s">
        <v>345</v>
      </c>
      <c r="H100" s="195">
        <v>21.84</v>
      </c>
      <c r="I100" s="269">
        <v>250.8</v>
      </c>
      <c r="J100" s="197">
        <f>ROUND(I100*H100,2)</f>
        <v>5477.47</v>
      </c>
      <c r="K100" s="193" t="s">
        <v>5100</v>
      </c>
      <c r="L100" s="322"/>
    </row>
    <row r="101" spans="2:12" s="13" customFormat="1" ht="13.5" hidden="1" outlineLevel="3">
      <c r="B101" s="331"/>
      <c r="C101" s="204"/>
      <c r="D101" s="206" t="s">
        <v>348</v>
      </c>
      <c r="E101" s="210" t="s">
        <v>34</v>
      </c>
      <c r="F101" s="211" t="s">
        <v>5780</v>
      </c>
      <c r="G101" s="204"/>
      <c r="H101" s="212">
        <v>21.84</v>
      </c>
      <c r="I101" s="332" t="s">
        <v>34</v>
      </c>
      <c r="J101" s="204"/>
      <c r="K101" s="204"/>
      <c r="L101" s="333"/>
    </row>
    <row r="102" spans="2:12" s="14" customFormat="1" ht="13.5" hidden="1" outlineLevel="3">
      <c r="B102" s="335"/>
      <c r="C102" s="205"/>
      <c r="D102" s="206" t="s">
        <v>348</v>
      </c>
      <c r="E102" s="207" t="s">
        <v>34</v>
      </c>
      <c r="F102" s="208" t="s">
        <v>352</v>
      </c>
      <c r="G102" s="205"/>
      <c r="H102" s="209">
        <v>21.84</v>
      </c>
      <c r="I102" s="336" t="s">
        <v>34</v>
      </c>
      <c r="J102" s="205"/>
      <c r="K102" s="205"/>
      <c r="L102" s="337"/>
    </row>
    <row r="103" spans="2:12" s="1" customFormat="1" ht="22.5" customHeight="1" outlineLevel="2" collapsed="1">
      <c r="B103" s="302"/>
      <c r="C103" s="191" t="s">
        <v>83</v>
      </c>
      <c r="D103" s="191" t="s">
        <v>342</v>
      </c>
      <c r="E103" s="192" t="s">
        <v>5277</v>
      </c>
      <c r="F103" s="193" t="s">
        <v>5278</v>
      </c>
      <c r="G103" s="194" t="s">
        <v>345</v>
      </c>
      <c r="H103" s="195">
        <v>50.96</v>
      </c>
      <c r="I103" s="269">
        <v>250.8</v>
      </c>
      <c r="J103" s="197">
        <f>ROUND(I103*H103,2)</f>
        <v>12780.77</v>
      </c>
      <c r="K103" s="193" t="s">
        <v>5100</v>
      </c>
      <c r="L103" s="322"/>
    </row>
    <row r="104" spans="2:12" s="13" customFormat="1" ht="13.5" hidden="1" outlineLevel="3">
      <c r="B104" s="331"/>
      <c r="C104" s="204"/>
      <c r="D104" s="206" t="s">
        <v>348</v>
      </c>
      <c r="E104" s="210" t="s">
        <v>34</v>
      </c>
      <c r="F104" s="211" t="s">
        <v>5781</v>
      </c>
      <c r="G104" s="204"/>
      <c r="H104" s="212">
        <v>50.96</v>
      </c>
      <c r="I104" s="332" t="s">
        <v>34</v>
      </c>
      <c r="J104" s="204"/>
      <c r="K104" s="204"/>
      <c r="L104" s="333"/>
    </row>
    <row r="105" spans="2:12" s="14" customFormat="1" ht="13.5" hidden="1" outlineLevel="3">
      <c r="B105" s="335"/>
      <c r="C105" s="205"/>
      <c r="D105" s="206" t="s">
        <v>348</v>
      </c>
      <c r="E105" s="207" t="s">
        <v>34</v>
      </c>
      <c r="F105" s="208" t="s">
        <v>352</v>
      </c>
      <c r="G105" s="205"/>
      <c r="H105" s="209">
        <v>50.96</v>
      </c>
      <c r="I105" s="336" t="s">
        <v>34</v>
      </c>
      <c r="J105" s="205"/>
      <c r="K105" s="205"/>
      <c r="L105" s="337"/>
    </row>
    <row r="106" spans="2:12" s="1" customFormat="1" ht="22.5" customHeight="1" outlineLevel="2" collapsed="1">
      <c r="B106" s="302"/>
      <c r="C106" s="191" t="s">
        <v>90</v>
      </c>
      <c r="D106" s="191" t="s">
        <v>342</v>
      </c>
      <c r="E106" s="192" t="s">
        <v>5309</v>
      </c>
      <c r="F106" s="193" t="s">
        <v>5310</v>
      </c>
      <c r="G106" s="194" t="s">
        <v>345</v>
      </c>
      <c r="H106" s="195">
        <v>25.48</v>
      </c>
      <c r="I106" s="269">
        <v>12.4</v>
      </c>
      <c r="J106" s="197">
        <f>ROUND(I106*H106,2)</f>
        <v>315.95</v>
      </c>
      <c r="K106" s="193" t="s">
        <v>5100</v>
      </c>
      <c r="L106" s="322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11" t="s">
        <v>5782</v>
      </c>
      <c r="G107" s="204"/>
      <c r="H107" s="212">
        <v>25.48</v>
      </c>
      <c r="I107" s="332" t="s">
        <v>34</v>
      </c>
      <c r="J107" s="204"/>
      <c r="K107" s="204"/>
      <c r="L107" s="333"/>
    </row>
    <row r="108" spans="2:12" s="14" customFormat="1" ht="13.5" hidden="1" outlineLevel="3">
      <c r="B108" s="335"/>
      <c r="C108" s="205"/>
      <c r="D108" s="206" t="s">
        <v>348</v>
      </c>
      <c r="E108" s="207" t="s">
        <v>34</v>
      </c>
      <c r="F108" s="208" t="s">
        <v>352</v>
      </c>
      <c r="G108" s="205"/>
      <c r="H108" s="209">
        <v>25.48</v>
      </c>
      <c r="I108" s="336" t="s">
        <v>34</v>
      </c>
      <c r="J108" s="205"/>
      <c r="K108" s="205"/>
      <c r="L108" s="337"/>
    </row>
    <row r="109" spans="2:12" s="1" customFormat="1" ht="22.5" customHeight="1" outlineLevel="2">
      <c r="B109" s="302"/>
      <c r="C109" s="191" t="s">
        <v>347</v>
      </c>
      <c r="D109" s="191" t="s">
        <v>342</v>
      </c>
      <c r="E109" s="192" t="s">
        <v>5783</v>
      </c>
      <c r="F109" s="193" t="s">
        <v>5784</v>
      </c>
      <c r="G109" s="194" t="s">
        <v>1130</v>
      </c>
      <c r="H109" s="195">
        <v>3</v>
      </c>
      <c r="I109" s="269">
        <v>802.5</v>
      </c>
      <c r="J109" s="197">
        <f>ROUND(I109*H109,2)</f>
        <v>2407.5</v>
      </c>
      <c r="K109" s="193" t="s">
        <v>5100</v>
      </c>
      <c r="L109" s="322"/>
    </row>
    <row r="110" spans="2:12" s="1" customFormat="1" ht="22.5" customHeight="1" outlineLevel="2">
      <c r="B110" s="302"/>
      <c r="C110" s="191" t="s">
        <v>368</v>
      </c>
      <c r="D110" s="191" t="s">
        <v>342</v>
      </c>
      <c r="E110" s="192" t="s">
        <v>5785</v>
      </c>
      <c r="F110" s="193" t="s">
        <v>5786</v>
      </c>
      <c r="G110" s="194" t="s">
        <v>1130</v>
      </c>
      <c r="H110" s="195">
        <v>3</v>
      </c>
      <c r="I110" s="269">
        <v>200.6</v>
      </c>
      <c r="J110" s="197">
        <f>ROUND(I110*H110,2)</f>
        <v>601.8</v>
      </c>
      <c r="K110" s="193" t="s">
        <v>5100</v>
      </c>
      <c r="L110" s="322"/>
    </row>
    <row r="111" spans="2:12" s="1" customFormat="1" ht="22.5" customHeight="1" outlineLevel="2" collapsed="1">
      <c r="B111" s="302"/>
      <c r="C111" s="191" t="s">
        <v>373</v>
      </c>
      <c r="D111" s="191" t="s">
        <v>342</v>
      </c>
      <c r="E111" s="192" t="s">
        <v>5320</v>
      </c>
      <c r="F111" s="193" t="s">
        <v>5321</v>
      </c>
      <c r="G111" s="194" t="s">
        <v>345</v>
      </c>
      <c r="H111" s="195">
        <v>36.4</v>
      </c>
      <c r="I111" s="269">
        <v>15.5</v>
      </c>
      <c r="J111" s="197">
        <f>ROUND(I111*H111,2)</f>
        <v>564.2</v>
      </c>
      <c r="K111" s="193" t="s">
        <v>5100</v>
      </c>
      <c r="L111" s="322"/>
    </row>
    <row r="112" spans="2:12" s="13" customFormat="1" ht="13.5" hidden="1" outlineLevel="3">
      <c r="B112" s="331"/>
      <c r="C112" s="204"/>
      <c r="D112" s="206" t="s">
        <v>348</v>
      </c>
      <c r="E112" s="210" t="s">
        <v>34</v>
      </c>
      <c r="F112" s="211" t="s">
        <v>5787</v>
      </c>
      <c r="G112" s="204"/>
      <c r="H112" s="212">
        <v>36.4</v>
      </c>
      <c r="I112" s="332" t="s">
        <v>34</v>
      </c>
      <c r="J112" s="204"/>
      <c r="K112" s="204"/>
      <c r="L112" s="333"/>
    </row>
    <row r="113" spans="2:12" s="14" customFormat="1" ht="13.5" hidden="1" outlineLevel="3">
      <c r="B113" s="335"/>
      <c r="C113" s="205"/>
      <c r="D113" s="206" t="s">
        <v>348</v>
      </c>
      <c r="E113" s="207" t="s">
        <v>34</v>
      </c>
      <c r="F113" s="208" t="s">
        <v>352</v>
      </c>
      <c r="G113" s="205"/>
      <c r="H113" s="209">
        <v>36.4</v>
      </c>
      <c r="I113" s="336" t="s">
        <v>34</v>
      </c>
      <c r="J113" s="205"/>
      <c r="K113" s="205"/>
      <c r="L113" s="337"/>
    </row>
    <row r="114" spans="2:12" s="1" customFormat="1" ht="22.5" customHeight="1" outlineLevel="2" collapsed="1">
      <c r="B114" s="302"/>
      <c r="C114" s="191" t="s">
        <v>378</v>
      </c>
      <c r="D114" s="191" t="s">
        <v>342</v>
      </c>
      <c r="E114" s="192" t="s">
        <v>5364</v>
      </c>
      <c r="F114" s="193" t="s">
        <v>5365</v>
      </c>
      <c r="G114" s="194" t="s">
        <v>345</v>
      </c>
      <c r="H114" s="195">
        <v>72.8</v>
      </c>
      <c r="I114" s="269">
        <v>181.1</v>
      </c>
      <c r="J114" s="197">
        <f>ROUND(I114*H114,2)</f>
        <v>13184.08</v>
      </c>
      <c r="K114" s="193" t="s">
        <v>5100</v>
      </c>
      <c r="L114" s="322"/>
    </row>
    <row r="115" spans="2:12" s="12" customFormat="1" ht="13.5" hidden="1" outlineLevel="3">
      <c r="B115" s="342"/>
      <c r="C115" s="203"/>
      <c r="D115" s="206" t="s">
        <v>348</v>
      </c>
      <c r="E115" s="343" t="s">
        <v>34</v>
      </c>
      <c r="F115" s="344" t="s">
        <v>5366</v>
      </c>
      <c r="G115" s="203"/>
      <c r="H115" s="345" t="s">
        <v>34</v>
      </c>
      <c r="I115" s="346" t="s">
        <v>34</v>
      </c>
      <c r="J115" s="203"/>
      <c r="K115" s="203"/>
      <c r="L115" s="347"/>
    </row>
    <row r="116" spans="2:12" s="13" customFormat="1" ht="13.5" hidden="1" outlineLevel="3">
      <c r="B116" s="331"/>
      <c r="C116" s="204"/>
      <c r="D116" s="206" t="s">
        <v>348</v>
      </c>
      <c r="E116" s="210" t="s">
        <v>34</v>
      </c>
      <c r="F116" s="211" t="s">
        <v>5788</v>
      </c>
      <c r="G116" s="204"/>
      <c r="H116" s="212">
        <v>72.8</v>
      </c>
      <c r="I116" s="332" t="s">
        <v>34</v>
      </c>
      <c r="J116" s="204"/>
      <c r="K116" s="204"/>
      <c r="L116" s="333"/>
    </row>
    <row r="117" spans="2:12" s="14" customFormat="1" ht="13.5" hidden="1" outlineLevel="3">
      <c r="B117" s="335"/>
      <c r="C117" s="205"/>
      <c r="D117" s="206" t="s">
        <v>348</v>
      </c>
      <c r="E117" s="207" t="s">
        <v>34</v>
      </c>
      <c r="F117" s="208" t="s">
        <v>352</v>
      </c>
      <c r="G117" s="205"/>
      <c r="H117" s="209">
        <v>72.8</v>
      </c>
      <c r="I117" s="336" t="s">
        <v>34</v>
      </c>
      <c r="J117" s="205"/>
      <c r="K117" s="205"/>
      <c r="L117" s="337"/>
    </row>
    <row r="118" spans="2:12" s="1" customFormat="1" ht="22.5" customHeight="1" outlineLevel="2" collapsed="1">
      <c r="B118" s="302"/>
      <c r="C118" s="191" t="s">
        <v>382</v>
      </c>
      <c r="D118" s="191" t="s">
        <v>342</v>
      </c>
      <c r="E118" s="192" t="s">
        <v>5368</v>
      </c>
      <c r="F118" s="193" t="s">
        <v>5369</v>
      </c>
      <c r="G118" s="194" t="s">
        <v>345</v>
      </c>
      <c r="H118" s="195">
        <v>218.4</v>
      </c>
      <c r="I118" s="269">
        <v>6.2</v>
      </c>
      <c r="J118" s="197">
        <f>ROUND(I118*H118,2)</f>
        <v>1354.08</v>
      </c>
      <c r="K118" s="193" t="s">
        <v>5100</v>
      </c>
      <c r="L118" s="322"/>
    </row>
    <row r="119" spans="2:12" s="13" customFormat="1" ht="13.5" hidden="1" outlineLevel="3">
      <c r="B119" s="331"/>
      <c r="C119" s="204"/>
      <c r="D119" s="206" t="s">
        <v>348</v>
      </c>
      <c r="E119" s="210" t="s">
        <v>34</v>
      </c>
      <c r="F119" s="211" t="s">
        <v>5789</v>
      </c>
      <c r="G119" s="204"/>
      <c r="H119" s="212">
        <v>218.4</v>
      </c>
      <c r="I119" s="332" t="s">
        <v>34</v>
      </c>
      <c r="J119" s="204"/>
      <c r="K119" s="204"/>
      <c r="L119" s="333"/>
    </row>
    <row r="120" spans="2:12" s="14" customFormat="1" ht="13.5" hidden="1" outlineLevel="3">
      <c r="B120" s="335"/>
      <c r="C120" s="205"/>
      <c r="D120" s="206" t="s">
        <v>348</v>
      </c>
      <c r="E120" s="207" t="s">
        <v>34</v>
      </c>
      <c r="F120" s="208" t="s">
        <v>352</v>
      </c>
      <c r="G120" s="205"/>
      <c r="H120" s="209">
        <v>218.4</v>
      </c>
      <c r="I120" s="336" t="s">
        <v>34</v>
      </c>
      <c r="J120" s="205"/>
      <c r="K120" s="205"/>
      <c r="L120" s="337"/>
    </row>
    <row r="121" spans="2:12" s="1" customFormat="1" ht="22.5" customHeight="1" outlineLevel="2" collapsed="1">
      <c r="B121" s="302"/>
      <c r="C121" s="191" t="s">
        <v>387</v>
      </c>
      <c r="D121" s="191" t="s">
        <v>342</v>
      </c>
      <c r="E121" s="192" t="s">
        <v>5379</v>
      </c>
      <c r="F121" s="193" t="s">
        <v>5380</v>
      </c>
      <c r="G121" s="194" t="s">
        <v>345</v>
      </c>
      <c r="H121" s="195">
        <v>7.56</v>
      </c>
      <c r="I121" s="269">
        <v>75.2</v>
      </c>
      <c r="J121" s="197">
        <f>ROUND(I121*H121,2)</f>
        <v>568.51</v>
      </c>
      <c r="K121" s="193" t="s">
        <v>5100</v>
      </c>
      <c r="L121" s="322"/>
    </row>
    <row r="122" spans="2:12" s="12" customFormat="1" ht="13.5" hidden="1" outlineLevel="3">
      <c r="B122" s="342"/>
      <c r="C122" s="203"/>
      <c r="D122" s="206" t="s">
        <v>348</v>
      </c>
      <c r="E122" s="343" t="s">
        <v>34</v>
      </c>
      <c r="F122" s="344" t="s">
        <v>5381</v>
      </c>
      <c r="G122" s="203"/>
      <c r="H122" s="345" t="s">
        <v>34</v>
      </c>
      <c r="I122" s="346" t="s">
        <v>34</v>
      </c>
      <c r="J122" s="203"/>
      <c r="K122" s="203"/>
      <c r="L122" s="347"/>
    </row>
    <row r="123" spans="2:12" s="12" customFormat="1" ht="24" hidden="1" outlineLevel="3">
      <c r="B123" s="342"/>
      <c r="C123" s="203"/>
      <c r="D123" s="206" t="s">
        <v>348</v>
      </c>
      <c r="E123" s="343" t="s">
        <v>34</v>
      </c>
      <c r="F123" s="344" t="s">
        <v>5382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5790</v>
      </c>
      <c r="G124" s="204"/>
      <c r="H124" s="212">
        <v>7.56</v>
      </c>
      <c r="I124" s="332" t="s">
        <v>34</v>
      </c>
      <c r="J124" s="204"/>
      <c r="K124" s="204"/>
      <c r="L124" s="333"/>
    </row>
    <row r="125" spans="2:12" s="14" customFormat="1" ht="13.5" hidden="1" outlineLevel="3">
      <c r="B125" s="335"/>
      <c r="C125" s="205"/>
      <c r="D125" s="206" t="s">
        <v>348</v>
      </c>
      <c r="E125" s="207" t="s">
        <v>34</v>
      </c>
      <c r="F125" s="208" t="s">
        <v>352</v>
      </c>
      <c r="G125" s="205"/>
      <c r="H125" s="209">
        <v>7.56</v>
      </c>
      <c r="I125" s="336" t="s">
        <v>34</v>
      </c>
      <c r="J125" s="205"/>
      <c r="K125" s="205"/>
      <c r="L125" s="337"/>
    </row>
    <row r="126" spans="2:12" s="1" customFormat="1" ht="22.5" customHeight="1" outlineLevel="2" collapsed="1">
      <c r="B126" s="302"/>
      <c r="C126" s="191" t="s">
        <v>28</v>
      </c>
      <c r="D126" s="191" t="s">
        <v>342</v>
      </c>
      <c r="E126" s="192" t="s">
        <v>5429</v>
      </c>
      <c r="F126" s="193" t="s">
        <v>5430</v>
      </c>
      <c r="G126" s="194" t="s">
        <v>345</v>
      </c>
      <c r="H126" s="195">
        <v>22.96</v>
      </c>
      <c r="I126" s="269">
        <v>250.8</v>
      </c>
      <c r="J126" s="197">
        <f>ROUND(I126*H126,2)</f>
        <v>5758.37</v>
      </c>
      <c r="K126" s="193" t="s">
        <v>5100</v>
      </c>
      <c r="L126" s="322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5791</v>
      </c>
      <c r="G127" s="204"/>
      <c r="H127" s="212">
        <v>22.96</v>
      </c>
      <c r="I127" s="332" t="s">
        <v>34</v>
      </c>
      <c r="J127" s="204"/>
      <c r="K127" s="204"/>
      <c r="L127" s="333"/>
    </row>
    <row r="128" spans="2:12" s="14" customFormat="1" ht="13.5" hidden="1" outlineLevel="3">
      <c r="B128" s="335"/>
      <c r="C128" s="205"/>
      <c r="D128" s="206" t="s">
        <v>348</v>
      </c>
      <c r="E128" s="207" t="s">
        <v>34</v>
      </c>
      <c r="F128" s="208" t="s">
        <v>352</v>
      </c>
      <c r="G128" s="205"/>
      <c r="H128" s="209">
        <v>22.96</v>
      </c>
      <c r="I128" s="336" t="s">
        <v>34</v>
      </c>
      <c r="J128" s="205"/>
      <c r="K128" s="205"/>
      <c r="L128" s="337"/>
    </row>
    <row r="129" spans="2:12" s="1" customFormat="1" ht="22.5" customHeight="1" outlineLevel="2">
      <c r="B129" s="302"/>
      <c r="C129" s="191" t="s">
        <v>340</v>
      </c>
      <c r="D129" s="191" t="s">
        <v>342</v>
      </c>
      <c r="E129" s="192" t="s">
        <v>5465</v>
      </c>
      <c r="F129" s="193" t="s">
        <v>5466</v>
      </c>
      <c r="G129" s="194" t="s">
        <v>345</v>
      </c>
      <c r="H129" s="195">
        <v>72.8</v>
      </c>
      <c r="I129" s="269">
        <v>167.2</v>
      </c>
      <c r="J129" s="197">
        <f>ROUND(I129*H129,2)</f>
        <v>12172.16</v>
      </c>
      <c r="K129" s="193" t="s">
        <v>5100</v>
      </c>
      <c r="L129" s="322"/>
    </row>
    <row r="130" spans="2:12" s="1" customFormat="1" ht="22.5" customHeight="1" outlineLevel="2" collapsed="1">
      <c r="B130" s="302"/>
      <c r="C130" s="191" t="s">
        <v>397</v>
      </c>
      <c r="D130" s="191" t="s">
        <v>342</v>
      </c>
      <c r="E130" s="192" t="s">
        <v>5471</v>
      </c>
      <c r="F130" s="193" t="s">
        <v>5472</v>
      </c>
      <c r="G130" s="194" t="s">
        <v>345</v>
      </c>
      <c r="H130" s="195">
        <v>22.68</v>
      </c>
      <c r="I130" s="269">
        <v>94.7</v>
      </c>
      <c r="J130" s="197">
        <f>ROUND(I130*H130,2)</f>
        <v>2147.8</v>
      </c>
      <c r="K130" s="193" t="s">
        <v>5139</v>
      </c>
      <c r="L130" s="322"/>
    </row>
    <row r="131" spans="2:12" s="12" customFormat="1" ht="13.5" hidden="1" outlineLevel="3">
      <c r="B131" s="342"/>
      <c r="C131" s="203"/>
      <c r="D131" s="206" t="s">
        <v>348</v>
      </c>
      <c r="E131" s="343" t="s">
        <v>34</v>
      </c>
      <c r="F131" s="344" t="s">
        <v>5473</v>
      </c>
      <c r="G131" s="203"/>
      <c r="H131" s="345" t="s">
        <v>34</v>
      </c>
      <c r="I131" s="346" t="s">
        <v>34</v>
      </c>
      <c r="J131" s="203"/>
      <c r="K131" s="203"/>
      <c r="L131" s="347"/>
    </row>
    <row r="132" spans="2:12" s="13" customFormat="1" ht="13.5" hidden="1" outlineLevel="3">
      <c r="B132" s="331"/>
      <c r="C132" s="204"/>
      <c r="D132" s="206" t="s">
        <v>348</v>
      </c>
      <c r="E132" s="210" t="s">
        <v>34</v>
      </c>
      <c r="F132" s="211" t="s">
        <v>5792</v>
      </c>
      <c r="G132" s="204"/>
      <c r="H132" s="212">
        <v>22.68</v>
      </c>
      <c r="I132" s="332" t="s">
        <v>34</v>
      </c>
      <c r="J132" s="204"/>
      <c r="K132" s="204"/>
      <c r="L132" s="333"/>
    </row>
    <row r="133" spans="2:12" s="14" customFormat="1" ht="13.5" hidden="1" outlineLevel="3">
      <c r="B133" s="335"/>
      <c r="C133" s="205"/>
      <c r="D133" s="206" t="s">
        <v>348</v>
      </c>
      <c r="E133" s="207" t="s">
        <v>34</v>
      </c>
      <c r="F133" s="208" t="s">
        <v>352</v>
      </c>
      <c r="G133" s="205"/>
      <c r="H133" s="209">
        <v>22.68</v>
      </c>
      <c r="I133" s="336" t="s">
        <v>34</v>
      </c>
      <c r="J133" s="205"/>
      <c r="K133" s="205"/>
      <c r="L133" s="337"/>
    </row>
    <row r="134" spans="2:12" s="1" customFormat="1" ht="22.5" customHeight="1" outlineLevel="2" collapsed="1">
      <c r="B134" s="302"/>
      <c r="C134" s="217" t="s">
        <v>271</v>
      </c>
      <c r="D134" s="217" t="s">
        <v>441</v>
      </c>
      <c r="E134" s="218" t="s">
        <v>5493</v>
      </c>
      <c r="F134" s="219" t="s">
        <v>5494</v>
      </c>
      <c r="G134" s="220" t="s">
        <v>417</v>
      </c>
      <c r="H134" s="221">
        <v>41.328</v>
      </c>
      <c r="I134" s="270">
        <v>236.8</v>
      </c>
      <c r="J134" s="222">
        <f>ROUND(I134*H134,2)</f>
        <v>9786.47</v>
      </c>
      <c r="K134" s="219" t="s">
        <v>5100</v>
      </c>
      <c r="L134" s="334"/>
    </row>
    <row r="135" spans="2:12" s="13" customFormat="1" ht="13.5" hidden="1" outlineLevel="3">
      <c r="B135" s="331"/>
      <c r="C135" s="204"/>
      <c r="D135" s="206" t="s">
        <v>348</v>
      </c>
      <c r="E135" s="210" t="s">
        <v>34</v>
      </c>
      <c r="F135" s="211" t="s">
        <v>5793</v>
      </c>
      <c r="G135" s="204"/>
      <c r="H135" s="212">
        <v>41.328</v>
      </c>
      <c r="I135" s="332" t="s">
        <v>34</v>
      </c>
      <c r="J135" s="204"/>
      <c r="K135" s="204"/>
      <c r="L135" s="333"/>
    </row>
    <row r="136" spans="2:12" s="14" customFormat="1" ht="13.5" hidden="1" outlineLevel="3">
      <c r="B136" s="335"/>
      <c r="C136" s="205"/>
      <c r="D136" s="206" t="s">
        <v>348</v>
      </c>
      <c r="E136" s="207" t="s">
        <v>34</v>
      </c>
      <c r="F136" s="208" t="s">
        <v>352</v>
      </c>
      <c r="G136" s="205"/>
      <c r="H136" s="209">
        <v>41.328</v>
      </c>
      <c r="I136" s="336" t="s">
        <v>34</v>
      </c>
      <c r="J136" s="205"/>
      <c r="K136" s="205"/>
      <c r="L136" s="337"/>
    </row>
    <row r="137" spans="2:12" s="1" customFormat="1" ht="22.5" customHeight="1" outlineLevel="2" collapsed="1">
      <c r="B137" s="302"/>
      <c r="C137" s="217" t="s">
        <v>403</v>
      </c>
      <c r="D137" s="217" t="s">
        <v>441</v>
      </c>
      <c r="E137" s="218" t="s">
        <v>5499</v>
      </c>
      <c r="F137" s="219" t="s">
        <v>5500</v>
      </c>
      <c r="G137" s="220" t="s">
        <v>417</v>
      </c>
      <c r="H137" s="221">
        <v>13.608</v>
      </c>
      <c r="I137" s="270">
        <v>195</v>
      </c>
      <c r="J137" s="222">
        <f>ROUND(I137*H137,2)</f>
        <v>2653.56</v>
      </c>
      <c r="K137" s="219" t="s">
        <v>5100</v>
      </c>
      <c r="L137" s="334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5794</v>
      </c>
      <c r="G138" s="204"/>
      <c r="H138" s="212">
        <v>13.608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34</v>
      </c>
      <c r="F139" s="208" t="s">
        <v>352</v>
      </c>
      <c r="G139" s="205"/>
      <c r="H139" s="209">
        <v>13.608</v>
      </c>
      <c r="I139" s="336" t="s">
        <v>34</v>
      </c>
      <c r="J139" s="205"/>
      <c r="K139" s="205"/>
      <c r="L139" s="337"/>
    </row>
    <row r="140" spans="2:12" s="11" customFormat="1" ht="29.85" customHeight="1" outlineLevel="1">
      <c r="B140" s="318"/>
      <c r="C140" s="182"/>
      <c r="D140" s="188" t="s">
        <v>74</v>
      </c>
      <c r="E140" s="189" t="s">
        <v>340</v>
      </c>
      <c r="F140" s="189" t="s">
        <v>5506</v>
      </c>
      <c r="G140" s="182"/>
      <c r="H140" s="182"/>
      <c r="I140" s="321" t="s">
        <v>34</v>
      </c>
      <c r="J140" s="190">
        <f>SUM(J141:J156)</f>
        <v>16722.88</v>
      </c>
      <c r="K140" s="182"/>
      <c r="L140" s="320"/>
    </row>
    <row r="141" spans="2:12" s="1" customFormat="1" ht="22.5" customHeight="1" outlineLevel="2" collapsed="1">
      <c r="B141" s="302"/>
      <c r="C141" s="191" t="s">
        <v>8</v>
      </c>
      <c r="D141" s="191" t="s">
        <v>342</v>
      </c>
      <c r="E141" s="192" t="s">
        <v>5513</v>
      </c>
      <c r="F141" s="193" t="s">
        <v>5514</v>
      </c>
      <c r="G141" s="194" t="s">
        <v>390</v>
      </c>
      <c r="H141" s="195">
        <v>56</v>
      </c>
      <c r="I141" s="269">
        <v>18.2</v>
      </c>
      <c r="J141" s="197">
        <f>ROUND(I141*H141,2)</f>
        <v>1019.2</v>
      </c>
      <c r="K141" s="193" t="s">
        <v>5100</v>
      </c>
      <c r="L141" s="322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5795</v>
      </c>
      <c r="G142" s="204"/>
      <c r="H142" s="212">
        <v>56</v>
      </c>
      <c r="I142" s="332" t="s">
        <v>34</v>
      </c>
      <c r="J142" s="204"/>
      <c r="K142" s="204"/>
      <c r="L142" s="333"/>
    </row>
    <row r="143" spans="2:12" s="14" customFormat="1" ht="13.5" hidden="1" outlineLevel="3">
      <c r="B143" s="335"/>
      <c r="C143" s="205"/>
      <c r="D143" s="206" t="s">
        <v>348</v>
      </c>
      <c r="E143" s="207" t="s">
        <v>34</v>
      </c>
      <c r="F143" s="208" t="s">
        <v>352</v>
      </c>
      <c r="G143" s="205"/>
      <c r="H143" s="209">
        <v>56</v>
      </c>
      <c r="I143" s="336" t="s">
        <v>34</v>
      </c>
      <c r="J143" s="205"/>
      <c r="K143" s="205"/>
      <c r="L143" s="337"/>
    </row>
    <row r="144" spans="2:12" s="1" customFormat="1" ht="22.5" customHeight="1" outlineLevel="2">
      <c r="B144" s="302"/>
      <c r="C144" s="191" t="s">
        <v>410</v>
      </c>
      <c r="D144" s="191" t="s">
        <v>342</v>
      </c>
      <c r="E144" s="192" t="s">
        <v>5545</v>
      </c>
      <c r="F144" s="193" t="s">
        <v>5546</v>
      </c>
      <c r="G144" s="194" t="s">
        <v>390</v>
      </c>
      <c r="H144" s="195">
        <v>56</v>
      </c>
      <c r="I144" s="269">
        <v>41.8</v>
      </c>
      <c r="J144" s="197">
        <f>ROUND(I144*H144,2)</f>
        <v>2340.8</v>
      </c>
      <c r="K144" s="193" t="s">
        <v>5100</v>
      </c>
      <c r="L144" s="322"/>
    </row>
    <row r="145" spans="2:12" s="1" customFormat="1" ht="22.5" customHeight="1" outlineLevel="2" collapsed="1">
      <c r="B145" s="302"/>
      <c r="C145" s="191" t="s">
        <v>414</v>
      </c>
      <c r="D145" s="191" t="s">
        <v>342</v>
      </c>
      <c r="E145" s="192" t="s">
        <v>5571</v>
      </c>
      <c r="F145" s="193" t="s">
        <v>5572</v>
      </c>
      <c r="G145" s="194" t="s">
        <v>417</v>
      </c>
      <c r="H145" s="195">
        <v>92.4</v>
      </c>
      <c r="I145" s="269">
        <v>6.2</v>
      </c>
      <c r="J145" s="197">
        <f>ROUND(I145*H145,2)</f>
        <v>572.88</v>
      </c>
      <c r="K145" s="193" t="s">
        <v>5100</v>
      </c>
      <c r="L145" s="322"/>
    </row>
    <row r="146" spans="2:12" s="12" customFormat="1" ht="13.5" hidden="1" outlineLevel="3">
      <c r="B146" s="342"/>
      <c r="C146" s="203"/>
      <c r="D146" s="206" t="s">
        <v>348</v>
      </c>
      <c r="E146" s="343" t="s">
        <v>34</v>
      </c>
      <c r="F146" s="344" t="s">
        <v>5573</v>
      </c>
      <c r="G146" s="203"/>
      <c r="H146" s="345" t="s">
        <v>34</v>
      </c>
      <c r="I146" s="346" t="s">
        <v>34</v>
      </c>
      <c r="J146" s="203"/>
      <c r="K146" s="203"/>
      <c r="L146" s="347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5796</v>
      </c>
      <c r="G147" s="204"/>
      <c r="H147" s="212">
        <v>92.4</v>
      </c>
      <c r="I147" s="332" t="s">
        <v>34</v>
      </c>
      <c r="J147" s="204"/>
      <c r="K147" s="204"/>
      <c r="L147" s="333"/>
    </row>
    <row r="148" spans="2:12" s="14" customFormat="1" ht="13.5" hidden="1" outlineLevel="3">
      <c r="B148" s="335"/>
      <c r="C148" s="205"/>
      <c r="D148" s="206" t="s">
        <v>348</v>
      </c>
      <c r="E148" s="207" t="s">
        <v>34</v>
      </c>
      <c r="F148" s="208" t="s">
        <v>352</v>
      </c>
      <c r="G148" s="205"/>
      <c r="H148" s="209">
        <v>92.4</v>
      </c>
      <c r="I148" s="336" t="s">
        <v>34</v>
      </c>
      <c r="J148" s="205"/>
      <c r="K148" s="205"/>
      <c r="L148" s="337"/>
    </row>
    <row r="149" spans="2:12" s="1" customFormat="1" ht="22.5" customHeight="1" outlineLevel="2" collapsed="1">
      <c r="B149" s="302"/>
      <c r="C149" s="191" t="s">
        <v>418</v>
      </c>
      <c r="D149" s="191" t="s">
        <v>342</v>
      </c>
      <c r="E149" s="192" t="s">
        <v>5571</v>
      </c>
      <c r="F149" s="193" t="s">
        <v>5572</v>
      </c>
      <c r="G149" s="194" t="s">
        <v>417</v>
      </c>
      <c r="H149" s="195">
        <v>221.76</v>
      </c>
      <c r="I149" s="269">
        <v>6.2</v>
      </c>
      <c r="J149" s="197">
        <f>ROUND(I149*H149,2)</f>
        <v>1374.91</v>
      </c>
      <c r="K149" s="193" t="s">
        <v>5100</v>
      </c>
      <c r="L149" s="322"/>
    </row>
    <row r="150" spans="2:12" s="12" customFormat="1" ht="13.5" hidden="1" outlineLevel="3">
      <c r="B150" s="342"/>
      <c r="C150" s="203"/>
      <c r="D150" s="206" t="s">
        <v>348</v>
      </c>
      <c r="E150" s="343" t="s">
        <v>34</v>
      </c>
      <c r="F150" s="344" t="s">
        <v>5575</v>
      </c>
      <c r="G150" s="203"/>
      <c r="H150" s="345" t="s">
        <v>34</v>
      </c>
      <c r="I150" s="346" t="s">
        <v>34</v>
      </c>
      <c r="J150" s="203"/>
      <c r="K150" s="203"/>
      <c r="L150" s="347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5797</v>
      </c>
      <c r="G151" s="204"/>
      <c r="H151" s="212">
        <v>221.76</v>
      </c>
      <c r="I151" s="332" t="s">
        <v>34</v>
      </c>
      <c r="J151" s="204"/>
      <c r="K151" s="204"/>
      <c r="L151" s="333"/>
    </row>
    <row r="152" spans="2:12" s="14" customFormat="1" ht="13.5" hidden="1" outlineLevel="3">
      <c r="B152" s="335"/>
      <c r="C152" s="205"/>
      <c r="D152" s="206" t="s">
        <v>348</v>
      </c>
      <c r="E152" s="207" t="s">
        <v>34</v>
      </c>
      <c r="F152" s="208" t="s">
        <v>352</v>
      </c>
      <c r="G152" s="205"/>
      <c r="H152" s="209">
        <v>221.76</v>
      </c>
      <c r="I152" s="336" t="s">
        <v>34</v>
      </c>
      <c r="J152" s="205"/>
      <c r="K152" s="205"/>
      <c r="L152" s="337"/>
    </row>
    <row r="153" spans="2:12" s="1" customFormat="1" ht="22.5" customHeight="1" outlineLevel="2" collapsed="1">
      <c r="B153" s="302"/>
      <c r="C153" s="191" t="s">
        <v>422</v>
      </c>
      <c r="D153" s="191" t="s">
        <v>342</v>
      </c>
      <c r="E153" s="192" t="s">
        <v>5577</v>
      </c>
      <c r="F153" s="193" t="s">
        <v>5578</v>
      </c>
      <c r="G153" s="194" t="s">
        <v>417</v>
      </c>
      <c r="H153" s="195">
        <v>18.48</v>
      </c>
      <c r="I153" s="269">
        <v>543.3</v>
      </c>
      <c r="J153" s="197">
        <f>ROUND(I153*H153,2)</f>
        <v>10040.18</v>
      </c>
      <c r="K153" s="193" t="s">
        <v>5139</v>
      </c>
      <c r="L153" s="322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5798</v>
      </c>
      <c r="G154" s="204"/>
      <c r="H154" s="212">
        <v>18.48</v>
      </c>
      <c r="I154" s="332" t="s">
        <v>34</v>
      </c>
      <c r="J154" s="204"/>
      <c r="K154" s="204"/>
      <c r="L154" s="333"/>
    </row>
    <row r="155" spans="2:12" s="14" customFormat="1" ht="13.5" hidden="1" outlineLevel="3">
      <c r="B155" s="335"/>
      <c r="C155" s="205"/>
      <c r="D155" s="206" t="s">
        <v>348</v>
      </c>
      <c r="E155" s="207" t="s">
        <v>34</v>
      </c>
      <c r="F155" s="208" t="s">
        <v>352</v>
      </c>
      <c r="G155" s="205"/>
      <c r="H155" s="209">
        <v>18.48</v>
      </c>
      <c r="I155" s="336" t="s">
        <v>34</v>
      </c>
      <c r="J155" s="205"/>
      <c r="K155" s="205"/>
      <c r="L155" s="337"/>
    </row>
    <row r="156" spans="2:12" s="1" customFormat="1" ht="22.5" customHeight="1" outlineLevel="2">
      <c r="B156" s="302"/>
      <c r="C156" s="191" t="s">
        <v>425</v>
      </c>
      <c r="D156" s="191" t="s">
        <v>342</v>
      </c>
      <c r="E156" s="192" t="s">
        <v>5582</v>
      </c>
      <c r="F156" s="193" t="s">
        <v>5583</v>
      </c>
      <c r="G156" s="194" t="s">
        <v>417</v>
      </c>
      <c r="H156" s="195">
        <v>36.96</v>
      </c>
      <c r="I156" s="269">
        <v>37.2</v>
      </c>
      <c r="J156" s="197">
        <f>ROUND(I156*H156,2)</f>
        <v>1374.91</v>
      </c>
      <c r="K156" s="193" t="s">
        <v>5100</v>
      </c>
      <c r="L156" s="322"/>
    </row>
    <row r="157" spans="2:12" s="11" customFormat="1" ht="29.85" customHeight="1" outlineLevel="1">
      <c r="B157" s="318"/>
      <c r="C157" s="182"/>
      <c r="D157" s="188" t="s">
        <v>74</v>
      </c>
      <c r="E157" s="189" t="s">
        <v>347</v>
      </c>
      <c r="F157" s="189" t="s">
        <v>1579</v>
      </c>
      <c r="G157" s="182"/>
      <c r="H157" s="182"/>
      <c r="I157" s="321" t="s">
        <v>34</v>
      </c>
      <c r="J157" s="190">
        <f>J158</f>
        <v>5265.96</v>
      </c>
      <c r="K157" s="182"/>
      <c r="L157" s="320"/>
    </row>
    <row r="158" spans="2:12" s="1" customFormat="1" ht="22.5" customHeight="1" outlineLevel="2" collapsed="1">
      <c r="B158" s="302"/>
      <c r="C158" s="191" t="s">
        <v>7</v>
      </c>
      <c r="D158" s="191" t="s">
        <v>342</v>
      </c>
      <c r="E158" s="192" t="s">
        <v>5590</v>
      </c>
      <c r="F158" s="193" t="s">
        <v>5591</v>
      </c>
      <c r="G158" s="194" t="s">
        <v>345</v>
      </c>
      <c r="H158" s="195">
        <v>8.4</v>
      </c>
      <c r="I158" s="269">
        <v>626.9</v>
      </c>
      <c r="J158" s="197">
        <f>ROUND(I158*H158,2)</f>
        <v>5265.96</v>
      </c>
      <c r="K158" s="193" t="s">
        <v>5100</v>
      </c>
      <c r="L158" s="322"/>
    </row>
    <row r="159" spans="2:12" s="13" customFormat="1" ht="13.5" hidden="1" outlineLevel="3">
      <c r="B159" s="331"/>
      <c r="C159" s="204"/>
      <c r="D159" s="206" t="s">
        <v>348</v>
      </c>
      <c r="E159" s="210" t="s">
        <v>34</v>
      </c>
      <c r="F159" s="211" t="s">
        <v>5799</v>
      </c>
      <c r="G159" s="204"/>
      <c r="H159" s="212">
        <v>8.4</v>
      </c>
      <c r="I159" s="332" t="s">
        <v>34</v>
      </c>
      <c r="J159" s="204"/>
      <c r="K159" s="204"/>
      <c r="L159" s="333"/>
    </row>
    <row r="160" spans="2:12" s="14" customFormat="1" ht="13.5" hidden="1" outlineLevel="3">
      <c r="B160" s="335"/>
      <c r="C160" s="205"/>
      <c r="D160" s="206" t="s">
        <v>348</v>
      </c>
      <c r="E160" s="207" t="s">
        <v>34</v>
      </c>
      <c r="F160" s="208" t="s">
        <v>352</v>
      </c>
      <c r="G160" s="205"/>
      <c r="H160" s="209">
        <v>8.4</v>
      </c>
      <c r="I160" s="336" t="s">
        <v>34</v>
      </c>
      <c r="J160" s="205"/>
      <c r="K160" s="205"/>
      <c r="L160" s="337"/>
    </row>
    <row r="161" spans="2:12" s="11" customFormat="1" ht="29.85" customHeight="1" outlineLevel="1">
      <c r="B161" s="318"/>
      <c r="C161" s="182"/>
      <c r="D161" s="188" t="s">
        <v>74</v>
      </c>
      <c r="E161" s="189" t="s">
        <v>368</v>
      </c>
      <c r="F161" s="189" t="s">
        <v>1774</v>
      </c>
      <c r="G161" s="182"/>
      <c r="H161" s="182"/>
      <c r="I161" s="321" t="s">
        <v>34</v>
      </c>
      <c r="J161" s="190">
        <f>SUM(J162:J165)</f>
        <v>25356.800000000003</v>
      </c>
      <c r="K161" s="182"/>
      <c r="L161" s="320"/>
    </row>
    <row r="162" spans="2:12" s="1" customFormat="1" ht="22.5" customHeight="1" outlineLevel="2" collapsed="1">
      <c r="B162" s="302"/>
      <c r="C162" s="191" t="s">
        <v>431</v>
      </c>
      <c r="D162" s="191" t="s">
        <v>342</v>
      </c>
      <c r="E162" s="192" t="s">
        <v>5800</v>
      </c>
      <c r="F162" s="193" t="s">
        <v>5801</v>
      </c>
      <c r="G162" s="194" t="s">
        <v>390</v>
      </c>
      <c r="H162" s="195">
        <v>112</v>
      </c>
      <c r="I162" s="269">
        <v>181.1</v>
      </c>
      <c r="J162" s="197">
        <f>ROUND(I162*H162,2)</f>
        <v>20283.2</v>
      </c>
      <c r="K162" s="193" t="s">
        <v>5100</v>
      </c>
      <c r="L162" s="322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5802</v>
      </c>
      <c r="G163" s="204"/>
      <c r="H163" s="212">
        <v>112</v>
      </c>
      <c r="I163" s="332" t="s">
        <v>34</v>
      </c>
      <c r="J163" s="204"/>
      <c r="K163" s="204"/>
      <c r="L163" s="333"/>
    </row>
    <row r="164" spans="2:12" s="14" customFormat="1" ht="13.5" hidden="1" outlineLevel="3">
      <c r="B164" s="335"/>
      <c r="C164" s="205"/>
      <c r="D164" s="206" t="s">
        <v>348</v>
      </c>
      <c r="E164" s="207" t="s">
        <v>34</v>
      </c>
      <c r="F164" s="208" t="s">
        <v>352</v>
      </c>
      <c r="G164" s="205"/>
      <c r="H164" s="209">
        <v>112</v>
      </c>
      <c r="I164" s="336" t="s">
        <v>34</v>
      </c>
      <c r="J164" s="205"/>
      <c r="K164" s="205"/>
      <c r="L164" s="337"/>
    </row>
    <row r="165" spans="2:12" s="1" customFormat="1" ht="22.5" customHeight="1" outlineLevel="2" collapsed="1">
      <c r="B165" s="302"/>
      <c r="C165" s="191" t="s">
        <v>435</v>
      </c>
      <c r="D165" s="191" t="s">
        <v>342</v>
      </c>
      <c r="E165" s="192" t="s">
        <v>5630</v>
      </c>
      <c r="F165" s="193" t="s">
        <v>5631</v>
      </c>
      <c r="G165" s="194" t="s">
        <v>390</v>
      </c>
      <c r="H165" s="195">
        <v>56</v>
      </c>
      <c r="I165" s="269">
        <v>90.6</v>
      </c>
      <c r="J165" s="197">
        <f>ROUND(I165*H165,2)</f>
        <v>5073.6</v>
      </c>
      <c r="K165" s="193" t="s">
        <v>5100</v>
      </c>
      <c r="L165" s="322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5795</v>
      </c>
      <c r="G166" s="204"/>
      <c r="H166" s="212">
        <v>56</v>
      </c>
      <c r="I166" s="332" t="s">
        <v>34</v>
      </c>
      <c r="J166" s="204"/>
      <c r="K166" s="204"/>
      <c r="L166" s="333"/>
    </row>
    <row r="167" spans="2:12" s="14" customFormat="1" ht="13.5" hidden="1" outlineLevel="3">
      <c r="B167" s="335"/>
      <c r="C167" s="205"/>
      <c r="D167" s="206" t="s">
        <v>348</v>
      </c>
      <c r="E167" s="207" t="s">
        <v>34</v>
      </c>
      <c r="F167" s="208" t="s">
        <v>352</v>
      </c>
      <c r="G167" s="205"/>
      <c r="H167" s="209">
        <v>56</v>
      </c>
      <c r="I167" s="336" t="s">
        <v>34</v>
      </c>
      <c r="J167" s="205"/>
      <c r="K167" s="205"/>
      <c r="L167" s="337"/>
    </row>
    <row r="168" spans="2:12" s="11" customFormat="1" ht="29.85" customHeight="1" outlineLevel="1">
      <c r="B168" s="318"/>
      <c r="C168" s="182"/>
      <c r="D168" s="188" t="s">
        <v>74</v>
      </c>
      <c r="E168" s="189" t="s">
        <v>382</v>
      </c>
      <c r="F168" s="189" t="s">
        <v>1861</v>
      </c>
      <c r="G168" s="182"/>
      <c r="H168" s="182"/>
      <c r="I168" s="321" t="s">
        <v>34</v>
      </c>
      <c r="J168" s="190">
        <f>SUM(J169:J181)</f>
        <v>87007.39</v>
      </c>
      <c r="K168" s="182"/>
      <c r="L168" s="320"/>
    </row>
    <row r="169" spans="2:12" s="1" customFormat="1" ht="22.5" customHeight="1" outlineLevel="2">
      <c r="B169" s="302"/>
      <c r="C169" s="191" t="s">
        <v>436</v>
      </c>
      <c r="D169" s="191" t="s">
        <v>342</v>
      </c>
      <c r="E169" s="192" t="s">
        <v>5803</v>
      </c>
      <c r="F169" s="193" t="s">
        <v>5804</v>
      </c>
      <c r="G169" s="194" t="s">
        <v>491</v>
      </c>
      <c r="H169" s="195">
        <v>70</v>
      </c>
      <c r="I169" s="269">
        <v>90.6</v>
      </c>
      <c r="J169" s="197">
        <f aca="true" t="shared" si="0" ref="J169:J174">ROUND(I169*H169,2)</f>
        <v>6342</v>
      </c>
      <c r="K169" s="193" t="s">
        <v>5100</v>
      </c>
      <c r="L169" s="322"/>
    </row>
    <row r="170" spans="2:12" s="1" customFormat="1" ht="22.5" customHeight="1" outlineLevel="2">
      <c r="B170" s="302"/>
      <c r="C170" s="191" t="s">
        <v>440</v>
      </c>
      <c r="D170" s="191" t="s">
        <v>342</v>
      </c>
      <c r="E170" s="192" t="s">
        <v>5805</v>
      </c>
      <c r="F170" s="193" t="s">
        <v>5806</v>
      </c>
      <c r="G170" s="194" t="s">
        <v>1130</v>
      </c>
      <c r="H170" s="195">
        <v>2</v>
      </c>
      <c r="I170" s="269">
        <v>696.6</v>
      </c>
      <c r="J170" s="197">
        <f t="shared" si="0"/>
        <v>1393.2</v>
      </c>
      <c r="K170" s="193" t="s">
        <v>5100</v>
      </c>
      <c r="L170" s="322"/>
    </row>
    <row r="171" spans="2:12" s="1" customFormat="1" ht="22.5" customHeight="1" outlineLevel="2">
      <c r="B171" s="302"/>
      <c r="C171" s="191" t="s">
        <v>446</v>
      </c>
      <c r="D171" s="191" t="s">
        <v>342</v>
      </c>
      <c r="E171" s="192" t="s">
        <v>5807</v>
      </c>
      <c r="F171" s="193" t="s">
        <v>5808</v>
      </c>
      <c r="G171" s="194" t="s">
        <v>491</v>
      </c>
      <c r="H171" s="195">
        <v>70</v>
      </c>
      <c r="I171" s="269">
        <v>41.8</v>
      </c>
      <c r="J171" s="197">
        <f t="shared" si="0"/>
        <v>2926</v>
      </c>
      <c r="K171" s="193" t="s">
        <v>5100</v>
      </c>
      <c r="L171" s="322"/>
    </row>
    <row r="172" spans="2:12" s="1" customFormat="1" ht="22.5" customHeight="1" outlineLevel="2">
      <c r="B172" s="302"/>
      <c r="C172" s="191" t="s">
        <v>449</v>
      </c>
      <c r="D172" s="191" t="s">
        <v>342</v>
      </c>
      <c r="E172" s="192" t="s">
        <v>5809</v>
      </c>
      <c r="F172" s="193" t="s">
        <v>5810</v>
      </c>
      <c r="G172" s="194" t="s">
        <v>491</v>
      </c>
      <c r="H172" s="195">
        <v>70</v>
      </c>
      <c r="I172" s="269">
        <v>48.8</v>
      </c>
      <c r="J172" s="197">
        <f t="shared" si="0"/>
        <v>3416</v>
      </c>
      <c r="K172" s="193" t="s">
        <v>5100</v>
      </c>
      <c r="L172" s="322"/>
    </row>
    <row r="173" spans="2:12" s="1" customFormat="1" ht="22.5" customHeight="1" outlineLevel="2">
      <c r="B173" s="302"/>
      <c r="C173" s="191" t="s">
        <v>451</v>
      </c>
      <c r="D173" s="191" t="s">
        <v>342</v>
      </c>
      <c r="E173" s="192" t="s">
        <v>5811</v>
      </c>
      <c r="F173" s="193" t="s">
        <v>5812</v>
      </c>
      <c r="G173" s="194" t="s">
        <v>491</v>
      </c>
      <c r="H173" s="195">
        <v>72</v>
      </c>
      <c r="I173" s="269">
        <v>11.1</v>
      </c>
      <c r="J173" s="197">
        <f t="shared" si="0"/>
        <v>799.2</v>
      </c>
      <c r="K173" s="193" t="s">
        <v>5100</v>
      </c>
      <c r="L173" s="322"/>
    </row>
    <row r="174" spans="2:12" s="1" customFormat="1" ht="31.5" customHeight="1" outlineLevel="2" collapsed="1">
      <c r="B174" s="302"/>
      <c r="C174" s="191" t="s">
        <v>454</v>
      </c>
      <c r="D174" s="191" t="s">
        <v>342</v>
      </c>
      <c r="E174" s="192" t="s">
        <v>5813</v>
      </c>
      <c r="F174" s="193" t="s">
        <v>5814</v>
      </c>
      <c r="G174" s="194" t="s">
        <v>491</v>
      </c>
      <c r="H174" s="195">
        <v>2.5</v>
      </c>
      <c r="I174" s="269">
        <v>766.3</v>
      </c>
      <c r="J174" s="197">
        <f t="shared" si="0"/>
        <v>1915.75</v>
      </c>
      <c r="K174" s="193" t="s">
        <v>5139</v>
      </c>
      <c r="L174" s="322"/>
    </row>
    <row r="175" spans="2:12" s="13" customFormat="1" ht="13.5" hidden="1" outlineLevel="3">
      <c r="B175" s="331"/>
      <c r="C175" s="204"/>
      <c r="D175" s="206" t="s">
        <v>348</v>
      </c>
      <c r="E175" s="210" t="s">
        <v>34</v>
      </c>
      <c r="F175" s="211" t="s">
        <v>5815</v>
      </c>
      <c r="G175" s="204"/>
      <c r="H175" s="212">
        <v>2.5</v>
      </c>
      <c r="I175" s="332" t="s">
        <v>34</v>
      </c>
      <c r="J175" s="204"/>
      <c r="K175" s="204"/>
      <c r="L175" s="333"/>
    </row>
    <row r="176" spans="2:12" s="14" customFormat="1" ht="13.5" hidden="1" outlineLevel="3">
      <c r="B176" s="335"/>
      <c r="C176" s="205"/>
      <c r="D176" s="206" t="s">
        <v>348</v>
      </c>
      <c r="E176" s="207" t="s">
        <v>34</v>
      </c>
      <c r="F176" s="208" t="s">
        <v>352</v>
      </c>
      <c r="G176" s="205"/>
      <c r="H176" s="209">
        <v>2.5</v>
      </c>
      <c r="I176" s="336" t="s">
        <v>34</v>
      </c>
      <c r="J176" s="205"/>
      <c r="K176" s="205"/>
      <c r="L176" s="337"/>
    </row>
    <row r="177" spans="2:12" s="1" customFormat="1" ht="22.5" customHeight="1" outlineLevel="2">
      <c r="B177" s="302"/>
      <c r="C177" s="217" t="s">
        <v>260</v>
      </c>
      <c r="D177" s="217" t="s">
        <v>441</v>
      </c>
      <c r="E177" s="218" t="s">
        <v>5816</v>
      </c>
      <c r="F177" s="219" t="s">
        <v>5817</v>
      </c>
      <c r="G177" s="220" t="s">
        <v>1130</v>
      </c>
      <c r="H177" s="221">
        <v>2</v>
      </c>
      <c r="I177" s="270">
        <v>3275.5</v>
      </c>
      <c r="J177" s="222">
        <f>ROUND(I177*H177,2)</f>
        <v>6551</v>
      </c>
      <c r="K177" s="219" t="s">
        <v>5139</v>
      </c>
      <c r="L177" s="334"/>
    </row>
    <row r="178" spans="2:12" s="1" customFormat="1" ht="22.5" customHeight="1" outlineLevel="2" collapsed="1">
      <c r="B178" s="302"/>
      <c r="C178" s="217" t="s">
        <v>461</v>
      </c>
      <c r="D178" s="217" t="s">
        <v>441</v>
      </c>
      <c r="E178" s="218" t="s">
        <v>5818</v>
      </c>
      <c r="F178" s="219" t="s">
        <v>5819</v>
      </c>
      <c r="G178" s="220" t="s">
        <v>491</v>
      </c>
      <c r="H178" s="221">
        <v>70.7</v>
      </c>
      <c r="I178" s="270">
        <v>879.2</v>
      </c>
      <c r="J178" s="222">
        <f>ROUND(I178*H178,2)</f>
        <v>62159.44</v>
      </c>
      <c r="K178" s="219" t="s">
        <v>5100</v>
      </c>
      <c r="L178" s="334"/>
    </row>
    <row r="179" spans="2:12" s="13" customFormat="1" ht="13.5" hidden="1" outlineLevel="3">
      <c r="B179" s="331"/>
      <c r="C179" s="204"/>
      <c r="D179" s="206" t="s">
        <v>348</v>
      </c>
      <c r="E179" s="210" t="s">
        <v>34</v>
      </c>
      <c r="F179" s="211" t="s">
        <v>5820</v>
      </c>
      <c r="G179" s="204"/>
      <c r="H179" s="212">
        <v>70.7</v>
      </c>
      <c r="I179" s="332" t="s">
        <v>34</v>
      </c>
      <c r="J179" s="204"/>
      <c r="K179" s="204"/>
      <c r="L179" s="333"/>
    </row>
    <row r="180" spans="2:12" s="14" customFormat="1" ht="13.5" hidden="1" outlineLevel="3">
      <c r="B180" s="335"/>
      <c r="C180" s="205"/>
      <c r="D180" s="206" t="s">
        <v>348</v>
      </c>
      <c r="E180" s="207" t="s">
        <v>34</v>
      </c>
      <c r="F180" s="208" t="s">
        <v>352</v>
      </c>
      <c r="G180" s="205"/>
      <c r="H180" s="209">
        <v>70.7</v>
      </c>
      <c r="I180" s="336" t="s">
        <v>34</v>
      </c>
      <c r="J180" s="205"/>
      <c r="K180" s="205"/>
      <c r="L180" s="337"/>
    </row>
    <row r="181" spans="2:12" s="1" customFormat="1" ht="22.5" customHeight="1" outlineLevel="2">
      <c r="B181" s="302"/>
      <c r="C181" s="217" t="s">
        <v>465</v>
      </c>
      <c r="D181" s="217" t="s">
        <v>441</v>
      </c>
      <c r="E181" s="218" t="s">
        <v>5821</v>
      </c>
      <c r="F181" s="219" t="s">
        <v>5822</v>
      </c>
      <c r="G181" s="220" t="s">
        <v>491</v>
      </c>
      <c r="H181" s="221">
        <v>72</v>
      </c>
      <c r="I181" s="270">
        <v>20.9</v>
      </c>
      <c r="J181" s="222">
        <f>ROUND(I181*H181,2)</f>
        <v>1504.8</v>
      </c>
      <c r="K181" s="219" t="s">
        <v>5139</v>
      </c>
      <c r="L181" s="334"/>
    </row>
    <row r="182" spans="2:12" s="11" customFormat="1" ht="29.85" customHeight="1" outlineLevel="1">
      <c r="B182" s="318"/>
      <c r="C182" s="182"/>
      <c r="D182" s="188" t="s">
        <v>74</v>
      </c>
      <c r="E182" s="189" t="s">
        <v>789</v>
      </c>
      <c r="F182" s="189" t="s">
        <v>5823</v>
      </c>
      <c r="G182" s="182"/>
      <c r="H182" s="182"/>
      <c r="I182" s="321" t="s">
        <v>34</v>
      </c>
      <c r="J182" s="190">
        <f>J183</f>
        <v>4879</v>
      </c>
      <c r="K182" s="182"/>
      <c r="L182" s="320"/>
    </row>
    <row r="183" spans="2:12" s="1" customFormat="1" ht="22.5" customHeight="1" outlineLevel="2">
      <c r="B183" s="302"/>
      <c r="C183" s="191" t="s">
        <v>472</v>
      </c>
      <c r="D183" s="191" t="s">
        <v>342</v>
      </c>
      <c r="E183" s="192" t="s">
        <v>5824</v>
      </c>
      <c r="F183" s="193" t="s">
        <v>5825</v>
      </c>
      <c r="G183" s="194" t="s">
        <v>491</v>
      </c>
      <c r="H183" s="195">
        <v>70</v>
      </c>
      <c r="I183" s="269">
        <v>69.7</v>
      </c>
      <c r="J183" s="197">
        <f>ROUND(I183*H183,2)</f>
        <v>4879</v>
      </c>
      <c r="K183" s="193" t="s">
        <v>5139</v>
      </c>
      <c r="L183" s="322"/>
    </row>
    <row r="184" spans="2:12" s="11" customFormat="1" ht="29.85" customHeight="1" outlineLevel="1">
      <c r="B184" s="318"/>
      <c r="C184" s="182"/>
      <c r="D184" s="188" t="s">
        <v>74</v>
      </c>
      <c r="E184" s="189" t="s">
        <v>808</v>
      </c>
      <c r="F184" s="189" t="s">
        <v>5765</v>
      </c>
      <c r="G184" s="182"/>
      <c r="H184" s="182"/>
      <c r="I184" s="321" t="s">
        <v>34</v>
      </c>
      <c r="J184" s="190">
        <f>J185</f>
        <v>4293.43</v>
      </c>
      <c r="K184" s="182"/>
      <c r="L184" s="320"/>
    </row>
    <row r="185" spans="2:12" s="1" customFormat="1" ht="22.5" customHeight="1" outlineLevel="2">
      <c r="B185" s="302"/>
      <c r="C185" s="191" t="s">
        <v>475</v>
      </c>
      <c r="D185" s="191" t="s">
        <v>342</v>
      </c>
      <c r="E185" s="192" t="s">
        <v>5826</v>
      </c>
      <c r="F185" s="193" t="s">
        <v>5827</v>
      </c>
      <c r="G185" s="194" t="s">
        <v>417</v>
      </c>
      <c r="H185" s="195">
        <v>123.021</v>
      </c>
      <c r="I185" s="269">
        <v>34.9</v>
      </c>
      <c r="J185" s="197">
        <f>ROUND(I185*H185,2)</f>
        <v>4293.43</v>
      </c>
      <c r="K185" s="193" t="s">
        <v>5100</v>
      </c>
      <c r="L185" s="322"/>
    </row>
    <row r="186" spans="2:12" s="11" customFormat="1" ht="29.85" customHeight="1" outlineLevel="1">
      <c r="B186" s="318"/>
      <c r="C186" s="182"/>
      <c r="D186" s="188" t="s">
        <v>74</v>
      </c>
      <c r="E186" s="189" t="s">
        <v>5828</v>
      </c>
      <c r="F186" s="189" t="s">
        <v>5829</v>
      </c>
      <c r="G186" s="182"/>
      <c r="H186" s="182"/>
      <c r="I186" s="321" t="s">
        <v>34</v>
      </c>
      <c r="J186" s="190">
        <f>SUM(J187:J193)</f>
        <v>3480.81</v>
      </c>
      <c r="K186" s="182"/>
      <c r="L186" s="320"/>
    </row>
    <row r="187" spans="2:12" s="1" customFormat="1" ht="22.5" customHeight="1" outlineLevel="2" collapsed="1">
      <c r="B187" s="302"/>
      <c r="C187" s="191" t="s">
        <v>478</v>
      </c>
      <c r="D187" s="191" t="s">
        <v>342</v>
      </c>
      <c r="E187" s="192" t="s">
        <v>5830</v>
      </c>
      <c r="F187" s="193" t="s">
        <v>5831</v>
      </c>
      <c r="G187" s="194" t="s">
        <v>417</v>
      </c>
      <c r="H187" s="195">
        <v>22.05</v>
      </c>
      <c r="I187" s="269">
        <v>11.1</v>
      </c>
      <c r="J187" s="197">
        <f>ROUND(I187*H187,2)</f>
        <v>244.76</v>
      </c>
      <c r="K187" s="193" t="s">
        <v>5100</v>
      </c>
      <c r="L187" s="322"/>
    </row>
    <row r="188" spans="2:12" s="12" customFormat="1" ht="13.5" hidden="1" outlineLevel="3">
      <c r="B188" s="342"/>
      <c r="C188" s="203"/>
      <c r="D188" s="206" t="s">
        <v>348</v>
      </c>
      <c r="E188" s="343" t="s">
        <v>34</v>
      </c>
      <c r="F188" s="344" t="s">
        <v>5573</v>
      </c>
      <c r="G188" s="203"/>
      <c r="H188" s="345" t="s">
        <v>34</v>
      </c>
      <c r="I188" s="346" t="s">
        <v>34</v>
      </c>
      <c r="J188" s="203"/>
      <c r="K188" s="203"/>
      <c r="L188" s="347"/>
    </row>
    <row r="189" spans="2:12" s="13" customFormat="1" ht="13.5" hidden="1" outlineLevel="3">
      <c r="B189" s="331"/>
      <c r="C189" s="204"/>
      <c r="D189" s="206" t="s">
        <v>348</v>
      </c>
      <c r="E189" s="210" t="s">
        <v>34</v>
      </c>
      <c r="F189" s="211" t="s">
        <v>5832</v>
      </c>
      <c r="G189" s="204"/>
      <c r="H189" s="212">
        <v>22.05</v>
      </c>
      <c r="I189" s="332" t="s">
        <v>34</v>
      </c>
      <c r="J189" s="204"/>
      <c r="K189" s="204"/>
      <c r="L189" s="333"/>
    </row>
    <row r="190" spans="2:12" s="14" customFormat="1" ht="13.5" hidden="1" outlineLevel="3">
      <c r="B190" s="335"/>
      <c r="C190" s="205"/>
      <c r="D190" s="206" t="s">
        <v>348</v>
      </c>
      <c r="E190" s="207" t="s">
        <v>34</v>
      </c>
      <c r="F190" s="208" t="s">
        <v>352</v>
      </c>
      <c r="G190" s="205"/>
      <c r="H190" s="209">
        <v>22.05</v>
      </c>
      <c r="I190" s="336" t="s">
        <v>34</v>
      </c>
      <c r="J190" s="205"/>
      <c r="K190" s="205"/>
      <c r="L190" s="337"/>
    </row>
    <row r="191" spans="2:12" s="1" customFormat="1" ht="22.5" customHeight="1" outlineLevel="2">
      <c r="B191" s="302"/>
      <c r="C191" s="191" t="s">
        <v>482</v>
      </c>
      <c r="D191" s="191" t="s">
        <v>342</v>
      </c>
      <c r="E191" s="192" t="s">
        <v>5833</v>
      </c>
      <c r="F191" s="193" t="s">
        <v>5834</v>
      </c>
      <c r="G191" s="194" t="s">
        <v>417</v>
      </c>
      <c r="H191" s="195">
        <v>4.41</v>
      </c>
      <c r="I191" s="269">
        <v>348.3</v>
      </c>
      <c r="J191" s="197">
        <f>ROUND(I191*H191,2)</f>
        <v>1536</v>
      </c>
      <c r="K191" s="193" t="s">
        <v>5100</v>
      </c>
      <c r="L191" s="322"/>
    </row>
    <row r="192" spans="2:12" s="1" customFormat="1" ht="22.5" customHeight="1" outlineLevel="2">
      <c r="B192" s="302"/>
      <c r="C192" s="191" t="s">
        <v>483</v>
      </c>
      <c r="D192" s="191" t="s">
        <v>342</v>
      </c>
      <c r="E192" s="192" t="s">
        <v>5835</v>
      </c>
      <c r="F192" s="193" t="s">
        <v>5836</v>
      </c>
      <c r="G192" s="194" t="s">
        <v>417</v>
      </c>
      <c r="H192" s="195">
        <v>4.41</v>
      </c>
      <c r="I192" s="269">
        <v>37.2</v>
      </c>
      <c r="J192" s="197">
        <f>ROUND(I192*H192,2)</f>
        <v>164.05</v>
      </c>
      <c r="K192" s="193" t="s">
        <v>5100</v>
      </c>
      <c r="L192" s="322"/>
    </row>
    <row r="193" spans="2:12" s="1" customFormat="1" ht="22.5" customHeight="1" outlineLevel="2" collapsed="1">
      <c r="B193" s="302"/>
      <c r="C193" s="191" t="s">
        <v>488</v>
      </c>
      <c r="D193" s="191" t="s">
        <v>342</v>
      </c>
      <c r="E193" s="192" t="s">
        <v>5837</v>
      </c>
      <c r="F193" s="193" t="s">
        <v>5838</v>
      </c>
      <c r="G193" s="194" t="s">
        <v>417</v>
      </c>
      <c r="H193" s="195">
        <v>4.41</v>
      </c>
      <c r="I193" s="269">
        <v>348.3</v>
      </c>
      <c r="J193" s="197">
        <f>ROUND(I193*H193,2)</f>
        <v>1536</v>
      </c>
      <c r="K193" s="193" t="s">
        <v>5100</v>
      </c>
      <c r="L193" s="322"/>
    </row>
    <row r="194" spans="2:12" s="1" customFormat="1" ht="6.9" customHeight="1">
      <c r="B194" s="323"/>
      <c r="C194" s="324"/>
      <c r="D194" s="324"/>
      <c r="E194" s="324"/>
      <c r="F194" s="324"/>
      <c r="G194" s="324"/>
      <c r="H194" s="324"/>
      <c r="I194" s="325"/>
      <c r="J194" s="324"/>
      <c r="K194" s="324"/>
      <c r="L194" s="326"/>
    </row>
  </sheetData>
  <sheetProtection formatColumns="0" formatRows="0" sort="0" autoFilter="0"/>
  <autoFilter ref="C96:K193"/>
  <mergeCells count="14">
    <mergeCell ref="E87:H87"/>
    <mergeCell ref="E85:H85"/>
    <mergeCell ref="E89:H89"/>
    <mergeCell ref="G1:H1"/>
    <mergeCell ref="E49:H49"/>
    <mergeCell ref="E53:H53"/>
    <mergeCell ref="E51:H51"/>
    <mergeCell ref="E55:H55"/>
    <mergeCell ref="E83:H8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281"/>
  <sheetViews>
    <sheetView showGridLines="0" workbookViewId="0" topLeftCell="A1">
      <pane ySplit="1" topLeftCell="A75" activePane="bottomLeft" state="frozen"/>
      <selection pane="bottomLeft" activeCell="M92" sqref="M92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s="1" customFormat="1" ht="22.5" customHeight="1" hidden="1">
      <c r="B9" s="302"/>
      <c r="C9" s="260"/>
      <c r="D9" s="260"/>
      <c r="E9" s="384" t="s">
        <v>5090</v>
      </c>
      <c r="F9" s="375"/>
      <c r="G9" s="375"/>
      <c r="H9" s="375"/>
      <c r="I9" s="114"/>
      <c r="J9" s="260"/>
      <c r="K9" s="41"/>
      <c r="L9" s="303"/>
    </row>
    <row r="10" spans="2:12" s="1" customFormat="1" ht="13.2" hidden="1">
      <c r="B10" s="302"/>
      <c r="C10" s="260"/>
      <c r="D10" s="32" t="s">
        <v>221</v>
      </c>
      <c r="E10" s="260"/>
      <c r="F10" s="260"/>
      <c r="G10" s="260"/>
      <c r="H10" s="260"/>
      <c r="I10" s="114"/>
      <c r="J10" s="260"/>
      <c r="K10" s="41"/>
      <c r="L10" s="303"/>
    </row>
    <row r="11" spans="2:12" s="1" customFormat="1" ht="36.9" customHeight="1" hidden="1">
      <c r="B11" s="302"/>
      <c r="C11" s="260"/>
      <c r="D11" s="260"/>
      <c r="E11" s="385" t="s">
        <v>5839</v>
      </c>
      <c r="F11" s="375"/>
      <c r="G11" s="375"/>
      <c r="H11" s="375"/>
      <c r="I11" s="114"/>
      <c r="J11" s="260"/>
      <c r="K11" s="41"/>
      <c r="L11" s="303"/>
    </row>
    <row r="12" spans="2:12" s="1" customFormat="1" ht="13.5" hidden="1">
      <c r="B12" s="302"/>
      <c r="C12" s="260"/>
      <c r="D12" s="260"/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14.4" customHeight="1" hidden="1">
      <c r="B13" s="302"/>
      <c r="C13" s="260"/>
      <c r="D13" s="32" t="s">
        <v>19</v>
      </c>
      <c r="E13" s="260"/>
      <c r="F13" s="30" t="s">
        <v>188</v>
      </c>
      <c r="G13" s="260"/>
      <c r="H13" s="260"/>
      <c r="I13" s="115" t="s">
        <v>21</v>
      </c>
      <c r="J13" s="30" t="s">
        <v>34</v>
      </c>
      <c r="K13" s="41"/>
      <c r="L13" s="303"/>
    </row>
    <row r="14" spans="2:12" s="1" customFormat="1" ht="14.4" customHeight="1" hidden="1">
      <c r="B14" s="302"/>
      <c r="C14" s="260"/>
      <c r="D14" s="32" t="s">
        <v>24</v>
      </c>
      <c r="E14" s="260"/>
      <c r="F14" s="30" t="s">
        <v>25</v>
      </c>
      <c r="G14" s="260"/>
      <c r="H14" s="260"/>
      <c r="I14" s="115" t="s">
        <v>26</v>
      </c>
      <c r="J14" s="116" t="str">
        <f>'Rekapitulace stavby'!G8</f>
        <v>6.4.2016</v>
      </c>
      <c r="K14" s="41"/>
      <c r="L14" s="303"/>
    </row>
    <row r="15" spans="2:12" s="1" customFormat="1" ht="10.95" customHeight="1" hidden="1">
      <c r="B15" s="302"/>
      <c r="C15" s="260"/>
      <c r="D15" s="260"/>
      <c r="E15" s="260"/>
      <c r="F15" s="260"/>
      <c r="G15" s="260"/>
      <c r="H15" s="260"/>
      <c r="I15" s="114"/>
      <c r="J15" s="260"/>
      <c r="K15" s="41"/>
      <c r="L15" s="303"/>
    </row>
    <row r="16" spans="2:12" s="1" customFormat="1" ht="14.4" customHeight="1" hidden="1">
      <c r="B16" s="302"/>
      <c r="C16" s="260"/>
      <c r="D16" s="32" t="s">
        <v>32</v>
      </c>
      <c r="E16" s="260"/>
      <c r="F16" s="260"/>
      <c r="G16" s="260"/>
      <c r="H16" s="260"/>
      <c r="I16" s="115" t="s">
        <v>33</v>
      </c>
      <c r="J16" s="30" t="s">
        <v>34</v>
      </c>
      <c r="K16" s="41"/>
      <c r="L16" s="303"/>
    </row>
    <row r="17" spans="2:12" s="1" customFormat="1" ht="18" customHeight="1" hidden="1">
      <c r="B17" s="302"/>
      <c r="C17" s="260"/>
      <c r="D17" s="260"/>
      <c r="E17" s="30" t="s">
        <v>35</v>
      </c>
      <c r="F17" s="260"/>
      <c r="G17" s="260"/>
      <c r="H17" s="260"/>
      <c r="I17" s="115" t="s">
        <v>36</v>
      </c>
      <c r="J17" s="30" t="s">
        <v>34</v>
      </c>
      <c r="K17" s="41"/>
      <c r="L17" s="303"/>
    </row>
    <row r="18" spans="2:12" s="1" customFormat="1" ht="6.9" customHeight="1" hidden="1">
      <c r="B18" s="302"/>
      <c r="C18" s="260"/>
      <c r="D18" s="260"/>
      <c r="E18" s="260"/>
      <c r="F18" s="260"/>
      <c r="G18" s="260"/>
      <c r="H18" s="260"/>
      <c r="I18" s="114"/>
      <c r="J18" s="260"/>
      <c r="K18" s="41"/>
      <c r="L18" s="303"/>
    </row>
    <row r="19" spans="2:12" s="1" customFormat="1" ht="14.4" customHeight="1" hidden="1">
      <c r="B19" s="302"/>
      <c r="C19" s="260"/>
      <c r="D19" s="32" t="s">
        <v>37</v>
      </c>
      <c r="E19" s="260"/>
      <c r="F19" s="260"/>
      <c r="G19" s="260"/>
      <c r="H19" s="260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303"/>
    </row>
    <row r="20" spans="2:12" s="1" customFormat="1" ht="18" customHeight="1" hidden="1">
      <c r="B20" s="302"/>
      <c r="C20" s="260"/>
      <c r="D20" s="260"/>
      <c r="E20" s="30" t="e">
        <f>IF(#REF!="Vyplň údaj","",IF(#REF!="","",#REF!))</f>
        <v>#REF!</v>
      </c>
      <c r="F20" s="260"/>
      <c r="G20" s="260"/>
      <c r="H20" s="260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303"/>
    </row>
    <row r="21" spans="2:12" s="1" customFormat="1" ht="6.9" customHeight="1" hidden="1">
      <c r="B21" s="302"/>
      <c r="C21" s="260"/>
      <c r="D21" s="260"/>
      <c r="E21" s="260"/>
      <c r="F21" s="260"/>
      <c r="G21" s="260"/>
      <c r="H21" s="260"/>
      <c r="I21" s="114"/>
      <c r="J21" s="260"/>
      <c r="K21" s="41"/>
      <c r="L21" s="303"/>
    </row>
    <row r="22" spans="2:12" s="1" customFormat="1" ht="14.4" customHeight="1" hidden="1">
      <c r="B22" s="302"/>
      <c r="C22" s="260"/>
      <c r="D22" s="32" t="s">
        <v>38</v>
      </c>
      <c r="E22" s="260"/>
      <c r="F22" s="260"/>
      <c r="G22" s="260"/>
      <c r="H22" s="260"/>
      <c r="I22" s="115" t="s">
        <v>33</v>
      </c>
      <c r="J22" s="30" t="s">
        <v>34</v>
      </c>
      <c r="K22" s="41"/>
      <c r="L22" s="303"/>
    </row>
    <row r="23" spans="2:12" s="1" customFormat="1" ht="18" customHeight="1" hidden="1">
      <c r="B23" s="302"/>
      <c r="C23" s="260"/>
      <c r="D23" s="260"/>
      <c r="E23" s="30" t="s">
        <v>5092</v>
      </c>
      <c r="F23" s="260"/>
      <c r="G23" s="260"/>
      <c r="H23" s="260"/>
      <c r="I23" s="115" t="s">
        <v>36</v>
      </c>
      <c r="J23" s="30" t="s">
        <v>34</v>
      </c>
      <c r="K23" s="41"/>
      <c r="L23" s="303"/>
    </row>
    <row r="24" spans="2:12" s="1" customFormat="1" ht="6.9" customHeight="1" hidden="1">
      <c r="B24" s="302"/>
      <c r="C24" s="260"/>
      <c r="D24" s="260"/>
      <c r="E24" s="260"/>
      <c r="F24" s="260"/>
      <c r="G24" s="260"/>
      <c r="H24" s="260"/>
      <c r="I24" s="114"/>
      <c r="J24" s="260"/>
      <c r="K24" s="41"/>
      <c r="L24" s="303"/>
    </row>
    <row r="25" spans="2:12" s="1" customFormat="1" ht="14.4" customHeight="1" hidden="1">
      <c r="B25" s="302"/>
      <c r="C25" s="260"/>
      <c r="D25" s="32" t="s">
        <v>41</v>
      </c>
      <c r="E25" s="260"/>
      <c r="F25" s="260"/>
      <c r="G25" s="260"/>
      <c r="H25" s="260"/>
      <c r="I25" s="114"/>
      <c r="J25" s="260"/>
      <c r="K25" s="41"/>
      <c r="L25" s="303"/>
    </row>
    <row r="26" spans="2:12" s="7" customFormat="1" ht="22.5" customHeight="1" hidden="1">
      <c r="B26" s="304"/>
      <c r="C26" s="264"/>
      <c r="D26" s="264"/>
      <c r="E26" s="387" t="s">
        <v>34</v>
      </c>
      <c r="F26" s="388"/>
      <c r="G26" s="388"/>
      <c r="H26" s="388"/>
      <c r="I26" s="119"/>
      <c r="J26" s="264"/>
      <c r="K26" s="120"/>
      <c r="L26" s="305"/>
    </row>
    <row r="27" spans="2:12" s="1" customFormat="1" ht="6.9" customHeight="1" hidden="1">
      <c r="B27" s="302"/>
      <c r="C27" s="260"/>
      <c r="D27" s="260"/>
      <c r="E27" s="260"/>
      <c r="F27" s="260"/>
      <c r="G27" s="260"/>
      <c r="H27" s="260"/>
      <c r="I27" s="114"/>
      <c r="J27" s="260"/>
      <c r="K27" s="41"/>
      <c r="L27" s="303"/>
    </row>
    <row r="28" spans="2:12" s="1" customFormat="1" ht="6.9" customHeight="1" hidden="1">
      <c r="B28" s="302"/>
      <c r="C28" s="260"/>
      <c r="D28" s="79"/>
      <c r="E28" s="79"/>
      <c r="F28" s="79"/>
      <c r="G28" s="79"/>
      <c r="H28" s="79"/>
      <c r="I28" s="121"/>
      <c r="J28" s="79"/>
      <c r="K28" s="122"/>
      <c r="L28" s="303"/>
    </row>
    <row r="29" spans="2:12" s="1" customFormat="1" ht="25.35" customHeight="1" hidden="1">
      <c r="B29" s="302"/>
      <c r="C29" s="260"/>
      <c r="D29" s="123" t="s">
        <v>42</v>
      </c>
      <c r="E29" s="260"/>
      <c r="F29" s="260"/>
      <c r="G29" s="260"/>
      <c r="H29" s="260"/>
      <c r="I29" s="114"/>
      <c r="J29" s="124">
        <f>ROUND(J91,2)</f>
        <v>1378379.3</v>
      </c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14.4" customHeight="1" hidden="1">
      <c r="B31" s="302"/>
      <c r="C31" s="260"/>
      <c r="D31" s="260"/>
      <c r="E31" s="260"/>
      <c r="F31" s="42" t="s">
        <v>44</v>
      </c>
      <c r="G31" s="260"/>
      <c r="H31" s="260"/>
      <c r="I31" s="125" t="s">
        <v>43</v>
      </c>
      <c r="J31" s="42" t="s">
        <v>45</v>
      </c>
      <c r="K31" s="41"/>
      <c r="L31" s="303"/>
    </row>
    <row r="32" spans="2:12" s="1" customFormat="1" ht="14.4" customHeight="1" hidden="1">
      <c r="B32" s="302"/>
      <c r="C32" s="260"/>
      <c r="D32" s="263" t="s">
        <v>46</v>
      </c>
      <c r="E32" s="263" t="s">
        <v>47</v>
      </c>
      <c r="F32" s="126" t="e">
        <f>ROUND(SUM(#REF!),2)</f>
        <v>#REF!</v>
      </c>
      <c r="G32" s="260"/>
      <c r="H32" s="260"/>
      <c r="I32" s="127">
        <v>0.21</v>
      </c>
      <c r="J32" s="126" t="e">
        <f>ROUND(ROUND((SUM(#REF!)),2)*I32,2)</f>
        <v>#REF!</v>
      </c>
      <c r="K32" s="41"/>
      <c r="L32" s="303"/>
    </row>
    <row r="33" spans="2:12" s="1" customFormat="1" ht="14.4" customHeight="1" hidden="1">
      <c r="B33" s="302"/>
      <c r="C33" s="260"/>
      <c r="D33" s="260"/>
      <c r="E33" s="263" t="s">
        <v>48</v>
      </c>
      <c r="F33" s="126" t="e">
        <f>ROUND(SUM(#REF!),2)</f>
        <v>#REF!</v>
      </c>
      <c r="G33" s="260"/>
      <c r="H33" s="260"/>
      <c r="I33" s="127">
        <v>0.15</v>
      </c>
      <c r="J33" s="126" t="e">
        <f>ROUND(ROUND((SUM(#REF!)),2)*I33,2)</f>
        <v>#REF!</v>
      </c>
      <c r="K33" s="41"/>
      <c r="L33" s="303"/>
    </row>
    <row r="34" spans="2:12" s="1" customFormat="1" ht="14.4" customHeight="1" hidden="1">
      <c r="B34" s="302"/>
      <c r="C34" s="260"/>
      <c r="D34" s="260"/>
      <c r="E34" s="263" t="s">
        <v>49</v>
      </c>
      <c r="F34" s="126" t="e">
        <f>ROUND(SUM(#REF!),2)</f>
        <v>#REF!</v>
      </c>
      <c r="G34" s="260"/>
      <c r="H34" s="260"/>
      <c r="I34" s="127">
        <v>0.21</v>
      </c>
      <c r="J34" s="126">
        <v>0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50</v>
      </c>
      <c r="F35" s="126" t="e">
        <f>ROUND(SUM(#REF!),2)</f>
        <v>#REF!</v>
      </c>
      <c r="G35" s="260"/>
      <c r="H35" s="260"/>
      <c r="I35" s="127">
        <v>0.15</v>
      </c>
      <c r="J35" s="126">
        <v>0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51</v>
      </c>
      <c r="F36" s="126" t="e">
        <f>ROUND(SUM(#REF!),2)</f>
        <v>#REF!</v>
      </c>
      <c r="G36" s="260"/>
      <c r="H36" s="260"/>
      <c r="I36" s="127">
        <v>0</v>
      </c>
      <c r="J36" s="126">
        <v>0</v>
      </c>
      <c r="K36" s="41"/>
      <c r="L36" s="303"/>
    </row>
    <row r="37" spans="2:12" s="1" customFormat="1" ht="6.9" customHeight="1" hidden="1">
      <c r="B37" s="302"/>
      <c r="C37" s="260"/>
      <c r="D37" s="260"/>
      <c r="E37" s="260"/>
      <c r="F37" s="260"/>
      <c r="G37" s="260"/>
      <c r="H37" s="260"/>
      <c r="I37" s="114"/>
      <c r="J37" s="260"/>
      <c r="K37" s="41"/>
      <c r="L37" s="303"/>
    </row>
    <row r="38" spans="2:12" s="1" customFormat="1" ht="25.35" customHeight="1" hidden="1">
      <c r="B38" s="302"/>
      <c r="C38" s="128"/>
      <c r="D38" s="129" t="s">
        <v>52</v>
      </c>
      <c r="E38" s="261"/>
      <c r="F38" s="261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306"/>
    </row>
    <row r="39" spans="2:12" s="1" customFormat="1" ht="14.4" customHeight="1" hidden="1">
      <c r="B39" s="307"/>
      <c r="C39" s="52"/>
      <c r="D39" s="52"/>
      <c r="E39" s="52"/>
      <c r="F39" s="52"/>
      <c r="G39" s="52"/>
      <c r="H39" s="52"/>
      <c r="I39" s="135"/>
      <c r="J39" s="52"/>
      <c r="K39" s="53"/>
      <c r="L39" s="303"/>
    </row>
    <row r="40" spans="2:12" ht="13.5" hidden="1">
      <c r="B40" s="296"/>
      <c r="C40" s="297"/>
      <c r="D40" s="297"/>
      <c r="E40" s="297"/>
      <c r="F40" s="297"/>
      <c r="G40" s="297"/>
      <c r="H40" s="297"/>
      <c r="I40" s="113"/>
      <c r="J40" s="297"/>
      <c r="K40" s="297"/>
      <c r="L40" s="298"/>
    </row>
    <row r="41" spans="2:12" ht="13.5" hidden="1">
      <c r="B41" s="296"/>
      <c r="C41" s="297"/>
      <c r="D41" s="297"/>
      <c r="E41" s="297"/>
      <c r="F41" s="297"/>
      <c r="G41" s="297"/>
      <c r="H41" s="297"/>
      <c r="I41" s="113"/>
      <c r="J41" s="297"/>
      <c r="K41" s="297"/>
      <c r="L41" s="298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s="1" customFormat="1" ht="6.9" customHeight="1" hidden="1">
      <c r="B43" s="308"/>
      <c r="C43" s="137"/>
      <c r="D43" s="137"/>
      <c r="E43" s="137"/>
      <c r="F43" s="137"/>
      <c r="G43" s="137"/>
      <c r="H43" s="137"/>
      <c r="I43" s="138"/>
      <c r="J43" s="137"/>
      <c r="K43" s="139"/>
      <c r="L43" s="309"/>
    </row>
    <row r="44" spans="2:12" s="1" customFormat="1" ht="36.9" customHeight="1" hidden="1">
      <c r="B44" s="302"/>
      <c r="C44" s="25" t="s">
        <v>264</v>
      </c>
      <c r="D44" s="260"/>
      <c r="E44" s="260"/>
      <c r="F44" s="260"/>
      <c r="G44" s="260"/>
      <c r="H44" s="260"/>
      <c r="I44" s="114"/>
      <c r="J44" s="260"/>
      <c r="K44" s="41"/>
      <c r="L44" s="303"/>
    </row>
    <row r="45" spans="2:12" s="1" customFormat="1" ht="6.9" customHeight="1" hidden="1">
      <c r="B45" s="302"/>
      <c r="C45" s="260"/>
      <c r="D45" s="260"/>
      <c r="E45" s="260"/>
      <c r="F45" s="260"/>
      <c r="G45" s="260"/>
      <c r="H45" s="260"/>
      <c r="I45" s="114"/>
      <c r="J45" s="260"/>
      <c r="K45" s="41"/>
      <c r="L45" s="303"/>
    </row>
    <row r="46" spans="2:12" s="1" customFormat="1" ht="14.4" customHeight="1" hidden="1">
      <c r="B46" s="302"/>
      <c r="C46" s="32" t="s">
        <v>16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22.5" customHeight="1" hidden="1">
      <c r="B47" s="302"/>
      <c r="C47" s="260"/>
      <c r="D47" s="260"/>
      <c r="E47" s="384" t="e">
        <f>E7</f>
        <v>#REF!</v>
      </c>
      <c r="F47" s="375"/>
      <c r="G47" s="375"/>
      <c r="H47" s="375"/>
      <c r="I47" s="114"/>
      <c r="J47" s="260"/>
      <c r="K47" s="41"/>
      <c r="L47" s="303"/>
    </row>
    <row r="48" spans="2:12" ht="13.2" hidden="1">
      <c r="B48" s="301"/>
      <c r="C48" s="32" t="s">
        <v>217</v>
      </c>
      <c r="D48" s="262"/>
      <c r="E48" s="262"/>
      <c r="F48" s="262"/>
      <c r="G48" s="262"/>
      <c r="H48" s="262"/>
      <c r="I48" s="113"/>
      <c r="J48" s="262"/>
      <c r="K48" s="26"/>
      <c r="L48" s="300"/>
    </row>
    <row r="49" spans="2:12" s="1" customFormat="1" ht="22.5" customHeight="1" hidden="1">
      <c r="B49" s="302"/>
      <c r="C49" s="260"/>
      <c r="D49" s="260"/>
      <c r="E49" s="384" t="s">
        <v>5090</v>
      </c>
      <c r="F49" s="375"/>
      <c r="G49" s="375"/>
      <c r="H49" s="375"/>
      <c r="I49" s="114"/>
      <c r="J49" s="260"/>
      <c r="K49" s="41"/>
      <c r="L49" s="303"/>
    </row>
    <row r="50" spans="2:12" s="1" customFormat="1" ht="14.4" customHeight="1" hidden="1">
      <c r="B50" s="302"/>
      <c r="C50" s="32" t="s">
        <v>221</v>
      </c>
      <c r="D50" s="260"/>
      <c r="E50" s="260"/>
      <c r="F50" s="260"/>
      <c r="G50" s="260"/>
      <c r="H50" s="260"/>
      <c r="I50" s="114"/>
      <c r="J50" s="260"/>
      <c r="K50" s="41"/>
      <c r="L50" s="303"/>
    </row>
    <row r="51" spans="2:12" s="1" customFormat="1" ht="23.25" customHeight="1" hidden="1">
      <c r="B51" s="302"/>
      <c r="C51" s="260"/>
      <c r="D51" s="260"/>
      <c r="E51" s="385" t="str">
        <f>E11</f>
        <v>SO 02 - TLAKOVÁ KANALIZACE</v>
      </c>
      <c r="F51" s="375"/>
      <c r="G51" s="375"/>
      <c r="H51" s="375"/>
      <c r="I51" s="114"/>
      <c r="J51" s="260"/>
      <c r="K51" s="41"/>
      <c r="L51" s="303"/>
    </row>
    <row r="52" spans="2:12" s="1" customFormat="1" ht="6.9" customHeight="1" hidden="1">
      <c r="B52" s="302"/>
      <c r="C52" s="260"/>
      <c r="D52" s="260"/>
      <c r="E52" s="260"/>
      <c r="F52" s="260"/>
      <c r="G52" s="260"/>
      <c r="H52" s="260"/>
      <c r="I52" s="114"/>
      <c r="J52" s="260"/>
      <c r="K52" s="41"/>
      <c r="L52" s="303"/>
    </row>
    <row r="53" spans="2:12" s="1" customFormat="1" ht="18" customHeight="1" hidden="1">
      <c r="B53" s="302"/>
      <c r="C53" s="32" t="s">
        <v>24</v>
      </c>
      <c r="D53" s="260"/>
      <c r="E53" s="260"/>
      <c r="F53" s="30" t="str">
        <f>F14</f>
        <v>HRANICE - DRAHOTUŠE</v>
      </c>
      <c r="G53" s="260"/>
      <c r="H53" s="260"/>
      <c r="I53" s="115" t="s">
        <v>26</v>
      </c>
      <c r="J53" s="116" t="str">
        <f>IF(J14="","",J14)</f>
        <v>6.4.2016</v>
      </c>
      <c r="K53" s="41"/>
      <c r="L53" s="303"/>
    </row>
    <row r="54" spans="2:12" s="1" customFormat="1" ht="6.9" customHeight="1" hidden="1">
      <c r="B54" s="302"/>
      <c r="C54" s="260"/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13.2" hidden="1">
      <c r="B55" s="302"/>
      <c r="C55" s="32" t="s">
        <v>32</v>
      </c>
      <c r="D55" s="260"/>
      <c r="E55" s="260"/>
      <c r="F55" s="30" t="str">
        <f>E17</f>
        <v>VODOVODY A KANALIZACE PŘEROV a.s.</v>
      </c>
      <c r="G55" s="260"/>
      <c r="H55" s="260"/>
      <c r="I55" s="115" t="s">
        <v>38</v>
      </c>
      <c r="J55" s="30" t="str">
        <f>E23</f>
        <v>PROJEKTY VODAM s.r.o.   HRANICE</v>
      </c>
      <c r="K55" s="41"/>
      <c r="L55" s="303"/>
    </row>
    <row r="56" spans="2:12" s="1" customFormat="1" ht="14.4" customHeight="1" hidden="1">
      <c r="B56" s="302"/>
      <c r="C56" s="32" t="s">
        <v>37</v>
      </c>
      <c r="D56" s="260"/>
      <c r="E56" s="260"/>
      <c r="F56" s="30" t="e">
        <f>IF(E20="","",E20)</f>
        <v>#REF!</v>
      </c>
      <c r="G56" s="260"/>
      <c r="H56" s="260"/>
      <c r="I56" s="114"/>
      <c r="J56" s="260"/>
      <c r="K56" s="41"/>
      <c r="L56" s="303"/>
    </row>
    <row r="57" spans="2:12" s="1" customFormat="1" ht="10.35" customHeight="1" hidden="1">
      <c r="B57" s="302"/>
      <c r="C57" s="260"/>
      <c r="D57" s="260"/>
      <c r="E57" s="260"/>
      <c r="F57" s="260"/>
      <c r="G57" s="260"/>
      <c r="H57" s="260"/>
      <c r="I57" s="114"/>
      <c r="J57" s="260"/>
      <c r="K57" s="41"/>
      <c r="L57" s="303"/>
    </row>
    <row r="58" spans="2:12" s="1" customFormat="1" ht="29.25" customHeight="1" hidden="1">
      <c r="B58" s="302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306"/>
    </row>
    <row r="59" spans="2:12" s="1" customFormat="1" ht="10.35" customHeight="1" hidden="1">
      <c r="B59" s="302"/>
      <c r="C59" s="260"/>
      <c r="D59" s="260"/>
      <c r="E59" s="260"/>
      <c r="F59" s="260"/>
      <c r="G59" s="260"/>
      <c r="H59" s="260"/>
      <c r="I59" s="114"/>
      <c r="J59" s="260"/>
      <c r="K59" s="41"/>
      <c r="L59" s="303"/>
    </row>
    <row r="60" spans="2:12" s="1" customFormat="1" ht="29.25" customHeight="1" hidden="1">
      <c r="B60" s="302"/>
      <c r="C60" s="144" t="s">
        <v>285</v>
      </c>
      <c r="D60" s="260"/>
      <c r="E60" s="260"/>
      <c r="F60" s="260"/>
      <c r="G60" s="260"/>
      <c r="H60" s="260"/>
      <c r="I60" s="114"/>
      <c r="J60" s="124">
        <f>J91</f>
        <v>1378379.3000000005</v>
      </c>
      <c r="K60" s="41"/>
      <c r="L60" s="303"/>
    </row>
    <row r="61" spans="2:12" s="8" customFormat="1" ht="24.9" customHeight="1" hidden="1">
      <c r="B61" s="310"/>
      <c r="C61" s="146"/>
      <c r="D61" s="147" t="s">
        <v>288</v>
      </c>
      <c r="E61" s="148"/>
      <c r="F61" s="148"/>
      <c r="G61" s="148"/>
      <c r="H61" s="148"/>
      <c r="I61" s="149"/>
      <c r="J61" s="150">
        <f>J92</f>
        <v>1286403.8000000005</v>
      </c>
      <c r="K61" s="151"/>
      <c r="L61" s="311"/>
    </row>
    <row r="62" spans="2:12" s="9" customFormat="1" ht="19.95" customHeight="1" hidden="1">
      <c r="B62" s="312"/>
      <c r="C62" s="153"/>
      <c r="D62" s="154" t="s">
        <v>290</v>
      </c>
      <c r="E62" s="155"/>
      <c r="F62" s="155"/>
      <c r="G62" s="155"/>
      <c r="H62" s="155"/>
      <c r="I62" s="156"/>
      <c r="J62" s="157">
        <f>J93</f>
        <v>955145.4200000005</v>
      </c>
      <c r="K62" s="158"/>
      <c r="L62" s="313"/>
    </row>
    <row r="63" spans="2:12" s="9" customFormat="1" ht="19.95" customHeight="1" hidden="1">
      <c r="B63" s="312"/>
      <c r="C63" s="153"/>
      <c r="D63" s="154" t="s">
        <v>5179</v>
      </c>
      <c r="E63" s="155"/>
      <c r="F63" s="155"/>
      <c r="G63" s="155"/>
      <c r="H63" s="155"/>
      <c r="I63" s="156"/>
      <c r="J63" s="157">
        <f>J214</f>
        <v>18153.920000000002</v>
      </c>
      <c r="K63" s="158"/>
      <c r="L63" s="313"/>
    </row>
    <row r="64" spans="2:12" s="9" customFormat="1" ht="19.95" customHeight="1" hidden="1">
      <c r="B64" s="312"/>
      <c r="C64" s="153"/>
      <c r="D64" s="154" t="s">
        <v>302</v>
      </c>
      <c r="E64" s="155"/>
      <c r="F64" s="155"/>
      <c r="G64" s="155"/>
      <c r="H64" s="155"/>
      <c r="I64" s="156"/>
      <c r="J64" s="157">
        <f>J223</f>
        <v>28997.72</v>
      </c>
      <c r="K64" s="158"/>
      <c r="L64" s="313"/>
    </row>
    <row r="65" spans="2:12" s="9" customFormat="1" ht="19.95" customHeight="1" hidden="1">
      <c r="B65" s="312"/>
      <c r="C65" s="153"/>
      <c r="D65" s="154" t="s">
        <v>304</v>
      </c>
      <c r="E65" s="155"/>
      <c r="F65" s="155"/>
      <c r="G65" s="155"/>
      <c r="H65" s="155"/>
      <c r="I65" s="156"/>
      <c r="J65" s="157">
        <f>J237</f>
        <v>39312.9</v>
      </c>
      <c r="K65" s="158"/>
      <c r="L65" s="313"/>
    </row>
    <row r="66" spans="2:12" s="9" customFormat="1" ht="19.95" customHeight="1" hidden="1">
      <c r="B66" s="312"/>
      <c r="C66" s="153"/>
      <c r="D66" s="154" t="s">
        <v>308</v>
      </c>
      <c r="E66" s="155"/>
      <c r="F66" s="155"/>
      <c r="G66" s="155"/>
      <c r="H66" s="155"/>
      <c r="I66" s="156"/>
      <c r="J66" s="157">
        <f>J241</f>
        <v>215316.93</v>
      </c>
      <c r="K66" s="158"/>
      <c r="L66" s="313"/>
    </row>
    <row r="67" spans="2:12" s="9" customFormat="1" ht="19.95" customHeight="1" hidden="1">
      <c r="B67" s="312"/>
      <c r="C67" s="153"/>
      <c r="D67" s="154" t="s">
        <v>5181</v>
      </c>
      <c r="E67" s="155"/>
      <c r="F67" s="155"/>
      <c r="G67" s="155"/>
      <c r="H67" s="155"/>
      <c r="I67" s="156"/>
      <c r="J67" s="157">
        <f>J270</f>
        <v>29476.91</v>
      </c>
      <c r="K67" s="158"/>
      <c r="L67" s="313"/>
    </row>
    <row r="68" spans="2:12" s="8" customFormat="1" ht="24.9" customHeight="1" hidden="1">
      <c r="B68" s="310"/>
      <c r="C68" s="146"/>
      <c r="D68" s="147" t="s">
        <v>319</v>
      </c>
      <c r="E68" s="148"/>
      <c r="F68" s="148"/>
      <c r="G68" s="148"/>
      <c r="H68" s="148"/>
      <c r="I68" s="149"/>
      <c r="J68" s="150">
        <f>J272</f>
        <v>91975.5</v>
      </c>
      <c r="K68" s="151"/>
      <c r="L68" s="311"/>
    </row>
    <row r="69" spans="2:12" s="9" customFormat="1" ht="19.95" customHeight="1" hidden="1">
      <c r="B69" s="312"/>
      <c r="C69" s="153"/>
      <c r="D69" s="154" t="s">
        <v>5182</v>
      </c>
      <c r="E69" s="155"/>
      <c r="F69" s="155"/>
      <c r="G69" s="155"/>
      <c r="H69" s="155"/>
      <c r="I69" s="156"/>
      <c r="J69" s="157">
        <f>J273</f>
        <v>91975.5</v>
      </c>
      <c r="K69" s="158"/>
      <c r="L69" s="313"/>
    </row>
    <row r="70" spans="2:12" s="1" customFormat="1" ht="21.75" customHeight="1" hidden="1">
      <c r="B70" s="302"/>
      <c r="C70" s="260"/>
      <c r="D70" s="260"/>
      <c r="E70" s="260"/>
      <c r="F70" s="260"/>
      <c r="G70" s="260"/>
      <c r="H70" s="260"/>
      <c r="I70" s="114"/>
      <c r="J70" s="260"/>
      <c r="K70" s="41"/>
      <c r="L70" s="303"/>
    </row>
    <row r="71" spans="2:12" s="1" customFormat="1" ht="6.9" customHeight="1" hidden="1">
      <c r="B71" s="307"/>
      <c r="C71" s="52"/>
      <c r="D71" s="52"/>
      <c r="E71" s="52"/>
      <c r="F71" s="52"/>
      <c r="G71" s="52"/>
      <c r="H71" s="52"/>
      <c r="I71" s="135"/>
      <c r="J71" s="52"/>
      <c r="K71" s="53"/>
      <c r="L71" s="303"/>
    </row>
    <row r="72" spans="2:12" ht="13.5" hidden="1">
      <c r="B72" s="296"/>
      <c r="C72" s="297"/>
      <c r="D72" s="297"/>
      <c r="E72" s="297"/>
      <c r="F72" s="297"/>
      <c r="G72" s="297"/>
      <c r="H72" s="297"/>
      <c r="I72" s="113"/>
      <c r="J72" s="297"/>
      <c r="K72" s="297"/>
      <c r="L72" s="298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ht="13.5" hidden="1">
      <c r="B74" s="296"/>
      <c r="C74" s="297"/>
      <c r="D74" s="297"/>
      <c r="E74" s="297"/>
      <c r="F74" s="297"/>
      <c r="G74" s="297"/>
      <c r="H74" s="297"/>
      <c r="I74" s="113"/>
      <c r="J74" s="297"/>
      <c r="K74" s="297"/>
      <c r="L74" s="298"/>
    </row>
    <row r="75" spans="2:12" s="1" customFormat="1" ht="6.9" customHeight="1">
      <c r="B75" s="314"/>
      <c r="C75" s="55"/>
      <c r="D75" s="55"/>
      <c r="E75" s="55"/>
      <c r="F75" s="55"/>
      <c r="G75" s="55"/>
      <c r="H75" s="55"/>
      <c r="I75" s="138"/>
      <c r="J75" s="55"/>
      <c r="K75" s="55"/>
      <c r="L75" s="303"/>
    </row>
    <row r="76" spans="2:12" s="1" customFormat="1" ht="36.9" customHeight="1">
      <c r="B76" s="302"/>
      <c r="C76" s="25" t="s">
        <v>322</v>
      </c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4.4" customHeight="1">
      <c r="B78" s="302"/>
      <c r="C78" s="32" t="s">
        <v>16</v>
      </c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22.5" customHeight="1">
      <c r="B79" s="302"/>
      <c r="C79" s="260"/>
      <c r="D79" s="260"/>
      <c r="E79" s="384" t="s">
        <v>17</v>
      </c>
      <c r="F79" s="375"/>
      <c r="G79" s="375"/>
      <c r="H79" s="375"/>
      <c r="I79" s="114"/>
      <c r="J79" s="260"/>
      <c r="K79" s="260"/>
      <c r="L79" s="303"/>
    </row>
    <row r="80" spans="2:12" ht="13.2">
      <c r="B80" s="301"/>
      <c r="C80" s="32" t="s">
        <v>217</v>
      </c>
      <c r="D80" s="262"/>
      <c r="E80" s="262"/>
      <c r="F80" s="262"/>
      <c r="G80" s="262"/>
      <c r="H80" s="262"/>
      <c r="I80" s="113"/>
      <c r="J80" s="262"/>
      <c r="K80" s="262"/>
      <c r="L80" s="300"/>
    </row>
    <row r="81" spans="2:12" s="1" customFormat="1" ht="22.5" customHeight="1">
      <c r="B81" s="302"/>
      <c r="C81" s="260"/>
      <c r="D81" s="260"/>
      <c r="E81" s="384" t="s">
        <v>5090</v>
      </c>
      <c r="F81" s="375"/>
      <c r="G81" s="375"/>
      <c r="H81" s="375"/>
      <c r="I81" s="114"/>
      <c r="J81" s="260"/>
      <c r="K81" s="260"/>
      <c r="L81" s="303"/>
    </row>
    <row r="82" spans="2:12" s="1" customFormat="1" ht="14.4" customHeight="1">
      <c r="B82" s="302"/>
      <c r="C82" s="32" t="s">
        <v>221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3.25" customHeight="1">
      <c r="B83" s="302"/>
      <c r="C83" s="260"/>
      <c r="D83" s="260"/>
      <c r="E83" s="385" t="str">
        <f>E11</f>
        <v>SO 02 - TLAKOVÁ KANALIZACE</v>
      </c>
      <c r="F83" s="375"/>
      <c r="G83" s="375"/>
      <c r="H83" s="375"/>
      <c r="I83" s="114"/>
      <c r="J83" s="260"/>
      <c r="K83" s="260"/>
      <c r="L83" s="303"/>
    </row>
    <row r="84" spans="2:12" s="1" customFormat="1" ht="6.9" customHeight="1">
      <c r="B84" s="302"/>
      <c r="C84" s="260"/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18" customHeight="1">
      <c r="B85" s="302"/>
      <c r="C85" s="32" t="s">
        <v>24</v>
      </c>
      <c r="D85" s="260"/>
      <c r="E85" s="260"/>
      <c r="F85" s="30" t="str">
        <f>F14</f>
        <v>HRANICE - DRAHOTUŠE</v>
      </c>
      <c r="G85" s="260"/>
      <c r="H85" s="260"/>
      <c r="I85" s="115" t="s">
        <v>26</v>
      </c>
      <c r="J85" s="116" t="str">
        <f>IF(J14="","",J14)</f>
        <v>6.4.2016</v>
      </c>
      <c r="K85" s="260"/>
      <c r="L85" s="303"/>
    </row>
    <row r="86" spans="2:12" s="1" customFormat="1" ht="6.9" customHeight="1">
      <c r="B86" s="302"/>
      <c r="C86" s="260"/>
      <c r="D86" s="260"/>
      <c r="E86" s="260"/>
      <c r="F86" s="260"/>
      <c r="G86" s="260"/>
      <c r="H86" s="260"/>
      <c r="I86" s="114"/>
      <c r="J86" s="260"/>
      <c r="K86" s="260"/>
      <c r="L86" s="303"/>
    </row>
    <row r="87" spans="2:12" s="1" customFormat="1" ht="13.2">
      <c r="B87" s="302"/>
      <c r="C87" s="32" t="s">
        <v>32</v>
      </c>
      <c r="D87" s="260"/>
      <c r="E87" s="260"/>
      <c r="F87" s="30" t="str">
        <f>E17</f>
        <v>VODOVODY A KANALIZACE PŘEROV a.s.</v>
      </c>
      <c r="G87" s="260"/>
      <c r="H87" s="260"/>
      <c r="I87" s="115" t="s">
        <v>38</v>
      </c>
      <c r="J87" s="30" t="str">
        <f>E23</f>
        <v>PROJEKTY VODAM s.r.o.   HRANICE</v>
      </c>
      <c r="K87" s="260"/>
      <c r="L87" s="303"/>
    </row>
    <row r="88" spans="2:12" s="1" customFormat="1" ht="14.4" customHeight="1">
      <c r="B88" s="302"/>
      <c r="C88" s="32" t="s">
        <v>37</v>
      </c>
      <c r="D88" s="260"/>
      <c r="E88" s="260"/>
      <c r="F88" s="30" t="s">
        <v>6577</v>
      </c>
      <c r="G88" s="260"/>
      <c r="H88" s="260"/>
      <c r="I88" s="114"/>
      <c r="J88" s="260"/>
      <c r="K88" s="260"/>
      <c r="L88" s="303"/>
    </row>
    <row r="89" spans="2:12" s="1" customFormat="1" ht="10.35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0" customFormat="1" ht="29.25" customHeight="1">
      <c r="B90" s="315"/>
      <c r="C90" s="165" t="s">
        <v>323</v>
      </c>
      <c r="D90" s="166" t="s">
        <v>60</v>
      </c>
      <c r="E90" s="166" t="s">
        <v>57</v>
      </c>
      <c r="F90" s="166" t="s">
        <v>324</v>
      </c>
      <c r="G90" s="166" t="s">
        <v>325</v>
      </c>
      <c r="H90" s="166" t="s">
        <v>326</v>
      </c>
      <c r="I90" s="167" t="s">
        <v>327</v>
      </c>
      <c r="J90" s="166" t="s">
        <v>283</v>
      </c>
      <c r="K90" s="168" t="s">
        <v>328</v>
      </c>
      <c r="L90" s="368"/>
    </row>
    <row r="91" spans="2:12" s="1" customFormat="1" ht="29.25" customHeight="1">
      <c r="B91" s="302"/>
      <c r="C91" s="316" t="s">
        <v>285</v>
      </c>
      <c r="D91" s="260"/>
      <c r="E91" s="260"/>
      <c r="F91" s="260"/>
      <c r="G91" s="260"/>
      <c r="H91" s="260"/>
      <c r="I91" s="349"/>
      <c r="J91" s="317">
        <f>J92+J272</f>
        <v>1378379.3000000005</v>
      </c>
      <c r="K91" s="260"/>
      <c r="L91" s="303"/>
    </row>
    <row r="92" spans="2:12" s="11" customFormat="1" ht="37.35" customHeight="1">
      <c r="B92" s="318"/>
      <c r="C92" s="182"/>
      <c r="D92" s="188" t="s">
        <v>74</v>
      </c>
      <c r="E92" s="231" t="s">
        <v>336</v>
      </c>
      <c r="F92" s="231" t="s">
        <v>337</v>
      </c>
      <c r="G92" s="182"/>
      <c r="H92" s="182"/>
      <c r="I92" s="321"/>
      <c r="J92" s="232">
        <f>J93+J214+J223+J237+J241+J270</f>
        <v>1286403.8000000005</v>
      </c>
      <c r="K92" s="182"/>
      <c r="L92" s="320"/>
    </row>
    <row r="93" spans="2:12" s="11" customFormat="1" ht="29.85" customHeight="1" outlineLevel="1">
      <c r="B93" s="318"/>
      <c r="C93" s="182"/>
      <c r="D93" s="188" t="s">
        <v>74</v>
      </c>
      <c r="E93" s="189" t="s">
        <v>23</v>
      </c>
      <c r="F93" s="189" t="s">
        <v>339</v>
      </c>
      <c r="G93" s="182"/>
      <c r="H93" s="182"/>
      <c r="I93" s="321"/>
      <c r="J93" s="190">
        <f>SUM(J94:J211)</f>
        <v>955145.4200000005</v>
      </c>
      <c r="K93" s="182"/>
      <c r="L93" s="320"/>
    </row>
    <row r="94" spans="2:12" s="1" customFormat="1" ht="22.5" customHeight="1" outlineLevel="2" collapsed="1">
      <c r="B94" s="302"/>
      <c r="C94" s="191" t="s">
        <v>23</v>
      </c>
      <c r="D94" s="191" t="s">
        <v>342</v>
      </c>
      <c r="E94" s="192" t="s">
        <v>5183</v>
      </c>
      <c r="F94" s="193" t="s">
        <v>5184</v>
      </c>
      <c r="G94" s="194" t="s">
        <v>579</v>
      </c>
      <c r="H94" s="195">
        <v>150</v>
      </c>
      <c r="I94" s="269">
        <v>39</v>
      </c>
      <c r="J94" s="197">
        <f>ROUND(I94*H94,2)</f>
        <v>5850</v>
      </c>
      <c r="K94" s="193" t="s">
        <v>5100</v>
      </c>
      <c r="L94" s="322"/>
    </row>
    <row r="95" spans="2:12" s="13" customFormat="1" ht="13.5" hidden="1" outlineLevel="3">
      <c r="B95" s="331"/>
      <c r="C95" s="204"/>
      <c r="D95" s="206" t="s">
        <v>348</v>
      </c>
      <c r="E95" s="210" t="s">
        <v>34</v>
      </c>
      <c r="F95" s="211" t="s">
        <v>5840</v>
      </c>
      <c r="G95" s="204"/>
      <c r="H95" s="212">
        <v>150</v>
      </c>
      <c r="I95" s="332" t="s">
        <v>34</v>
      </c>
      <c r="J95" s="204"/>
      <c r="K95" s="204"/>
      <c r="L95" s="333"/>
    </row>
    <row r="96" spans="2:12" s="14" customFormat="1" ht="13.5" hidden="1" outlineLevel="3">
      <c r="B96" s="335"/>
      <c r="C96" s="205"/>
      <c r="D96" s="206" t="s">
        <v>348</v>
      </c>
      <c r="E96" s="207" t="s">
        <v>34</v>
      </c>
      <c r="F96" s="208" t="s">
        <v>352</v>
      </c>
      <c r="G96" s="205"/>
      <c r="H96" s="209">
        <v>150</v>
      </c>
      <c r="I96" s="336" t="s">
        <v>34</v>
      </c>
      <c r="J96" s="205"/>
      <c r="K96" s="205"/>
      <c r="L96" s="337"/>
    </row>
    <row r="97" spans="2:12" s="1" customFormat="1" ht="22.5" customHeight="1" outlineLevel="2">
      <c r="B97" s="302"/>
      <c r="C97" s="191" t="s">
        <v>83</v>
      </c>
      <c r="D97" s="191" t="s">
        <v>342</v>
      </c>
      <c r="E97" s="192" t="s">
        <v>5841</v>
      </c>
      <c r="F97" s="193" t="s">
        <v>5842</v>
      </c>
      <c r="G97" s="194" t="s">
        <v>986</v>
      </c>
      <c r="H97" s="195">
        <v>15</v>
      </c>
      <c r="I97" s="269">
        <v>69.7</v>
      </c>
      <c r="J97" s="197">
        <f>ROUND(I97*H97,2)</f>
        <v>1045.5</v>
      </c>
      <c r="K97" s="193" t="s">
        <v>5100</v>
      </c>
      <c r="L97" s="322"/>
    </row>
    <row r="98" spans="2:12" s="1" customFormat="1" ht="22.5" customHeight="1" outlineLevel="2" collapsed="1">
      <c r="B98" s="302"/>
      <c r="C98" s="191" t="s">
        <v>90</v>
      </c>
      <c r="D98" s="191" t="s">
        <v>342</v>
      </c>
      <c r="E98" s="192" t="s">
        <v>5188</v>
      </c>
      <c r="F98" s="193" t="s">
        <v>5189</v>
      </c>
      <c r="G98" s="194" t="s">
        <v>491</v>
      </c>
      <c r="H98" s="195">
        <v>9</v>
      </c>
      <c r="I98" s="269">
        <v>132.4</v>
      </c>
      <c r="J98" s="197">
        <f>ROUND(I98*H98,2)</f>
        <v>1191.6</v>
      </c>
      <c r="K98" s="193" t="s">
        <v>5100</v>
      </c>
      <c r="L98" s="322"/>
    </row>
    <row r="99" spans="2:12" s="13" customFormat="1" ht="13.5" hidden="1" outlineLevel="3">
      <c r="B99" s="331"/>
      <c r="C99" s="204"/>
      <c r="D99" s="206" t="s">
        <v>348</v>
      </c>
      <c r="E99" s="210" t="s">
        <v>34</v>
      </c>
      <c r="F99" s="211" t="s">
        <v>5843</v>
      </c>
      <c r="G99" s="204"/>
      <c r="H99" s="212">
        <v>9</v>
      </c>
      <c r="I99" s="332" t="s">
        <v>34</v>
      </c>
      <c r="J99" s="204"/>
      <c r="K99" s="204"/>
      <c r="L99" s="333"/>
    </row>
    <row r="100" spans="2:12" s="14" customFormat="1" ht="13.5" hidden="1" outlineLevel="3">
      <c r="B100" s="335"/>
      <c r="C100" s="205"/>
      <c r="D100" s="206" t="s">
        <v>348</v>
      </c>
      <c r="E100" s="207" t="s">
        <v>34</v>
      </c>
      <c r="F100" s="208" t="s">
        <v>352</v>
      </c>
      <c r="G100" s="205"/>
      <c r="H100" s="209">
        <v>9</v>
      </c>
      <c r="I100" s="336" t="s">
        <v>34</v>
      </c>
      <c r="J100" s="205"/>
      <c r="K100" s="205"/>
      <c r="L100" s="337"/>
    </row>
    <row r="101" spans="2:12" s="1" customFormat="1" ht="22.5" customHeight="1" outlineLevel="2" collapsed="1">
      <c r="B101" s="302"/>
      <c r="C101" s="191" t="s">
        <v>347</v>
      </c>
      <c r="D101" s="191" t="s">
        <v>342</v>
      </c>
      <c r="E101" s="192" t="s">
        <v>5844</v>
      </c>
      <c r="F101" s="193" t="s">
        <v>5845</v>
      </c>
      <c r="G101" s="194" t="s">
        <v>491</v>
      </c>
      <c r="H101" s="195">
        <v>6</v>
      </c>
      <c r="I101" s="269">
        <v>348.3</v>
      </c>
      <c r="J101" s="197">
        <f>ROUND(I101*H101,2)</f>
        <v>2089.8</v>
      </c>
      <c r="K101" s="193" t="s">
        <v>5100</v>
      </c>
      <c r="L101" s="322"/>
    </row>
    <row r="102" spans="2:12" s="13" customFormat="1" ht="13.5" hidden="1" outlineLevel="3">
      <c r="B102" s="331"/>
      <c r="C102" s="204"/>
      <c r="D102" s="206" t="s">
        <v>348</v>
      </c>
      <c r="E102" s="210" t="s">
        <v>34</v>
      </c>
      <c r="F102" s="211" t="s">
        <v>5846</v>
      </c>
      <c r="G102" s="204"/>
      <c r="H102" s="212">
        <v>6</v>
      </c>
      <c r="I102" s="332" t="s">
        <v>34</v>
      </c>
      <c r="J102" s="204"/>
      <c r="K102" s="204"/>
      <c r="L102" s="333"/>
    </row>
    <row r="103" spans="2:12" s="14" customFormat="1" ht="13.5" hidden="1" outlineLevel="3">
      <c r="B103" s="335"/>
      <c r="C103" s="205"/>
      <c r="D103" s="206" t="s">
        <v>348</v>
      </c>
      <c r="E103" s="207" t="s">
        <v>34</v>
      </c>
      <c r="F103" s="208" t="s">
        <v>352</v>
      </c>
      <c r="G103" s="205"/>
      <c r="H103" s="209">
        <v>6</v>
      </c>
      <c r="I103" s="336" t="s">
        <v>34</v>
      </c>
      <c r="J103" s="205"/>
      <c r="K103" s="205"/>
      <c r="L103" s="337"/>
    </row>
    <row r="104" spans="2:12" s="1" customFormat="1" ht="22.5" customHeight="1" outlineLevel="2" collapsed="1">
      <c r="B104" s="302"/>
      <c r="C104" s="191" t="s">
        <v>368</v>
      </c>
      <c r="D104" s="191" t="s">
        <v>342</v>
      </c>
      <c r="E104" s="192" t="s">
        <v>5197</v>
      </c>
      <c r="F104" s="193" t="s">
        <v>5198</v>
      </c>
      <c r="G104" s="194" t="s">
        <v>491</v>
      </c>
      <c r="H104" s="195">
        <v>27</v>
      </c>
      <c r="I104" s="269">
        <v>69.7</v>
      </c>
      <c r="J104" s="197">
        <f>ROUND(I104*H104,2)</f>
        <v>1881.9</v>
      </c>
      <c r="K104" s="193" t="s">
        <v>5100</v>
      </c>
      <c r="L104" s="322"/>
    </row>
    <row r="105" spans="2:12" s="13" customFormat="1" ht="13.5" hidden="1" outlineLevel="3">
      <c r="B105" s="331"/>
      <c r="C105" s="204"/>
      <c r="D105" s="206" t="s">
        <v>348</v>
      </c>
      <c r="E105" s="210" t="s">
        <v>34</v>
      </c>
      <c r="F105" s="211" t="s">
        <v>5847</v>
      </c>
      <c r="G105" s="204"/>
      <c r="H105" s="212">
        <v>12</v>
      </c>
      <c r="I105" s="332" t="s">
        <v>34</v>
      </c>
      <c r="J105" s="204"/>
      <c r="K105" s="204"/>
      <c r="L105" s="333"/>
    </row>
    <row r="106" spans="2:12" s="13" customFormat="1" ht="13.5" hidden="1" outlineLevel="3">
      <c r="B106" s="331"/>
      <c r="C106" s="204"/>
      <c r="D106" s="206" t="s">
        <v>348</v>
      </c>
      <c r="E106" s="210" t="s">
        <v>34</v>
      </c>
      <c r="F106" s="211" t="s">
        <v>5848</v>
      </c>
      <c r="G106" s="204"/>
      <c r="H106" s="212">
        <v>15</v>
      </c>
      <c r="I106" s="332" t="s">
        <v>34</v>
      </c>
      <c r="J106" s="204"/>
      <c r="K106" s="204"/>
      <c r="L106" s="333"/>
    </row>
    <row r="107" spans="2:12" s="14" customFormat="1" ht="13.5" hidden="1" outlineLevel="3">
      <c r="B107" s="335"/>
      <c r="C107" s="205"/>
      <c r="D107" s="206" t="s">
        <v>348</v>
      </c>
      <c r="E107" s="207" t="s">
        <v>34</v>
      </c>
      <c r="F107" s="208" t="s">
        <v>352</v>
      </c>
      <c r="G107" s="205"/>
      <c r="H107" s="209">
        <v>27</v>
      </c>
      <c r="I107" s="336" t="s">
        <v>34</v>
      </c>
      <c r="J107" s="205"/>
      <c r="K107" s="205"/>
      <c r="L107" s="337"/>
    </row>
    <row r="108" spans="2:12" s="1" customFormat="1" ht="22.5" customHeight="1" outlineLevel="2" collapsed="1">
      <c r="B108" s="302"/>
      <c r="C108" s="191" t="s">
        <v>373</v>
      </c>
      <c r="D108" s="191" t="s">
        <v>342</v>
      </c>
      <c r="E108" s="192" t="s">
        <v>5202</v>
      </c>
      <c r="F108" s="193" t="s">
        <v>5203</v>
      </c>
      <c r="G108" s="194" t="s">
        <v>345</v>
      </c>
      <c r="H108" s="195">
        <v>93.39</v>
      </c>
      <c r="I108" s="269">
        <v>111.5</v>
      </c>
      <c r="J108" s="197">
        <f>ROUND(I108*H108,2)</f>
        <v>10412.99</v>
      </c>
      <c r="K108" s="193" t="s">
        <v>5100</v>
      </c>
      <c r="L108" s="322"/>
    </row>
    <row r="109" spans="2:12" s="12" customFormat="1" ht="13.5" hidden="1" outlineLevel="3">
      <c r="B109" s="342"/>
      <c r="C109" s="203"/>
      <c r="D109" s="206" t="s">
        <v>348</v>
      </c>
      <c r="E109" s="343" t="s">
        <v>34</v>
      </c>
      <c r="F109" s="344" t="s">
        <v>5849</v>
      </c>
      <c r="G109" s="203"/>
      <c r="H109" s="345" t="s">
        <v>34</v>
      </c>
      <c r="I109" s="346" t="s">
        <v>34</v>
      </c>
      <c r="J109" s="203"/>
      <c r="K109" s="203"/>
      <c r="L109" s="347"/>
    </row>
    <row r="110" spans="2:12" s="12" customFormat="1" ht="13.5" hidden="1" outlineLevel="3">
      <c r="B110" s="342"/>
      <c r="C110" s="203"/>
      <c r="D110" s="206" t="s">
        <v>348</v>
      </c>
      <c r="E110" s="343" t="s">
        <v>34</v>
      </c>
      <c r="F110" s="344" t="s">
        <v>5850</v>
      </c>
      <c r="G110" s="203"/>
      <c r="H110" s="345" t="s">
        <v>34</v>
      </c>
      <c r="I110" s="346" t="s">
        <v>34</v>
      </c>
      <c r="J110" s="203"/>
      <c r="K110" s="203"/>
      <c r="L110" s="347"/>
    </row>
    <row r="111" spans="2:12" s="12" customFormat="1" ht="13.5" hidden="1" outlineLevel="3">
      <c r="B111" s="342"/>
      <c r="C111" s="203"/>
      <c r="D111" s="206" t="s">
        <v>348</v>
      </c>
      <c r="E111" s="343" t="s">
        <v>34</v>
      </c>
      <c r="F111" s="344" t="s">
        <v>5851</v>
      </c>
      <c r="G111" s="203"/>
      <c r="H111" s="345" t="s">
        <v>34</v>
      </c>
      <c r="I111" s="346" t="s">
        <v>34</v>
      </c>
      <c r="J111" s="203"/>
      <c r="K111" s="203"/>
      <c r="L111" s="347"/>
    </row>
    <row r="112" spans="2:12" s="12" customFormat="1" ht="13.5" hidden="1" outlineLevel="3">
      <c r="B112" s="342"/>
      <c r="C112" s="203"/>
      <c r="D112" s="206" t="s">
        <v>348</v>
      </c>
      <c r="E112" s="343" t="s">
        <v>34</v>
      </c>
      <c r="F112" s="344" t="s">
        <v>5852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2" customFormat="1" ht="13.5" hidden="1" outlineLevel="3">
      <c r="B113" s="342"/>
      <c r="C113" s="203"/>
      <c r="D113" s="206" t="s">
        <v>348</v>
      </c>
      <c r="E113" s="343" t="s">
        <v>34</v>
      </c>
      <c r="F113" s="344" t="s">
        <v>5853</v>
      </c>
      <c r="G113" s="203"/>
      <c r="H113" s="345" t="s">
        <v>34</v>
      </c>
      <c r="I113" s="346" t="s">
        <v>34</v>
      </c>
      <c r="J113" s="203"/>
      <c r="K113" s="203"/>
      <c r="L113" s="347"/>
    </row>
    <row r="114" spans="2:12" s="13" customFormat="1" ht="13.5" hidden="1" outlineLevel="3">
      <c r="B114" s="331"/>
      <c r="C114" s="204"/>
      <c r="D114" s="206" t="s">
        <v>348</v>
      </c>
      <c r="E114" s="210" t="s">
        <v>34</v>
      </c>
      <c r="F114" s="211" t="s">
        <v>5854</v>
      </c>
      <c r="G114" s="204"/>
      <c r="H114" s="212">
        <v>93.39</v>
      </c>
      <c r="I114" s="332" t="s">
        <v>34</v>
      </c>
      <c r="J114" s="204"/>
      <c r="K114" s="204"/>
      <c r="L114" s="333"/>
    </row>
    <row r="115" spans="2:12" s="14" customFormat="1" ht="13.5" hidden="1" outlineLevel="3">
      <c r="B115" s="335"/>
      <c r="C115" s="205"/>
      <c r="D115" s="206" t="s">
        <v>348</v>
      </c>
      <c r="E115" s="207" t="s">
        <v>34</v>
      </c>
      <c r="F115" s="208" t="s">
        <v>352</v>
      </c>
      <c r="G115" s="205"/>
      <c r="H115" s="209">
        <v>93.39</v>
      </c>
      <c r="I115" s="336" t="s">
        <v>34</v>
      </c>
      <c r="J115" s="205"/>
      <c r="K115" s="205"/>
      <c r="L115" s="337"/>
    </row>
    <row r="116" spans="2:12" s="1" customFormat="1" ht="22.5" customHeight="1" outlineLevel="2" collapsed="1">
      <c r="B116" s="302"/>
      <c r="C116" s="191" t="s">
        <v>378</v>
      </c>
      <c r="D116" s="191" t="s">
        <v>342</v>
      </c>
      <c r="E116" s="192" t="s">
        <v>5219</v>
      </c>
      <c r="F116" s="193" t="s">
        <v>5220</v>
      </c>
      <c r="G116" s="194" t="s">
        <v>345</v>
      </c>
      <c r="H116" s="195">
        <v>77.55</v>
      </c>
      <c r="I116" s="269">
        <v>64.1</v>
      </c>
      <c r="J116" s="197">
        <f>ROUND(I116*H116,2)</f>
        <v>4970.96</v>
      </c>
      <c r="K116" s="193" t="s">
        <v>5100</v>
      </c>
      <c r="L116" s="322"/>
    </row>
    <row r="117" spans="2:12" s="12" customFormat="1" ht="13.5" hidden="1" outlineLevel="3">
      <c r="B117" s="342"/>
      <c r="C117" s="203"/>
      <c r="D117" s="206" t="s">
        <v>348</v>
      </c>
      <c r="E117" s="343" t="s">
        <v>34</v>
      </c>
      <c r="F117" s="344" t="s">
        <v>5855</v>
      </c>
      <c r="G117" s="203"/>
      <c r="H117" s="345" t="s">
        <v>34</v>
      </c>
      <c r="I117" s="346" t="s">
        <v>34</v>
      </c>
      <c r="J117" s="203"/>
      <c r="K117" s="203"/>
      <c r="L117" s="347"/>
    </row>
    <row r="118" spans="2:12" s="12" customFormat="1" ht="13.5" hidden="1" outlineLevel="3">
      <c r="B118" s="342"/>
      <c r="C118" s="203"/>
      <c r="D118" s="206" t="s">
        <v>348</v>
      </c>
      <c r="E118" s="343" t="s">
        <v>34</v>
      </c>
      <c r="F118" s="344" t="s">
        <v>5856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2" customFormat="1" ht="13.5" hidden="1" outlineLevel="3">
      <c r="B119" s="342"/>
      <c r="C119" s="203"/>
      <c r="D119" s="206" t="s">
        <v>348</v>
      </c>
      <c r="E119" s="343" t="s">
        <v>34</v>
      </c>
      <c r="F119" s="344" t="s">
        <v>5857</v>
      </c>
      <c r="G119" s="203"/>
      <c r="H119" s="345" t="s">
        <v>34</v>
      </c>
      <c r="I119" s="346" t="s">
        <v>34</v>
      </c>
      <c r="J119" s="203"/>
      <c r="K119" s="203"/>
      <c r="L119" s="347"/>
    </row>
    <row r="120" spans="2:12" s="12" customFormat="1" ht="13.5" hidden="1" outlineLevel="3">
      <c r="B120" s="342"/>
      <c r="C120" s="203"/>
      <c r="D120" s="206" t="s">
        <v>348</v>
      </c>
      <c r="E120" s="343" t="s">
        <v>34</v>
      </c>
      <c r="F120" s="344" t="s">
        <v>5858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2" customFormat="1" ht="13.5" hidden="1" outlineLevel="3">
      <c r="B121" s="342"/>
      <c r="C121" s="203"/>
      <c r="D121" s="206" t="s">
        <v>348</v>
      </c>
      <c r="E121" s="343" t="s">
        <v>34</v>
      </c>
      <c r="F121" s="344" t="s">
        <v>5859</v>
      </c>
      <c r="G121" s="203"/>
      <c r="H121" s="345" t="s">
        <v>34</v>
      </c>
      <c r="I121" s="346" t="s">
        <v>34</v>
      </c>
      <c r="J121" s="203"/>
      <c r="K121" s="203"/>
      <c r="L121" s="347"/>
    </row>
    <row r="122" spans="2:12" s="13" customFormat="1" ht="13.5" hidden="1" outlineLevel="3">
      <c r="B122" s="331"/>
      <c r="C122" s="204"/>
      <c r="D122" s="206" t="s">
        <v>348</v>
      </c>
      <c r="E122" s="210" t="s">
        <v>34</v>
      </c>
      <c r="F122" s="211" t="s">
        <v>5860</v>
      </c>
      <c r="G122" s="204"/>
      <c r="H122" s="212">
        <v>77.55</v>
      </c>
      <c r="I122" s="332" t="s">
        <v>34</v>
      </c>
      <c r="J122" s="204"/>
      <c r="K122" s="204"/>
      <c r="L122" s="333"/>
    </row>
    <row r="123" spans="2:12" s="14" customFormat="1" ht="13.5" hidden="1" outlineLevel="3">
      <c r="B123" s="335"/>
      <c r="C123" s="205"/>
      <c r="D123" s="206" t="s">
        <v>348</v>
      </c>
      <c r="E123" s="207" t="s">
        <v>34</v>
      </c>
      <c r="F123" s="208" t="s">
        <v>352</v>
      </c>
      <c r="G123" s="205"/>
      <c r="H123" s="209">
        <v>77.55</v>
      </c>
      <c r="I123" s="336" t="s">
        <v>34</v>
      </c>
      <c r="J123" s="205"/>
      <c r="K123" s="205"/>
      <c r="L123" s="337"/>
    </row>
    <row r="124" spans="2:12" s="1" customFormat="1" ht="22.5" customHeight="1" outlineLevel="2" collapsed="1">
      <c r="B124" s="302"/>
      <c r="C124" s="191" t="s">
        <v>382</v>
      </c>
      <c r="D124" s="191" t="s">
        <v>342</v>
      </c>
      <c r="E124" s="192" t="s">
        <v>5233</v>
      </c>
      <c r="F124" s="193" t="s">
        <v>5234</v>
      </c>
      <c r="G124" s="194" t="s">
        <v>345</v>
      </c>
      <c r="H124" s="195">
        <v>632.424</v>
      </c>
      <c r="I124" s="269">
        <v>250.8</v>
      </c>
      <c r="J124" s="197">
        <f>ROUND(I124*H124,2)</f>
        <v>158611.94</v>
      </c>
      <c r="K124" s="193" t="s">
        <v>5100</v>
      </c>
      <c r="L124" s="322"/>
    </row>
    <row r="125" spans="2:12" s="12" customFormat="1" ht="13.5" hidden="1" outlineLevel="3">
      <c r="B125" s="342"/>
      <c r="C125" s="203"/>
      <c r="D125" s="206" t="s">
        <v>348</v>
      </c>
      <c r="E125" s="343" t="s">
        <v>34</v>
      </c>
      <c r="F125" s="344" t="s">
        <v>5861</v>
      </c>
      <c r="G125" s="203"/>
      <c r="H125" s="345" t="s">
        <v>34</v>
      </c>
      <c r="I125" s="346" t="s">
        <v>34</v>
      </c>
      <c r="J125" s="203"/>
      <c r="K125" s="203"/>
      <c r="L125" s="347"/>
    </row>
    <row r="126" spans="2:12" s="12" customFormat="1" ht="13.5" hidden="1" outlineLevel="3">
      <c r="B126" s="342"/>
      <c r="C126" s="203"/>
      <c r="D126" s="206" t="s">
        <v>348</v>
      </c>
      <c r="E126" s="343" t="s">
        <v>34</v>
      </c>
      <c r="F126" s="344" t="s">
        <v>5862</v>
      </c>
      <c r="G126" s="203"/>
      <c r="H126" s="345" t="s">
        <v>34</v>
      </c>
      <c r="I126" s="346" t="s">
        <v>34</v>
      </c>
      <c r="J126" s="203"/>
      <c r="K126" s="203"/>
      <c r="L126" s="347"/>
    </row>
    <row r="127" spans="2:12" s="12" customFormat="1" ht="13.5" hidden="1" outlineLevel="3">
      <c r="B127" s="342"/>
      <c r="C127" s="203"/>
      <c r="D127" s="206" t="s">
        <v>348</v>
      </c>
      <c r="E127" s="343" t="s">
        <v>34</v>
      </c>
      <c r="F127" s="344" t="s">
        <v>5863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2" customFormat="1" ht="13.5" hidden="1" outlineLevel="3">
      <c r="B128" s="342"/>
      <c r="C128" s="203"/>
      <c r="D128" s="206" t="s">
        <v>348</v>
      </c>
      <c r="E128" s="343" t="s">
        <v>34</v>
      </c>
      <c r="F128" s="344" t="s">
        <v>5864</v>
      </c>
      <c r="G128" s="203"/>
      <c r="H128" s="345" t="s">
        <v>34</v>
      </c>
      <c r="I128" s="346" t="s">
        <v>34</v>
      </c>
      <c r="J128" s="203"/>
      <c r="K128" s="203"/>
      <c r="L128" s="347"/>
    </row>
    <row r="129" spans="2:12" s="12" customFormat="1" ht="24" hidden="1" outlineLevel="3">
      <c r="B129" s="342"/>
      <c r="C129" s="203"/>
      <c r="D129" s="206" t="s">
        <v>348</v>
      </c>
      <c r="E129" s="343" t="s">
        <v>34</v>
      </c>
      <c r="F129" s="344" t="s">
        <v>5865</v>
      </c>
      <c r="G129" s="203"/>
      <c r="H129" s="345" t="s">
        <v>34</v>
      </c>
      <c r="I129" s="346" t="s">
        <v>34</v>
      </c>
      <c r="J129" s="203"/>
      <c r="K129" s="203"/>
      <c r="L129" s="347"/>
    </row>
    <row r="130" spans="2:12" s="12" customFormat="1" ht="13.5" hidden="1" outlineLevel="3">
      <c r="B130" s="342"/>
      <c r="C130" s="203"/>
      <c r="D130" s="206" t="s">
        <v>348</v>
      </c>
      <c r="E130" s="343" t="s">
        <v>34</v>
      </c>
      <c r="F130" s="344" t="s">
        <v>5866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3" customFormat="1" ht="13.5" hidden="1" outlineLevel="3">
      <c r="B131" s="331"/>
      <c r="C131" s="204"/>
      <c r="D131" s="206" t="s">
        <v>348</v>
      </c>
      <c r="E131" s="210" t="s">
        <v>34</v>
      </c>
      <c r="F131" s="211" t="s">
        <v>5867</v>
      </c>
      <c r="G131" s="204"/>
      <c r="H131" s="212">
        <v>632.424</v>
      </c>
      <c r="I131" s="332" t="s">
        <v>34</v>
      </c>
      <c r="J131" s="204"/>
      <c r="K131" s="204"/>
      <c r="L131" s="333"/>
    </row>
    <row r="132" spans="2:12" s="14" customFormat="1" ht="13.5" hidden="1" outlineLevel="3">
      <c r="B132" s="335"/>
      <c r="C132" s="205"/>
      <c r="D132" s="206" t="s">
        <v>348</v>
      </c>
      <c r="E132" s="207" t="s">
        <v>34</v>
      </c>
      <c r="F132" s="208" t="s">
        <v>352</v>
      </c>
      <c r="G132" s="205"/>
      <c r="H132" s="209">
        <v>632.424</v>
      </c>
      <c r="I132" s="336" t="s">
        <v>34</v>
      </c>
      <c r="J132" s="205"/>
      <c r="K132" s="205"/>
      <c r="L132" s="337"/>
    </row>
    <row r="133" spans="2:12" s="1" customFormat="1" ht="22.5" customHeight="1" outlineLevel="2" collapsed="1">
      <c r="B133" s="302"/>
      <c r="C133" s="191" t="s">
        <v>387</v>
      </c>
      <c r="D133" s="191" t="s">
        <v>342</v>
      </c>
      <c r="E133" s="192" t="s">
        <v>5277</v>
      </c>
      <c r="F133" s="193" t="s">
        <v>5278</v>
      </c>
      <c r="G133" s="194" t="s">
        <v>345</v>
      </c>
      <c r="H133" s="195">
        <v>632.424</v>
      </c>
      <c r="I133" s="269">
        <v>250.8</v>
      </c>
      <c r="J133" s="197">
        <f>ROUND(I133*H133,2)</f>
        <v>158611.94</v>
      </c>
      <c r="K133" s="193" t="s">
        <v>5100</v>
      </c>
      <c r="L133" s="322"/>
    </row>
    <row r="134" spans="2:12" s="12" customFormat="1" ht="13.5" hidden="1" outlineLevel="3">
      <c r="B134" s="342"/>
      <c r="C134" s="203"/>
      <c r="D134" s="206" t="s">
        <v>348</v>
      </c>
      <c r="E134" s="343" t="s">
        <v>34</v>
      </c>
      <c r="F134" s="344" t="s">
        <v>5861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2" customFormat="1" ht="13.5" hidden="1" outlineLevel="3">
      <c r="B135" s="342"/>
      <c r="C135" s="203"/>
      <c r="D135" s="206" t="s">
        <v>348</v>
      </c>
      <c r="E135" s="343" t="s">
        <v>34</v>
      </c>
      <c r="F135" s="344" t="s">
        <v>5862</v>
      </c>
      <c r="G135" s="203"/>
      <c r="H135" s="345" t="s">
        <v>34</v>
      </c>
      <c r="I135" s="346" t="s">
        <v>34</v>
      </c>
      <c r="J135" s="203"/>
      <c r="K135" s="203"/>
      <c r="L135" s="347"/>
    </row>
    <row r="136" spans="2:12" s="12" customFormat="1" ht="13.5" hidden="1" outlineLevel="3">
      <c r="B136" s="342"/>
      <c r="C136" s="203"/>
      <c r="D136" s="206" t="s">
        <v>348</v>
      </c>
      <c r="E136" s="343" t="s">
        <v>34</v>
      </c>
      <c r="F136" s="344" t="s">
        <v>5863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2" customFormat="1" ht="13.5" hidden="1" outlineLevel="3">
      <c r="B137" s="342"/>
      <c r="C137" s="203"/>
      <c r="D137" s="206" t="s">
        <v>348</v>
      </c>
      <c r="E137" s="343" t="s">
        <v>34</v>
      </c>
      <c r="F137" s="344" t="s">
        <v>5864</v>
      </c>
      <c r="G137" s="203"/>
      <c r="H137" s="345" t="s">
        <v>34</v>
      </c>
      <c r="I137" s="346" t="s">
        <v>34</v>
      </c>
      <c r="J137" s="203"/>
      <c r="K137" s="203"/>
      <c r="L137" s="347"/>
    </row>
    <row r="138" spans="2:12" s="12" customFormat="1" ht="24" hidden="1" outlineLevel="3">
      <c r="B138" s="342"/>
      <c r="C138" s="203"/>
      <c r="D138" s="206" t="s">
        <v>348</v>
      </c>
      <c r="E138" s="343" t="s">
        <v>34</v>
      </c>
      <c r="F138" s="344" t="s">
        <v>5865</v>
      </c>
      <c r="G138" s="203"/>
      <c r="H138" s="345" t="s">
        <v>34</v>
      </c>
      <c r="I138" s="346" t="s">
        <v>34</v>
      </c>
      <c r="J138" s="203"/>
      <c r="K138" s="203"/>
      <c r="L138" s="347"/>
    </row>
    <row r="139" spans="2:12" s="12" customFormat="1" ht="13.5" hidden="1" outlineLevel="3">
      <c r="B139" s="342"/>
      <c r="C139" s="203"/>
      <c r="D139" s="206" t="s">
        <v>348</v>
      </c>
      <c r="E139" s="343" t="s">
        <v>34</v>
      </c>
      <c r="F139" s="344" t="s">
        <v>5866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3.5" hidden="1" outlineLevel="3">
      <c r="B140" s="331"/>
      <c r="C140" s="204"/>
      <c r="D140" s="206" t="s">
        <v>348</v>
      </c>
      <c r="E140" s="210" t="s">
        <v>34</v>
      </c>
      <c r="F140" s="211" t="s">
        <v>5867</v>
      </c>
      <c r="G140" s="204"/>
      <c r="H140" s="212">
        <v>632.424</v>
      </c>
      <c r="I140" s="332" t="s">
        <v>34</v>
      </c>
      <c r="J140" s="204"/>
      <c r="K140" s="204"/>
      <c r="L140" s="333"/>
    </row>
    <row r="141" spans="2:12" s="14" customFormat="1" ht="13.5" hidden="1" outlineLevel="3">
      <c r="B141" s="335"/>
      <c r="C141" s="205"/>
      <c r="D141" s="206" t="s">
        <v>348</v>
      </c>
      <c r="E141" s="207" t="s">
        <v>34</v>
      </c>
      <c r="F141" s="208" t="s">
        <v>352</v>
      </c>
      <c r="G141" s="205"/>
      <c r="H141" s="209">
        <v>632.424</v>
      </c>
      <c r="I141" s="336" t="s">
        <v>34</v>
      </c>
      <c r="J141" s="205"/>
      <c r="K141" s="205"/>
      <c r="L141" s="337"/>
    </row>
    <row r="142" spans="2:12" s="1" customFormat="1" ht="22.5" customHeight="1" outlineLevel="2" collapsed="1">
      <c r="B142" s="302"/>
      <c r="C142" s="191" t="s">
        <v>28</v>
      </c>
      <c r="D142" s="191" t="s">
        <v>342</v>
      </c>
      <c r="E142" s="192" t="s">
        <v>5309</v>
      </c>
      <c r="F142" s="193" t="s">
        <v>5310</v>
      </c>
      <c r="G142" s="194" t="s">
        <v>345</v>
      </c>
      <c r="H142" s="195">
        <v>316.212</v>
      </c>
      <c r="I142" s="269">
        <v>12.4</v>
      </c>
      <c r="J142" s="197">
        <f>ROUND(I142*H142,2)</f>
        <v>3921.03</v>
      </c>
      <c r="K142" s="193" t="s">
        <v>5100</v>
      </c>
      <c r="L142" s="322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5868</v>
      </c>
      <c r="G143" s="204"/>
      <c r="H143" s="212">
        <v>316.212</v>
      </c>
      <c r="I143" s="332" t="s">
        <v>34</v>
      </c>
      <c r="J143" s="204"/>
      <c r="K143" s="204"/>
      <c r="L143" s="333"/>
    </row>
    <row r="144" spans="2:12" s="14" customFormat="1" ht="13.5" hidden="1" outlineLevel="3">
      <c r="B144" s="335"/>
      <c r="C144" s="205"/>
      <c r="D144" s="206" t="s">
        <v>348</v>
      </c>
      <c r="E144" s="207" t="s">
        <v>34</v>
      </c>
      <c r="F144" s="208" t="s">
        <v>352</v>
      </c>
      <c r="G144" s="205"/>
      <c r="H144" s="209">
        <v>316.212</v>
      </c>
      <c r="I144" s="336" t="s">
        <v>34</v>
      </c>
      <c r="J144" s="205"/>
      <c r="K144" s="205"/>
      <c r="L144" s="337"/>
    </row>
    <row r="145" spans="2:12" s="1" customFormat="1" ht="22.5" customHeight="1" outlineLevel="2" collapsed="1">
      <c r="B145" s="302"/>
      <c r="C145" s="191" t="s">
        <v>340</v>
      </c>
      <c r="D145" s="191" t="s">
        <v>342</v>
      </c>
      <c r="E145" s="192" t="s">
        <v>5869</v>
      </c>
      <c r="F145" s="193" t="s">
        <v>5870</v>
      </c>
      <c r="G145" s="194" t="s">
        <v>491</v>
      </c>
      <c r="H145" s="195">
        <v>18.5</v>
      </c>
      <c r="I145" s="269">
        <v>835.9</v>
      </c>
      <c r="J145" s="197">
        <f>ROUND(I145*H145,2)</f>
        <v>15464.15</v>
      </c>
      <c r="K145" s="193" t="s">
        <v>5100</v>
      </c>
      <c r="L145" s="322"/>
    </row>
    <row r="146" spans="2:12" s="13" customFormat="1" ht="13.5" hidden="1" outlineLevel="3">
      <c r="B146" s="331"/>
      <c r="C146" s="204"/>
      <c r="D146" s="206" t="s">
        <v>348</v>
      </c>
      <c r="E146" s="210" t="s">
        <v>34</v>
      </c>
      <c r="F146" s="211" t="s">
        <v>5871</v>
      </c>
      <c r="G146" s="204"/>
      <c r="H146" s="212">
        <v>18.5</v>
      </c>
      <c r="I146" s="332" t="s">
        <v>34</v>
      </c>
      <c r="J146" s="204"/>
      <c r="K146" s="204"/>
      <c r="L146" s="333"/>
    </row>
    <row r="147" spans="2:12" s="14" customFormat="1" ht="13.5" hidden="1" outlineLevel="3">
      <c r="B147" s="335"/>
      <c r="C147" s="205"/>
      <c r="D147" s="206" t="s">
        <v>348</v>
      </c>
      <c r="E147" s="207" t="s">
        <v>34</v>
      </c>
      <c r="F147" s="208" t="s">
        <v>352</v>
      </c>
      <c r="G147" s="205"/>
      <c r="H147" s="209">
        <v>18.5</v>
      </c>
      <c r="I147" s="336" t="s">
        <v>34</v>
      </c>
      <c r="J147" s="205"/>
      <c r="K147" s="205"/>
      <c r="L147" s="337"/>
    </row>
    <row r="148" spans="2:12" s="1" customFormat="1" ht="22.5" customHeight="1" outlineLevel="2">
      <c r="B148" s="302"/>
      <c r="C148" s="191" t="s">
        <v>397</v>
      </c>
      <c r="D148" s="191" t="s">
        <v>342</v>
      </c>
      <c r="E148" s="192" t="s">
        <v>5872</v>
      </c>
      <c r="F148" s="193" t="s">
        <v>5873</v>
      </c>
      <c r="G148" s="194" t="s">
        <v>1130</v>
      </c>
      <c r="H148" s="195">
        <v>3</v>
      </c>
      <c r="I148" s="269">
        <v>1316.6</v>
      </c>
      <c r="J148" s="197">
        <f>ROUND(I148*H148,2)</f>
        <v>3949.8</v>
      </c>
      <c r="K148" s="193" t="s">
        <v>5100</v>
      </c>
      <c r="L148" s="322"/>
    </row>
    <row r="149" spans="2:12" s="1" customFormat="1" ht="22.5" customHeight="1" outlineLevel="2">
      <c r="B149" s="302"/>
      <c r="C149" s="191" t="s">
        <v>271</v>
      </c>
      <c r="D149" s="191" t="s">
        <v>342</v>
      </c>
      <c r="E149" s="192" t="s">
        <v>5874</v>
      </c>
      <c r="F149" s="193" t="s">
        <v>5875</v>
      </c>
      <c r="G149" s="194" t="s">
        <v>1130</v>
      </c>
      <c r="H149" s="195">
        <v>3</v>
      </c>
      <c r="I149" s="269">
        <v>376.2</v>
      </c>
      <c r="J149" s="197">
        <f>ROUND(I149*H149,2)</f>
        <v>1128.6</v>
      </c>
      <c r="K149" s="193" t="s">
        <v>5100</v>
      </c>
      <c r="L149" s="322"/>
    </row>
    <row r="150" spans="2:12" s="1" customFormat="1" ht="22.5" customHeight="1" outlineLevel="2" collapsed="1">
      <c r="B150" s="302"/>
      <c r="C150" s="191" t="s">
        <v>403</v>
      </c>
      <c r="D150" s="191" t="s">
        <v>342</v>
      </c>
      <c r="E150" s="192" t="s">
        <v>5320</v>
      </c>
      <c r="F150" s="193" t="s">
        <v>5321</v>
      </c>
      <c r="G150" s="194" t="s">
        <v>345</v>
      </c>
      <c r="H150" s="195">
        <v>1264.848</v>
      </c>
      <c r="I150" s="269">
        <v>15.5</v>
      </c>
      <c r="J150" s="197">
        <f>ROUND(I150*H150,2)</f>
        <v>19605.14</v>
      </c>
      <c r="K150" s="193" t="s">
        <v>5100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5876</v>
      </c>
      <c r="G151" s="204"/>
      <c r="H151" s="212">
        <v>1264.848</v>
      </c>
      <c r="I151" s="332" t="s">
        <v>34</v>
      </c>
      <c r="J151" s="204"/>
      <c r="K151" s="204"/>
      <c r="L151" s="333"/>
    </row>
    <row r="152" spans="2:12" s="14" customFormat="1" ht="13.5" hidden="1" outlineLevel="3">
      <c r="B152" s="335"/>
      <c r="C152" s="205"/>
      <c r="D152" s="206" t="s">
        <v>348</v>
      </c>
      <c r="E152" s="207" t="s">
        <v>34</v>
      </c>
      <c r="F152" s="208" t="s">
        <v>352</v>
      </c>
      <c r="G152" s="205"/>
      <c r="H152" s="209">
        <v>1264.848</v>
      </c>
      <c r="I152" s="336" t="s">
        <v>34</v>
      </c>
      <c r="J152" s="205"/>
      <c r="K152" s="205"/>
      <c r="L152" s="337"/>
    </row>
    <row r="153" spans="2:12" s="1" customFormat="1" ht="22.5" customHeight="1" outlineLevel="2" collapsed="1">
      <c r="B153" s="302"/>
      <c r="C153" s="191" t="s">
        <v>8</v>
      </c>
      <c r="D153" s="191" t="s">
        <v>342</v>
      </c>
      <c r="E153" s="192" t="s">
        <v>5358</v>
      </c>
      <c r="F153" s="193" t="s">
        <v>5359</v>
      </c>
      <c r="G153" s="194" t="s">
        <v>345</v>
      </c>
      <c r="H153" s="195">
        <v>877.55</v>
      </c>
      <c r="I153" s="269">
        <v>68.1</v>
      </c>
      <c r="J153" s="197">
        <f>ROUND(I153*H153,2)</f>
        <v>59761.16</v>
      </c>
      <c r="K153" s="193" t="s">
        <v>5100</v>
      </c>
      <c r="L153" s="322"/>
    </row>
    <row r="154" spans="2:12" s="12" customFormat="1" ht="13.5" hidden="1" outlineLevel="3">
      <c r="B154" s="342"/>
      <c r="C154" s="203"/>
      <c r="D154" s="206" t="s">
        <v>348</v>
      </c>
      <c r="E154" s="343" t="s">
        <v>34</v>
      </c>
      <c r="F154" s="344" t="s">
        <v>5360</v>
      </c>
      <c r="G154" s="203"/>
      <c r="H154" s="345" t="s">
        <v>34</v>
      </c>
      <c r="I154" s="346" t="s">
        <v>34</v>
      </c>
      <c r="J154" s="203"/>
      <c r="K154" s="203"/>
      <c r="L154" s="347"/>
    </row>
    <row r="155" spans="2:12" s="13" customFormat="1" ht="13.5" hidden="1" outlineLevel="3">
      <c r="B155" s="331"/>
      <c r="C155" s="204"/>
      <c r="D155" s="206" t="s">
        <v>348</v>
      </c>
      <c r="E155" s="210" t="s">
        <v>34</v>
      </c>
      <c r="F155" s="211" t="s">
        <v>5877</v>
      </c>
      <c r="G155" s="204"/>
      <c r="H155" s="212">
        <v>800</v>
      </c>
      <c r="I155" s="332" t="s">
        <v>34</v>
      </c>
      <c r="J155" s="204"/>
      <c r="K155" s="204"/>
      <c r="L155" s="333"/>
    </row>
    <row r="156" spans="2:12" s="13" customFormat="1" ht="13.5" hidden="1" outlineLevel="3">
      <c r="B156" s="331"/>
      <c r="C156" s="204"/>
      <c r="D156" s="206" t="s">
        <v>348</v>
      </c>
      <c r="E156" s="210" t="s">
        <v>34</v>
      </c>
      <c r="F156" s="211" t="s">
        <v>5878</v>
      </c>
      <c r="G156" s="204"/>
      <c r="H156" s="212">
        <v>77.55</v>
      </c>
      <c r="I156" s="332" t="s">
        <v>34</v>
      </c>
      <c r="J156" s="204"/>
      <c r="K156" s="204"/>
      <c r="L156" s="333"/>
    </row>
    <row r="157" spans="2:12" s="14" customFormat="1" ht="13.5" hidden="1" outlineLevel="3">
      <c r="B157" s="335"/>
      <c r="C157" s="205"/>
      <c r="D157" s="206" t="s">
        <v>348</v>
      </c>
      <c r="E157" s="207" t="s">
        <v>34</v>
      </c>
      <c r="F157" s="208" t="s">
        <v>352</v>
      </c>
      <c r="G157" s="205"/>
      <c r="H157" s="209">
        <v>877.55</v>
      </c>
      <c r="I157" s="336" t="s">
        <v>34</v>
      </c>
      <c r="J157" s="205"/>
      <c r="K157" s="205"/>
      <c r="L157" s="337"/>
    </row>
    <row r="158" spans="2:12" s="1" customFormat="1" ht="22.5" customHeight="1" outlineLevel="2" collapsed="1">
      <c r="B158" s="302"/>
      <c r="C158" s="191" t="s">
        <v>410</v>
      </c>
      <c r="D158" s="191" t="s">
        <v>342</v>
      </c>
      <c r="E158" s="192" t="s">
        <v>5364</v>
      </c>
      <c r="F158" s="193" t="s">
        <v>5365</v>
      </c>
      <c r="G158" s="194" t="s">
        <v>345</v>
      </c>
      <c r="H158" s="195">
        <v>411.212</v>
      </c>
      <c r="I158" s="269">
        <v>181.1</v>
      </c>
      <c r="J158" s="197">
        <f>ROUND(I158*H158,2)</f>
        <v>74470.49</v>
      </c>
      <c r="K158" s="193" t="s">
        <v>5100</v>
      </c>
      <c r="L158" s="322"/>
    </row>
    <row r="159" spans="2:12" s="12" customFormat="1" ht="13.5" hidden="1" outlineLevel="3">
      <c r="B159" s="342"/>
      <c r="C159" s="203"/>
      <c r="D159" s="206" t="s">
        <v>348</v>
      </c>
      <c r="E159" s="343" t="s">
        <v>34</v>
      </c>
      <c r="F159" s="344" t="s">
        <v>5366</v>
      </c>
      <c r="G159" s="203"/>
      <c r="H159" s="345" t="s">
        <v>34</v>
      </c>
      <c r="I159" s="346" t="s">
        <v>34</v>
      </c>
      <c r="J159" s="203"/>
      <c r="K159" s="203"/>
      <c r="L159" s="347"/>
    </row>
    <row r="160" spans="2:12" s="13" customFormat="1" ht="13.5" hidden="1" outlineLevel="3">
      <c r="B160" s="331"/>
      <c r="C160" s="204"/>
      <c r="D160" s="206" t="s">
        <v>348</v>
      </c>
      <c r="E160" s="210" t="s">
        <v>34</v>
      </c>
      <c r="F160" s="211" t="s">
        <v>5879</v>
      </c>
      <c r="G160" s="204"/>
      <c r="H160" s="212">
        <v>411.212</v>
      </c>
      <c r="I160" s="332" t="s">
        <v>34</v>
      </c>
      <c r="J160" s="204"/>
      <c r="K160" s="204"/>
      <c r="L160" s="333"/>
    </row>
    <row r="161" spans="2:12" s="14" customFormat="1" ht="13.5" hidden="1" outlineLevel="3">
      <c r="B161" s="335"/>
      <c r="C161" s="205"/>
      <c r="D161" s="206" t="s">
        <v>348</v>
      </c>
      <c r="E161" s="207" t="s">
        <v>34</v>
      </c>
      <c r="F161" s="208" t="s">
        <v>352</v>
      </c>
      <c r="G161" s="205"/>
      <c r="H161" s="209">
        <v>411.212</v>
      </c>
      <c r="I161" s="336" t="s">
        <v>34</v>
      </c>
      <c r="J161" s="205"/>
      <c r="K161" s="205"/>
      <c r="L161" s="337"/>
    </row>
    <row r="162" spans="2:12" s="1" customFormat="1" ht="22.5" customHeight="1" outlineLevel="2" collapsed="1">
      <c r="B162" s="302"/>
      <c r="C162" s="191" t="s">
        <v>414</v>
      </c>
      <c r="D162" s="191" t="s">
        <v>342</v>
      </c>
      <c r="E162" s="192" t="s">
        <v>5368</v>
      </c>
      <c r="F162" s="193" t="s">
        <v>5369</v>
      </c>
      <c r="G162" s="194" t="s">
        <v>345</v>
      </c>
      <c r="H162" s="195">
        <v>1233.636</v>
      </c>
      <c r="I162" s="269">
        <v>6.2</v>
      </c>
      <c r="J162" s="197">
        <f>ROUND(I162*H162,2)</f>
        <v>7648.54</v>
      </c>
      <c r="K162" s="193" t="s">
        <v>5100</v>
      </c>
      <c r="L162" s="322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5880</v>
      </c>
      <c r="G163" s="204"/>
      <c r="H163" s="212">
        <v>1233.636</v>
      </c>
      <c r="I163" s="332" t="s">
        <v>34</v>
      </c>
      <c r="J163" s="204"/>
      <c r="K163" s="204"/>
      <c r="L163" s="333"/>
    </row>
    <row r="164" spans="2:12" s="14" customFormat="1" ht="13.5" hidden="1" outlineLevel="3">
      <c r="B164" s="335"/>
      <c r="C164" s="205"/>
      <c r="D164" s="206" t="s">
        <v>348</v>
      </c>
      <c r="E164" s="207" t="s">
        <v>34</v>
      </c>
      <c r="F164" s="208" t="s">
        <v>352</v>
      </c>
      <c r="G164" s="205"/>
      <c r="H164" s="209">
        <v>1233.636</v>
      </c>
      <c r="I164" s="336" t="s">
        <v>34</v>
      </c>
      <c r="J164" s="205"/>
      <c r="K164" s="205"/>
      <c r="L164" s="337"/>
    </row>
    <row r="165" spans="2:12" s="1" customFormat="1" ht="22.5" customHeight="1" outlineLevel="2" collapsed="1">
      <c r="B165" s="302"/>
      <c r="C165" s="191" t="s">
        <v>418</v>
      </c>
      <c r="D165" s="191" t="s">
        <v>342</v>
      </c>
      <c r="E165" s="192" t="s">
        <v>5371</v>
      </c>
      <c r="F165" s="193" t="s">
        <v>5372</v>
      </c>
      <c r="G165" s="194" t="s">
        <v>345</v>
      </c>
      <c r="H165" s="195">
        <v>477.55</v>
      </c>
      <c r="I165" s="269">
        <v>36.1</v>
      </c>
      <c r="J165" s="197">
        <f>ROUND(I165*H165,2)</f>
        <v>17239.56</v>
      </c>
      <c r="K165" s="193" t="s">
        <v>5100</v>
      </c>
      <c r="L165" s="322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5881</v>
      </c>
      <c r="G166" s="204"/>
      <c r="H166" s="212">
        <v>400</v>
      </c>
      <c r="I166" s="332" t="s">
        <v>34</v>
      </c>
      <c r="J166" s="204"/>
      <c r="K166" s="204"/>
      <c r="L166" s="333"/>
    </row>
    <row r="167" spans="2:12" s="13" customFormat="1" ht="13.5" hidden="1" outlineLevel="3">
      <c r="B167" s="331"/>
      <c r="C167" s="204"/>
      <c r="D167" s="206" t="s">
        <v>348</v>
      </c>
      <c r="E167" s="210" t="s">
        <v>34</v>
      </c>
      <c r="F167" s="211" t="s">
        <v>5878</v>
      </c>
      <c r="G167" s="204"/>
      <c r="H167" s="212">
        <v>77.55</v>
      </c>
      <c r="I167" s="332" t="s">
        <v>34</v>
      </c>
      <c r="J167" s="204"/>
      <c r="K167" s="204"/>
      <c r="L167" s="333"/>
    </row>
    <row r="168" spans="2:12" s="14" customFormat="1" ht="13.5" hidden="1" outlineLevel="3">
      <c r="B168" s="335"/>
      <c r="C168" s="205"/>
      <c r="D168" s="206" t="s">
        <v>348</v>
      </c>
      <c r="E168" s="207" t="s">
        <v>34</v>
      </c>
      <c r="F168" s="208" t="s">
        <v>352</v>
      </c>
      <c r="G168" s="205"/>
      <c r="H168" s="209">
        <v>477.55</v>
      </c>
      <c r="I168" s="336" t="s">
        <v>34</v>
      </c>
      <c r="J168" s="205"/>
      <c r="K168" s="205"/>
      <c r="L168" s="337"/>
    </row>
    <row r="169" spans="2:12" s="1" customFormat="1" ht="22.5" customHeight="1" outlineLevel="2" collapsed="1">
      <c r="B169" s="302"/>
      <c r="C169" s="191" t="s">
        <v>422</v>
      </c>
      <c r="D169" s="191" t="s">
        <v>342</v>
      </c>
      <c r="E169" s="192" t="s">
        <v>5375</v>
      </c>
      <c r="F169" s="193" t="s">
        <v>5376</v>
      </c>
      <c r="G169" s="194" t="s">
        <v>345</v>
      </c>
      <c r="H169" s="195">
        <v>238.775</v>
      </c>
      <c r="I169" s="269">
        <v>7</v>
      </c>
      <c r="J169" s="197">
        <f>ROUND(I169*H169,2)</f>
        <v>1671.43</v>
      </c>
      <c r="K169" s="193" t="s">
        <v>5100</v>
      </c>
      <c r="L169" s="322"/>
    </row>
    <row r="170" spans="2:12" s="13" customFormat="1" ht="13.5" hidden="1" outlineLevel="3">
      <c r="B170" s="331"/>
      <c r="C170" s="204"/>
      <c r="D170" s="206" t="s">
        <v>348</v>
      </c>
      <c r="E170" s="210" t="s">
        <v>34</v>
      </c>
      <c r="F170" s="211" t="s">
        <v>5882</v>
      </c>
      <c r="G170" s="204"/>
      <c r="H170" s="212">
        <v>200</v>
      </c>
      <c r="I170" s="332" t="s">
        <v>34</v>
      </c>
      <c r="J170" s="204"/>
      <c r="K170" s="204"/>
      <c r="L170" s="333"/>
    </row>
    <row r="171" spans="2:12" s="13" customFormat="1" ht="13.5" hidden="1" outlineLevel="3">
      <c r="B171" s="331"/>
      <c r="C171" s="204"/>
      <c r="D171" s="206" t="s">
        <v>348</v>
      </c>
      <c r="E171" s="210" t="s">
        <v>34</v>
      </c>
      <c r="F171" s="211" t="s">
        <v>5883</v>
      </c>
      <c r="G171" s="204"/>
      <c r="H171" s="212">
        <v>38.775</v>
      </c>
      <c r="I171" s="332" t="s">
        <v>34</v>
      </c>
      <c r="J171" s="204"/>
      <c r="K171" s="204"/>
      <c r="L171" s="333"/>
    </row>
    <row r="172" spans="2:12" s="14" customFormat="1" ht="13.5" hidden="1" outlineLevel="3">
      <c r="B172" s="335"/>
      <c r="C172" s="205"/>
      <c r="D172" s="206" t="s">
        <v>348</v>
      </c>
      <c r="E172" s="207" t="s">
        <v>34</v>
      </c>
      <c r="F172" s="208" t="s">
        <v>352</v>
      </c>
      <c r="G172" s="205"/>
      <c r="H172" s="209">
        <v>238.775</v>
      </c>
      <c r="I172" s="336" t="s">
        <v>34</v>
      </c>
      <c r="J172" s="205"/>
      <c r="K172" s="205"/>
      <c r="L172" s="337"/>
    </row>
    <row r="173" spans="2:12" s="1" customFormat="1" ht="22.5" customHeight="1" outlineLevel="2" collapsed="1">
      <c r="B173" s="302"/>
      <c r="C173" s="191" t="s">
        <v>425</v>
      </c>
      <c r="D173" s="191" t="s">
        <v>342</v>
      </c>
      <c r="E173" s="192" t="s">
        <v>5379</v>
      </c>
      <c r="F173" s="193" t="s">
        <v>5380</v>
      </c>
      <c r="G173" s="194" t="s">
        <v>345</v>
      </c>
      <c r="H173" s="195">
        <v>853.636</v>
      </c>
      <c r="I173" s="269">
        <v>75.2</v>
      </c>
      <c r="J173" s="197">
        <f>ROUND(I173*H173,2)</f>
        <v>64193.43</v>
      </c>
      <c r="K173" s="193" t="s">
        <v>5100</v>
      </c>
      <c r="L173" s="322"/>
    </row>
    <row r="174" spans="2:12" s="12" customFormat="1" ht="13.5" hidden="1" outlineLevel="3">
      <c r="B174" s="342"/>
      <c r="C174" s="203"/>
      <c r="D174" s="206" t="s">
        <v>348</v>
      </c>
      <c r="E174" s="343" t="s">
        <v>34</v>
      </c>
      <c r="F174" s="344" t="s">
        <v>5884</v>
      </c>
      <c r="G174" s="203"/>
      <c r="H174" s="345" t="s">
        <v>34</v>
      </c>
      <c r="I174" s="346" t="s">
        <v>34</v>
      </c>
      <c r="J174" s="203"/>
      <c r="K174" s="203"/>
      <c r="L174" s="347"/>
    </row>
    <row r="175" spans="2:12" s="12" customFormat="1" ht="24" hidden="1" outlineLevel="3">
      <c r="B175" s="342"/>
      <c r="C175" s="203"/>
      <c r="D175" s="206" t="s">
        <v>348</v>
      </c>
      <c r="E175" s="343" t="s">
        <v>34</v>
      </c>
      <c r="F175" s="344" t="s">
        <v>5382</v>
      </c>
      <c r="G175" s="203"/>
      <c r="H175" s="345" t="s">
        <v>34</v>
      </c>
      <c r="I175" s="346" t="s">
        <v>34</v>
      </c>
      <c r="J175" s="203"/>
      <c r="K175" s="203"/>
      <c r="L175" s="347"/>
    </row>
    <row r="176" spans="2:12" s="12" customFormat="1" ht="13.5" hidden="1" outlineLevel="3">
      <c r="B176" s="342"/>
      <c r="C176" s="203"/>
      <c r="D176" s="206" t="s">
        <v>348</v>
      </c>
      <c r="E176" s="343" t="s">
        <v>34</v>
      </c>
      <c r="F176" s="344" t="s">
        <v>5885</v>
      </c>
      <c r="G176" s="203"/>
      <c r="H176" s="345" t="s">
        <v>34</v>
      </c>
      <c r="I176" s="346" t="s">
        <v>34</v>
      </c>
      <c r="J176" s="203"/>
      <c r="K176" s="203"/>
      <c r="L176" s="347"/>
    </row>
    <row r="177" spans="2:12" s="12" customFormat="1" ht="13.5" hidden="1" outlineLevel="3">
      <c r="B177" s="342"/>
      <c r="C177" s="203"/>
      <c r="D177" s="206" t="s">
        <v>348</v>
      </c>
      <c r="E177" s="343" t="s">
        <v>34</v>
      </c>
      <c r="F177" s="344" t="s">
        <v>5886</v>
      </c>
      <c r="G177" s="203"/>
      <c r="H177" s="345" t="s">
        <v>34</v>
      </c>
      <c r="I177" s="346" t="s">
        <v>34</v>
      </c>
      <c r="J177" s="203"/>
      <c r="K177" s="203"/>
      <c r="L177" s="347"/>
    </row>
    <row r="178" spans="2:12" s="12" customFormat="1" ht="13.5" hidden="1" outlineLevel="3">
      <c r="B178" s="342"/>
      <c r="C178" s="203"/>
      <c r="D178" s="206" t="s">
        <v>348</v>
      </c>
      <c r="E178" s="343" t="s">
        <v>34</v>
      </c>
      <c r="F178" s="344" t="s">
        <v>5887</v>
      </c>
      <c r="G178" s="203"/>
      <c r="H178" s="345" t="s">
        <v>34</v>
      </c>
      <c r="I178" s="346" t="s">
        <v>34</v>
      </c>
      <c r="J178" s="203"/>
      <c r="K178" s="203"/>
      <c r="L178" s="347"/>
    </row>
    <row r="179" spans="2:12" s="12" customFormat="1" ht="13.5" hidden="1" outlineLevel="3">
      <c r="B179" s="342"/>
      <c r="C179" s="203"/>
      <c r="D179" s="206" t="s">
        <v>348</v>
      </c>
      <c r="E179" s="343" t="s">
        <v>34</v>
      </c>
      <c r="F179" s="344" t="s">
        <v>5888</v>
      </c>
      <c r="G179" s="203"/>
      <c r="H179" s="345" t="s">
        <v>34</v>
      </c>
      <c r="I179" s="346" t="s">
        <v>34</v>
      </c>
      <c r="J179" s="203"/>
      <c r="K179" s="203"/>
      <c r="L179" s="347"/>
    </row>
    <row r="180" spans="2:12" s="12" customFormat="1" ht="24" hidden="1" outlineLevel="3">
      <c r="B180" s="342"/>
      <c r="C180" s="203"/>
      <c r="D180" s="206" t="s">
        <v>348</v>
      </c>
      <c r="E180" s="343" t="s">
        <v>34</v>
      </c>
      <c r="F180" s="344" t="s">
        <v>5889</v>
      </c>
      <c r="G180" s="203"/>
      <c r="H180" s="345" t="s">
        <v>34</v>
      </c>
      <c r="I180" s="346" t="s">
        <v>34</v>
      </c>
      <c r="J180" s="203"/>
      <c r="K180" s="203"/>
      <c r="L180" s="347"/>
    </row>
    <row r="181" spans="2:12" s="12" customFormat="1" ht="13.5" hidden="1" outlineLevel="3">
      <c r="B181" s="342"/>
      <c r="C181" s="203"/>
      <c r="D181" s="206" t="s">
        <v>348</v>
      </c>
      <c r="E181" s="343" t="s">
        <v>34</v>
      </c>
      <c r="F181" s="344" t="s">
        <v>5890</v>
      </c>
      <c r="G181" s="203"/>
      <c r="H181" s="345" t="s">
        <v>34</v>
      </c>
      <c r="I181" s="346" t="s">
        <v>34</v>
      </c>
      <c r="J181" s="203"/>
      <c r="K181" s="203"/>
      <c r="L181" s="347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5891</v>
      </c>
      <c r="G182" s="204"/>
      <c r="H182" s="212">
        <v>853.636</v>
      </c>
      <c r="I182" s="332" t="s">
        <v>34</v>
      </c>
      <c r="J182" s="204"/>
      <c r="K182" s="204"/>
      <c r="L182" s="333"/>
    </row>
    <row r="183" spans="2:12" s="14" customFormat="1" ht="13.5" hidden="1" outlineLevel="3">
      <c r="B183" s="335"/>
      <c r="C183" s="205"/>
      <c r="D183" s="206" t="s">
        <v>348</v>
      </c>
      <c r="E183" s="207" t="s">
        <v>34</v>
      </c>
      <c r="F183" s="208" t="s">
        <v>352</v>
      </c>
      <c r="G183" s="205"/>
      <c r="H183" s="209">
        <v>853.636</v>
      </c>
      <c r="I183" s="336" t="s">
        <v>34</v>
      </c>
      <c r="J183" s="205"/>
      <c r="K183" s="205"/>
      <c r="L183" s="337"/>
    </row>
    <row r="184" spans="2:12" s="1" customFormat="1" ht="22.5" customHeight="1" outlineLevel="2" collapsed="1">
      <c r="B184" s="302"/>
      <c r="C184" s="191" t="s">
        <v>7</v>
      </c>
      <c r="D184" s="191" t="s">
        <v>342</v>
      </c>
      <c r="E184" s="192" t="s">
        <v>5429</v>
      </c>
      <c r="F184" s="193" t="s">
        <v>5430</v>
      </c>
      <c r="G184" s="194" t="s">
        <v>345</v>
      </c>
      <c r="H184" s="195">
        <v>267.075</v>
      </c>
      <c r="I184" s="269">
        <v>250.8</v>
      </c>
      <c r="J184" s="197">
        <f>ROUND(I184*H184,2)</f>
        <v>66982.41</v>
      </c>
      <c r="K184" s="193" t="s">
        <v>5100</v>
      </c>
      <c r="L184" s="322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5892</v>
      </c>
      <c r="G185" s="204"/>
      <c r="H185" s="212">
        <v>263.61</v>
      </c>
      <c r="I185" s="332" t="s">
        <v>34</v>
      </c>
      <c r="J185" s="204"/>
      <c r="K185" s="204"/>
      <c r="L185" s="333"/>
    </row>
    <row r="186" spans="2:12" s="13" customFormat="1" ht="13.5" hidden="1" outlineLevel="3">
      <c r="B186" s="331"/>
      <c r="C186" s="204"/>
      <c r="D186" s="206" t="s">
        <v>348</v>
      </c>
      <c r="E186" s="210" t="s">
        <v>34</v>
      </c>
      <c r="F186" s="211" t="s">
        <v>5893</v>
      </c>
      <c r="G186" s="204"/>
      <c r="H186" s="212">
        <v>3.465</v>
      </c>
      <c r="I186" s="332" t="s">
        <v>34</v>
      </c>
      <c r="J186" s="204"/>
      <c r="K186" s="204"/>
      <c r="L186" s="333"/>
    </row>
    <row r="187" spans="2:12" s="14" customFormat="1" ht="13.5" hidden="1" outlineLevel="3">
      <c r="B187" s="335"/>
      <c r="C187" s="205"/>
      <c r="D187" s="206" t="s">
        <v>348</v>
      </c>
      <c r="E187" s="207" t="s">
        <v>34</v>
      </c>
      <c r="F187" s="208" t="s">
        <v>352</v>
      </c>
      <c r="G187" s="205"/>
      <c r="H187" s="209">
        <v>267.075</v>
      </c>
      <c r="I187" s="336" t="s">
        <v>34</v>
      </c>
      <c r="J187" s="205"/>
      <c r="K187" s="205"/>
      <c r="L187" s="337"/>
    </row>
    <row r="188" spans="2:12" s="1" customFormat="1" ht="22.5" customHeight="1" outlineLevel="2">
      <c r="B188" s="302"/>
      <c r="C188" s="191" t="s">
        <v>431</v>
      </c>
      <c r="D188" s="191" t="s">
        <v>342</v>
      </c>
      <c r="E188" s="192" t="s">
        <v>5449</v>
      </c>
      <c r="F188" s="193" t="s">
        <v>5450</v>
      </c>
      <c r="G188" s="194" t="s">
        <v>390</v>
      </c>
      <c r="H188" s="195">
        <v>517</v>
      </c>
      <c r="I188" s="269">
        <v>13.9</v>
      </c>
      <c r="J188" s="197">
        <f>ROUND(I188*H188,2)</f>
        <v>7186.3</v>
      </c>
      <c r="K188" s="193" t="s">
        <v>5100</v>
      </c>
      <c r="L188" s="322"/>
    </row>
    <row r="189" spans="2:12" s="1" customFormat="1" ht="22.5" customHeight="1" outlineLevel="2" collapsed="1">
      <c r="B189" s="302"/>
      <c r="C189" s="191" t="s">
        <v>435</v>
      </c>
      <c r="D189" s="191" t="s">
        <v>342</v>
      </c>
      <c r="E189" s="192" t="s">
        <v>5463</v>
      </c>
      <c r="F189" s="193" t="s">
        <v>5464</v>
      </c>
      <c r="G189" s="194" t="s">
        <v>390</v>
      </c>
      <c r="H189" s="195">
        <v>517</v>
      </c>
      <c r="I189" s="269">
        <v>27.9</v>
      </c>
      <c r="J189" s="197">
        <f>ROUND(I189*H189,2)</f>
        <v>14424.3</v>
      </c>
      <c r="K189" s="193" t="s">
        <v>5100</v>
      </c>
      <c r="L189" s="322"/>
    </row>
    <row r="190" spans="2:12" s="12" customFormat="1" ht="13.5" hidden="1" outlineLevel="3">
      <c r="B190" s="342"/>
      <c r="C190" s="203"/>
      <c r="D190" s="206" t="s">
        <v>348</v>
      </c>
      <c r="E190" s="343" t="s">
        <v>34</v>
      </c>
      <c r="F190" s="344" t="s">
        <v>5894</v>
      </c>
      <c r="G190" s="203"/>
      <c r="H190" s="345" t="s">
        <v>34</v>
      </c>
      <c r="I190" s="346" t="s">
        <v>34</v>
      </c>
      <c r="J190" s="203"/>
      <c r="K190" s="203"/>
      <c r="L190" s="347"/>
    </row>
    <row r="191" spans="2:12" s="12" customFormat="1" ht="13.5" hidden="1" outlineLevel="3">
      <c r="B191" s="342"/>
      <c r="C191" s="203"/>
      <c r="D191" s="206" t="s">
        <v>348</v>
      </c>
      <c r="E191" s="343" t="s">
        <v>34</v>
      </c>
      <c r="F191" s="344" t="s">
        <v>5895</v>
      </c>
      <c r="G191" s="203"/>
      <c r="H191" s="345" t="s">
        <v>34</v>
      </c>
      <c r="I191" s="346" t="s">
        <v>34</v>
      </c>
      <c r="J191" s="203"/>
      <c r="K191" s="203"/>
      <c r="L191" s="347"/>
    </row>
    <row r="192" spans="2:12" s="12" customFormat="1" ht="13.5" hidden="1" outlineLevel="3">
      <c r="B192" s="342"/>
      <c r="C192" s="203"/>
      <c r="D192" s="206" t="s">
        <v>348</v>
      </c>
      <c r="E192" s="343" t="s">
        <v>34</v>
      </c>
      <c r="F192" s="344" t="s">
        <v>5896</v>
      </c>
      <c r="G192" s="203"/>
      <c r="H192" s="345" t="s">
        <v>34</v>
      </c>
      <c r="I192" s="346" t="s">
        <v>34</v>
      </c>
      <c r="J192" s="203"/>
      <c r="K192" s="203"/>
      <c r="L192" s="347"/>
    </row>
    <row r="193" spans="2:12" s="12" customFormat="1" ht="13.5" hidden="1" outlineLevel="3">
      <c r="B193" s="342"/>
      <c r="C193" s="203"/>
      <c r="D193" s="206" t="s">
        <v>348</v>
      </c>
      <c r="E193" s="343" t="s">
        <v>34</v>
      </c>
      <c r="F193" s="344" t="s">
        <v>5897</v>
      </c>
      <c r="G193" s="203"/>
      <c r="H193" s="345" t="s">
        <v>34</v>
      </c>
      <c r="I193" s="346" t="s">
        <v>34</v>
      </c>
      <c r="J193" s="203"/>
      <c r="K193" s="203"/>
      <c r="L193" s="347"/>
    </row>
    <row r="194" spans="2:12" s="12" customFormat="1" ht="13.5" hidden="1" outlineLevel="3">
      <c r="B194" s="342"/>
      <c r="C194" s="203"/>
      <c r="D194" s="206" t="s">
        <v>348</v>
      </c>
      <c r="E194" s="343" t="s">
        <v>34</v>
      </c>
      <c r="F194" s="344" t="s">
        <v>5898</v>
      </c>
      <c r="G194" s="203"/>
      <c r="H194" s="345" t="s">
        <v>34</v>
      </c>
      <c r="I194" s="346" t="s">
        <v>34</v>
      </c>
      <c r="J194" s="203"/>
      <c r="K194" s="203"/>
      <c r="L194" s="347"/>
    </row>
    <row r="195" spans="2:12" s="13" customFormat="1" ht="13.5" hidden="1" outlineLevel="3">
      <c r="B195" s="331"/>
      <c r="C195" s="204"/>
      <c r="D195" s="206" t="s">
        <v>348</v>
      </c>
      <c r="E195" s="210" t="s">
        <v>34</v>
      </c>
      <c r="F195" s="211" t="s">
        <v>5899</v>
      </c>
      <c r="G195" s="204"/>
      <c r="H195" s="212">
        <v>517</v>
      </c>
      <c r="I195" s="332" t="s">
        <v>34</v>
      </c>
      <c r="J195" s="204"/>
      <c r="K195" s="204"/>
      <c r="L195" s="333"/>
    </row>
    <row r="196" spans="2:12" s="14" customFormat="1" ht="13.5" hidden="1" outlineLevel="3">
      <c r="B196" s="335"/>
      <c r="C196" s="205"/>
      <c r="D196" s="206" t="s">
        <v>348</v>
      </c>
      <c r="E196" s="207" t="s">
        <v>34</v>
      </c>
      <c r="F196" s="208" t="s">
        <v>352</v>
      </c>
      <c r="G196" s="205"/>
      <c r="H196" s="209">
        <v>517</v>
      </c>
      <c r="I196" s="336" t="s">
        <v>34</v>
      </c>
      <c r="J196" s="205"/>
      <c r="K196" s="205"/>
      <c r="L196" s="337"/>
    </row>
    <row r="197" spans="2:12" s="1" customFormat="1" ht="22.5" customHeight="1" outlineLevel="2">
      <c r="B197" s="302"/>
      <c r="C197" s="191" t="s">
        <v>436</v>
      </c>
      <c r="D197" s="191" t="s">
        <v>342</v>
      </c>
      <c r="E197" s="192" t="s">
        <v>5465</v>
      </c>
      <c r="F197" s="193" t="s">
        <v>5466</v>
      </c>
      <c r="G197" s="194" t="s">
        <v>345</v>
      </c>
      <c r="H197" s="195">
        <v>411.212</v>
      </c>
      <c r="I197" s="269">
        <v>167.2</v>
      </c>
      <c r="J197" s="197">
        <f>ROUND(I197*H197,2)</f>
        <v>68754.65</v>
      </c>
      <c r="K197" s="193" t="s">
        <v>5100</v>
      </c>
      <c r="L197" s="322"/>
    </row>
    <row r="198" spans="2:12" s="1" customFormat="1" ht="22.5" customHeight="1" outlineLevel="2" collapsed="1">
      <c r="B198" s="302"/>
      <c r="C198" s="191" t="s">
        <v>440</v>
      </c>
      <c r="D198" s="191" t="s">
        <v>342</v>
      </c>
      <c r="E198" s="192" t="s">
        <v>5467</v>
      </c>
      <c r="F198" s="193" t="s">
        <v>5468</v>
      </c>
      <c r="G198" s="194" t="s">
        <v>345</v>
      </c>
      <c r="H198" s="195">
        <v>853.636</v>
      </c>
      <c r="I198" s="269">
        <v>76.7</v>
      </c>
      <c r="J198" s="197">
        <f>ROUND(I198*H198,2)</f>
        <v>65473.88</v>
      </c>
      <c r="K198" s="193" t="s">
        <v>5139</v>
      </c>
      <c r="L198" s="322"/>
    </row>
    <row r="199" spans="2:12" s="13" customFormat="1" ht="13.5" hidden="1" outlineLevel="3">
      <c r="B199" s="331"/>
      <c r="C199" s="204"/>
      <c r="D199" s="206" t="s">
        <v>348</v>
      </c>
      <c r="E199" s="210" t="s">
        <v>34</v>
      </c>
      <c r="F199" s="211" t="s">
        <v>5900</v>
      </c>
      <c r="G199" s="204"/>
      <c r="H199" s="212">
        <v>853.636</v>
      </c>
      <c r="I199" s="332" t="s">
        <v>34</v>
      </c>
      <c r="J199" s="204"/>
      <c r="K199" s="204"/>
      <c r="L199" s="333"/>
    </row>
    <row r="200" spans="2:12" s="14" customFormat="1" ht="13.5" hidden="1" outlineLevel="3">
      <c r="B200" s="335"/>
      <c r="C200" s="205"/>
      <c r="D200" s="206" t="s">
        <v>348</v>
      </c>
      <c r="E200" s="207" t="s">
        <v>34</v>
      </c>
      <c r="F200" s="208" t="s">
        <v>352</v>
      </c>
      <c r="G200" s="205"/>
      <c r="H200" s="209">
        <v>853.636</v>
      </c>
      <c r="I200" s="336" t="s">
        <v>34</v>
      </c>
      <c r="J200" s="205"/>
      <c r="K200" s="205"/>
      <c r="L200" s="337"/>
    </row>
    <row r="201" spans="2:12" s="1" customFormat="1" ht="22.5" customHeight="1" outlineLevel="2" collapsed="1">
      <c r="B201" s="302"/>
      <c r="C201" s="191" t="s">
        <v>446</v>
      </c>
      <c r="D201" s="191" t="s">
        <v>342</v>
      </c>
      <c r="E201" s="192" t="s">
        <v>5469</v>
      </c>
      <c r="F201" s="193" t="s">
        <v>5470</v>
      </c>
      <c r="G201" s="194" t="s">
        <v>3743</v>
      </c>
      <c r="H201" s="195">
        <v>12</v>
      </c>
      <c r="I201" s="269">
        <v>34.9</v>
      </c>
      <c r="J201" s="197">
        <f>ROUND(I201*H201,2)</f>
        <v>418.8</v>
      </c>
      <c r="K201" s="193" t="s">
        <v>5139</v>
      </c>
      <c r="L201" s="322"/>
    </row>
    <row r="202" spans="2:12" s="13" customFormat="1" ht="13.5" hidden="1" outlineLevel="3">
      <c r="B202" s="331"/>
      <c r="C202" s="204"/>
      <c r="D202" s="206" t="s">
        <v>348</v>
      </c>
      <c r="E202" s="210" t="s">
        <v>34</v>
      </c>
      <c r="F202" s="211" t="s">
        <v>5901</v>
      </c>
      <c r="G202" s="204"/>
      <c r="H202" s="212">
        <v>12</v>
      </c>
      <c r="I202" s="332" t="s">
        <v>34</v>
      </c>
      <c r="J202" s="204"/>
      <c r="K202" s="204"/>
      <c r="L202" s="333"/>
    </row>
    <row r="203" spans="2:12" s="14" customFormat="1" ht="13.5" hidden="1" outlineLevel="3">
      <c r="B203" s="335"/>
      <c r="C203" s="205"/>
      <c r="D203" s="206" t="s">
        <v>348</v>
      </c>
      <c r="E203" s="207" t="s">
        <v>34</v>
      </c>
      <c r="F203" s="208" t="s">
        <v>352</v>
      </c>
      <c r="G203" s="205"/>
      <c r="H203" s="209">
        <v>12</v>
      </c>
      <c r="I203" s="336" t="s">
        <v>34</v>
      </c>
      <c r="J203" s="205"/>
      <c r="K203" s="205"/>
      <c r="L203" s="337"/>
    </row>
    <row r="204" spans="2:12" s="1" customFormat="1" ht="22.5" customHeight="1" outlineLevel="2" collapsed="1">
      <c r="B204" s="302"/>
      <c r="C204" s="217" t="s">
        <v>449</v>
      </c>
      <c r="D204" s="217" t="s">
        <v>441</v>
      </c>
      <c r="E204" s="218" t="s">
        <v>5490</v>
      </c>
      <c r="F204" s="219" t="s">
        <v>5902</v>
      </c>
      <c r="G204" s="220" t="s">
        <v>444</v>
      </c>
      <c r="H204" s="221">
        <v>10.34</v>
      </c>
      <c r="I204" s="270">
        <v>111.5</v>
      </c>
      <c r="J204" s="222">
        <f>ROUND(I204*H204,2)</f>
        <v>1152.91</v>
      </c>
      <c r="K204" s="219" t="s">
        <v>5100</v>
      </c>
      <c r="L204" s="334"/>
    </row>
    <row r="205" spans="2:12" s="13" customFormat="1" ht="13.5" hidden="1" outlineLevel="3">
      <c r="B205" s="331"/>
      <c r="C205" s="204"/>
      <c r="D205" s="206" t="s">
        <v>348</v>
      </c>
      <c r="E205" s="210" t="s">
        <v>34</v>
      </c>
      <c r="F205" s="211" t="s">
        <v>5903</v>
      </c>
      <c r="G205" s="204"/>
      <c r="H205" s="212">
        <v>10.34</v>
      </c>
      <c r="I205" s="332" t="s">
        <v>34</v>
      </c>
      <c r="J205" s="204"/>
      <c r="K205" s="204"/>
      <c r="L205" s="333"/>
    </row>
    <row r="206" spans="2:12" s="14" customFormat="1" ht="13.5" hidden="1" outlineLevel="3">
      <c r="B206" s="335"/>
      <c r="C206" s="205"/>
      <c r="D206" s="206" t="s">
        <v>348</v>
      </c>
      <c r="E206" s="207" t="s">
        <v>34</v>
      </c>
      <c r="F206" s="208" t="s">
        <v>352</v>
      </c>
      <c r="G206" s="205"/>
      <c r="H206" s="209">
        <v>10.34</v>
      </c>
      <c r="I206" s="336" t="s">
        <v>34</v>
      </c>
      <c r="J206" s="205"/>
      <c r="K206" s="205"/>
      <c r="L206" s="337"/>
    </row>
    <row r="207" spans="2:12" s="1" customFormat="1" ht="22.5" customHeight="1" outlineLevel="2" collapsed="1">
      <c r="B207" s="302"/>
      <c r="C207" s="217" t="s">
        <v>451</v>
      </c>
      <c r="D207" s="217" t="s">
        <v>441</v>
      </c>
      <c r="E207" s="218" t="s">
        <v>5493</v>
      </c>
      <c r="F207" s="219" t="s">
        <v>5494</v>
      </c>
      <c r="G207" s="220" t="s">
        <v>417</v>
      </c>
      <c r="H207" s="221">
        <v>480.734</v>
      </c>
      <c r="I207" s="270">
        <v>236.8</v>
      </c>
      <c r="J207" s="222">
        <f>ROUND(I207*H207,2)</f>
        <v>113837.81</v>
      </c>
      <c r="K207" s="219" t="s">
        <v>5100</v>
      </c>
      <c r="L207" s="334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5904</v>
      </c>
      <c r="G208" s="204"/>
      <c r="H208" s="212">
        <v>480.734</v>
      </c>
      <c r="I208" s="332" t="s">
        <v>34</v>
      </c>
      <c r="J208" s="204"/>
      <c r="K208" s="204"/>
      <c r="L208" s="333"/>
    </row>
    <row r="209" spans="2:12" s="14" customFormat="1" ht="13.5" hidden="1" outlineLevel="3">
      <c r="B209" s="335"/>
      <c r="C209" s="205"/>
      <c r="D209" s="206" t="s">
        <v>348</v>
      </c>
      <c r="E209" s="207" t="s">
        <v>34</v>
      </c>
      <c r="F209" s="208" t="s">
        <v>352</v>
      </c>
      <c r="G209" s="205"/>
      <c r="H209" s="209">
        <v>480.734</v>
      </c>
      <c r="I209" s="336" t="s">
        <v>34</v>
      </c>
      <c r="J209" s="205"/>
      <c r="K209" s="205"/>
      <c r="L209" s="337"/>
    </row>
    <row r="210" spans="2:12" s="1" customFormat="1" ht="22.5" customHeight="1" outlineLevel="2">
      <c r="B210" s="302"/>
      <c r="C210" s="217" t="s">
        <v>454</v>
      </c>
      <c r="D210" s="217" t="s">
        <v>441</v>
      </c>
      <c r="E210" s="218" t="s">
        <v>5502</v>
      </c>
      <c r="F210" s="219" t="s">
        <v>5503</v>
      </c>
      <c r="G210" s="220" t="s">
        <v>1130</v>
      </c>
      <c r="H210" s="221">
        <v>12</v>
      </c>
      <c r="I210" s="270">
        <v>171.4</v>
      </c>
      <c r="J210" s="222">
        <f>ROUND(I210*H210,2)</f>
        <v>2056.8</v>
      </c>
      <c r="K210" s="219" t="s">
        <v>5100</v>
      </c>
      <c r="L210" s="334"/>
    </row>
    <row r="211" spans="2:12" s="1" customFormat="1" ht="22.5" customHeight="1" outlineLevel="2" collapsed="1">
      <c r="B211" s="302"/>
      <c r="C211" s="217" t="s">
        <v>260</v>
      </c>
      <c r="D211" s="217" t="s">
        <v>441</v>
      </c>
      <c r="E211" s="218" t="s">
        <v>5504</v>
      </c>
      <c r="F211" s="219" t="s">
        <v>5505</v>
      </c>
      <c r="G211" s="220" t="s">
        <v>1130</v>
      </c>
      <c r="H211" s="221">
        <v>24</v>
      </c>
      <c r="I211" s="270">
        <v>47.4</v>
      </c>
      <c r="J211" s="222">
        <f>ROUND(I211*H211,2)</f>
        <v>1137.6</v>
      </c>
      <c r="K211" s="219" t="s">
        <v>5100</v>
      </c>
      <c r="L211" s="334"/>
    </row>
    <row r="212" spans="2:12" s="13" customFormat="1" ht="13.5" hidden="1" outlineLevel="3">
      <c r="B212" s="331"/>
      <c r="C212" s="204"/>
      <c r="D212" s="206" t="s">
        <v>348</v>
      </c>
      <c r="E212" s="210" t="s">
        <v>34</v>
      </c>
      <c r="F212" s="211" t="s">
        <v>5905</v>
      </c>
      <c r="G212" s="204"/>
      <c r="H212" s="212">
        <v>24</v>
      </c>
      <c r="I212" s="332" t="s">
        <v>34</v>
      </c>
      <c r="J212" s="204"/>
      <c r="K212" s="204"/>
      <c r="L212" s="333"/>
    </row>
    <row r="213" spans="2:12" s="14" customFormat="1" ht="13.5" hidden="1" outlineLevel="3">
      <c r="B213" s="335"/>
      <c r="C213" s="205"/>
      <c r="D213" s="206" t="s">
        <v>348</v>
      </c>
      <c r="E213" s="207" t="s">
        <v>34</v>
      </c>
      <c r="F213" s="208" t="s">
        <v>352</v>
      </c>
      <c r="G213" s="205"/>
      <c r="H213" s="209">
        <v>24</v>
      </c>
      <c r="I213" s="336" t="s">
        <v>34</v>
      </c>
      <c r="J213" s="205"/>
      <c r="K213" s="205"/>
      <c r="L213" s="337"/>
    </row>
    <row r="214" spans="2:12" s="11" customFormat="1" ht="29.85" customHeight="1" outlineLevel="1">
      <c r="B214" s="318"/>
      <c r="C214" s="182"/>
      <c r="D214" s="188" t="s">
        <v>74</v>
      </c>
      <c r="E214" s="189" t="s">
        <v>340</v>
      </c>
      <c r="F214" s="189" t="s">
        <v>5506</v>
      </c>
      <c r="G214" s="182"/>
      <c r="H214" s="182"/>
      <c r="I214" s="321" t="s">
        <v>34</v>
      </c>
      <c r="J214" s="190">
        <f>SUM(J215:J222)</f>
        <v>18153.920000000002</v>
      </c>
      <c r="K214" s="182"/>
      <c r="L214" s="320"/>
    </row>
    <row r="215" spans="2:12" s="1" customFormat="1" ht="22.5" customHeight="1" outlineLevel="2" collapsed="1">
      <c r="B215" s="302"/>
      <c r="C215" s="191" t="s">
        <v>461</v>
      </c>
      <c r="D215" s="191" t="s">
        <v>342</v>
      </c>
      <c r="E215" s="192" t="s">
        <v>5513</v>
      </c>
      <c r="F215" s="193" t="s">
        <v>5514</v>
      </c>
      <c r="G215" s="194" t="s">
        <v>390</v>
      </c>
      <c r="H215" s="195">
        <v>156.75</v>
      </c>
      <c r="I215" s="269">
        <v>18.2</v>
      </c>
      <c r="J215" s="197">
        <f>ROUND(I215*H215,2)</f>
        <v>2852.85</v>
      </c>
      <c r="K215" s="193" t="s">
        <v>5100</v>
      </c>
      <c r="L215" s="322"/>
    </row>
    <row r="216" spans="2:12" s="13" customFormat="1" ht="13.5" hidden="1" outlineLevel="3">
      <c r="B216" s="331"/>
      <c r="C216" s="204"/>
      <c r="D216" s="206" t="s">
        <v>348</v>
      </c>
      <c r="E216" s="210" t="s">
        <v>34</v>
      </c>
      <c r="F216" s="211" t="s">
        <v>5906</v>
      </c>
      <c r="G216" s="204"/>
      <c r="H216" s="212">
        <v>156.75</v>
      </c>
      <c r="I216" s="332" t="s">
        <v>34</v>
      </c>
      <c r="J216" s="204"/>
      <c r="K216" s="204"/>
      <c r="L216" s="333"/>
    </row>
    <row r="217" spans="2:12" s="14" customFormat="1" ht="13.5" hidden="1" outlineLevel="3">
      <c r="B217" s="335"/>
      <c r="C217" s="205"/>
      <c r="D217" s="206" t="s">
        <v>348</v>
      </c>
      <c r="E217" s="207" t="s">
        <v>34</v>
      </c>
      <c r="F217" s="208" t="s">
        <v>352</v>
      </c>
      <c r="G217" s="205"/>
      <c r="H217" s="209">
        <v>156.75</v>
      </c>
      <c r="I217" s="336" t="s">
        <v>34</v>
      </c>
      <c r="J217" s="205"/>
      <c r="K217" s="205"/>
      <c r="L217" s="337"/>
    </row>
    <row r="218" spans="2:12" s="1" customFormat="1" ht="22.5" customHeight="1" outlineLevel="2" collapsed="1">
      <c r="B218" s="302"/>
      <c r="C218" s="191" t="s">
        <v>465</v>
      </c>
      <c r="D218" s="191" t="s">
        <v>342</v>
      </c>
      <c r="E218" s="192" t="s">
        <v>5571</v>
      </c>
      <c r="F218" s="193" t="s">
        <v>5572</v>
      </c>
      <c r="G218" s="194" t="s">
        <v>417</v>
      </c>
      <c r="H218" s="195">
        <v>620.73</v>
      </c>
      <c r="I218" s="269">
        <v>11.1</v>
      </c>
      <c r="J218" s="197">
        <f>ROUND(I218*H218,2)</f>
        <v>6890.1</v>
      </c>
      <c r="K218" s="193" t="s">
        <v>5100</v>
      </c>
      <c r="L218" s="322"/>
    </row>
    <row r="219" spans="2:12" s="13" customFormat="1" ht="13.5" hidden="1" outlineLevel="3">
      <c r="B219" s="331"/>
      <c r="C219" s="204"/>
      <c r="D219" s="206" t="s">
        <v>348</v>
      </c>
      <c r="E219" s="210" t="s">
        <v>34</v>
      </c>
      <c r="F219" s="211" t="s">
        <v>5907</v>
      </c>
      <c r="G219" s="204"/>
      <c r="H219" s="212">
        <v>620.73</v>
      </c>
      <c r="I219" s="332" t="s">
        <v>34</v>
      </c>
      <c r="J219" s="204"/>
      <c r="K219" s="204"/>
      <c r="L219" s="333"/>
    </row>
    <row r="220" spans="2:12" s="14" customFormat="1" ht="13.5" hidden="1" outlineLevel="3">
      <c r="B220" s="335"/>
      <c r="C220" s="205"/>
      <c r="D220" s="206" t="s">
        <v>348</v>
      </c>
      <c r="E220" s="207" t="s">
        <v>34</v>
      </c>
      <c r="F220" s="208" t="s">
        <v>352</v>
      </c>
      <c r="G220" s="205"/>
      <c r="H220" s="209">
        <v>620.73</v>
      </c>
      <c r="I220" s="336" t="s">
        <v>34</v>
      </c>
      <c r="J220" s="205"/>
      <c r="K220" s="205"/>
      <c r="L220" s="337"/>
    </row>
    <row r="221" spans="2:12" s="1" customFormat="1" ht="22.5" customHeight="1" outlineLevel="2">
      <c r="B221" s="302"/>
      <c r="C221" s="191" t="s">
        <v>472</v>
      </c>
      <c r="D221" s="191" t="s">
        <v>342</v>
      </c>
      <c r="E221" s="192" t="s">
        <v>5582</v>
      </c>
      <c r="F221" s="193" t="s">
        <v>5583</v>
      </c>
      <c r="G221" s="194" t="s">
        <v>417</v>
      </c>
      <c r="H221" s="195">
        <v>51.728</v>
      </c>
      <c r="I221" s="269">
        <v>37.2</v>
      </c>
      <c r="J221" s="197">
        <f>ROUND(I221*H221,2)</f>
        <v>1924.28</v>
      </c>
      <c r="K221" s="193" t="s">
        <v>5100</v>
      </c>
      <c r="L221" s="322"/>
    </row>
    <row r="222" spans="2:12" s="1" customFormat="1" ht="22.5" customHeight="1" outlineLevel="2">
      <c r="B222" s="302"/>
      <c r="C222" s="191" t="s">
        <v>475</v>
      </c>
      <c r="D222" s="191" t="s">
        <v>342</v>
      </c>
      <c r="E222" s="192" t="s">
        <v>5837</v>
      </c>
      <c r="F222" s="193" t="s">
        <v>5838</v>
      </c>
      <c r="G222" s="194" t="s">
        <v>417</v>
      </c>
      <c r="H222" s="195">
        <v>51.728</v>
      </c>
      <c r="I222" s="269">
        <v>125.4</v>
      </c>
      <c r="J222" s="197">
        <f>ROUND(I222*H222,2)</f>
        <v>6486.69</v>
      </c>
      <c r="K222" s="193" t="s">
        <v>5100</v>
      </c>
      <c r="L222" s="322"/>
    </row>
    <row r="223" spans="2:12" s="11" customFormat="1" ht="29.85" customHeight="1" outlineLevel="1">
      <c r="B223" s="318"/>
      <c r="C223" s="182"/>
      <c r="D223" s="188" t="s">
        <v>74</v>
      </c>
      <c r="E223" s="189" t="s">
        <v>347</v>
      </c>
      <c r="F223" s="189" t="s">
        <v>1579</v>
      </c>
      <c r="G223" s="182"/>
      <c r="H223" s="182"/>
      <c r="I223" s="321" t="s">
        <v>34</v>
      </c>
      <c r="J223" s="190">
        <f>SUM(J224:J234)</f>
        <v>28997.72</v>
      </c>
      <c r="K223" s="182"/>
      <c r="L223" s="320"/>
    </row>
    <row r="224" spans="2:12" s="1" customFormat="1" ht="22.5" customHeight="1" outlineLevel="2" collapsed="1">
      <c r="B224" s="302"/>
      <c r="C224" s="191" t="s">
        <v>478</v>
      </c>
      <c r="D224" s="191" t="s">
        <v>342</v>
      </c>
      <c r="E224" s="192" t="s">
        <v>5908</v>
      </c>
      <c r="F224" s="193" t="s">
        <v>5909</v>
      </c>
      <c r="G224" s="194" t="s">
        <v>345</v>
      </c>
      <c r="H224" s="195">
        <v>97.598</v>
      </c>
      <c r="I224" s="269">
        <v>250.8</v>
      </c>
      <c r="J224" s="197">
        <f>ROUND(I224*H224,2)</f>
        <v>24477.58</v>
      </c>
      <c r="K224" s="193" t="s">
        <v>5100</v>
      </c>
      <c r="L224" s="322"/>
    </row>
    <row r="225" spans="2:12" s="13" customFormat="1" ht="13.5" hidden="1" outlineLevel="3">
      <c r="B225" s="331"/>
      <c r="C225" s="204"/>
      <c r="D225" s="206" t="s">
        <v>348</v>
      </c>
      <c r="E225" s="210" t="s">
        <v>34</v>
      </c>
      <c r="F225" s="211" t="s">
        <v>5910</v>
      </c>
      <c r="G225" s="204"/>
      <c r="H225" s="212">
        <v>96.443</v>
      </c>
      <c r="I225" s="332" t="s">
        <v>34</v>
      </c>
      <c r="J225" s="204"/>
      <c r="K225" s="204"/>
      <c r="L225" s="333"/>
    </row>
    <row r="226" spans="2:12" s="13" customFormat="1" ht="13.5" hidden="1" outlineLevel="3">
      <c r="B226" s="331"/>
      <c r="C226" s="204"/>
      <c r="D226" s="206" t="s">
        <v>348</v>
      </c>
      <c r="E226" s="210" t="s">
        <v>34</v>
      </c>
      <c r="F226" s="211" t="s">
        <v>5911</v>
      </c>
      <c r="G226" s="204"/>
      <c r="H226" s="212">
        <v>1.155</v>
      </c>
      <c r="I226" s="332" t="s">
        <v>34</v>
      </c>
      <c r="J226" s="204"/>
      <c r="K226" s="204"/>
      <c r="L226" s="333"/>
    </row>
    <row r="227" spans="2:12" s="14" customFormat="1" ht="13.5" hidden="1" outlineLevel="3">
      <c r="B227" s="335"/>
      <c r="C227" s="205"/>
      <c r="D227" s="206" t="s">
        <v>348</v>
      </c>
      <c r="E227" s="207" t="s">
        <v>34</v>
      </c>
      <c r="F227" s="208" t="s">
        <v>352</v>
      </c>
      <c r="G227" s="205"/>
      <c r="H227" s="209">
        <v>97.598</v>
      </c>
      <c r="I227" s="336" t="s">
        <v>34</v>
      </c>
      <c r="J227" s="205"/>
      <c r="K227" s="205"/>
      <c r="L227" s="337"/>
    </row>
    <row r="228" spans="2:12" s="1" customFormat="1" ht="22.5" customHeight="1" outlineLevel="2" collapsed="1">
      <c r="B228" s="302"/>
      <c r="C228" s="191" t="s">
        <v>482</v>
      </c>
      <c r="D228" s="191" t="s">
        <v>342</v>
      </c>
      <c r="E228" s="192" t="s">
        <v>5592</v>
      </c>
      <c r="F228" s="193" t="s">
        <v>5912</v>
      </c>
      <c r="G228" s="194" t="s">
        <v>345</v>
      </c>
      <c r="H228" s="195">
        <v>0.196</v>
      </c>
      <c r="I228" s="269">
        <v>2507.8</v>
      </c>
      <c r="J228" s="197">
        <f>ROUND(I228*H228,2)</f>
        <v>491.53</v>
      </c>
      <c r="K228" s="193" t="s">
        <v>5100</v>
      </c>
      <c r="L228" s="322"/>
    </row>
    <row r="229" spans="2:12" s="13" customFormat="1" ht="13.5" hidden="1" outlineLevel="3">
      <c r="B229" s="331"/>
      <c r="C229" s="204"/>
      <c r="D229" s="206" t="s">
        <v>348</v>
      </c>
      <c r="E229" s="210" t="s">
        <v>34</v>
      </c>
      <c r="F229" s="211" t="s">
        <v>5913</v>
      </c>
      <c r="G229" s="204"/>
      <c r="H229" s="212">
        <v>0.196</v>
      </c>
      <c r="I229" s="332" t="s">
        <v>34</v>
      </c>
      <c r="J229" s="204"/>
      <c r="K229" s="204"/>
      <c r="L229" s="333"/>
    </row>
    <row r="230" spans="2:12" s="14" customFormat="1" ht="13.5" hidden="1" outlineLevel="3">
      <c r="B230" s="335"/>
      <c r="C230" s="205"/>
      <c r="D230" s="206" t="s">
        <v>348</v>
      </c>
      <c r="E230" s="207" t="s">
        <v>34</v>
      </c>
      <c r="F230" s="208" t="s">
        <v>352</v>
      </c>
      <c r="G230" s="205"/>
      <c r="H230" s="209">
        <v>0.196</v>
      </c>
      <c r="I230" s="336" t="s">
        <v>34</v>
      </c>
      <c r="J230" s="205"/>
      <c r="K230" s="205"/>
      <c r="L230" s="337"/>
    </row>
    <row r="231" spans="2:12" s="1" customFormat="1" ht="22.5" customHeight="1" outlineLevel="2" collapsed="1">
      <c r="B231" s="302"/>
      <c r="C231" s="191" t="s">
        <v>483</v>
      </c>
      <c r="D231" s="191" t="s">
        <v>342</v>
      </c>
      <c r="E231" s="192" t="s">
        <v>5594</v>
      </c>
      <c r="F231" s="193" t="s">
        <v>5595</v>
      </c>
      <c r="G231" s="194" t="s">
        <v>390</v>
      </c>
      <c r="H231" s="195">
        <v>0.56</v>
      </c>
      <c r="I231" s="269">
        <v>975.2</v>
      </c>
      <c r="J231" s="197">
        <f>ROUND(I231*H231,2)</f>
        <v>546.11</v>
      </c>
      <c r="K231" s="193" t="s">
        <v>5100</v>
      </c>
      <c r="L231" s="322"/>
    </row>
    <row r="232" spans="2:12" s="13" customFormat="1" ht="13.5" hidden="1" outlineLevel="3">
      <c r="B232" s="331"/>
      <c r="C232" s="204"/>
      <c r="D232" s="206" t="s">
        <v>348</v>
      </c>
      <c r="E232" s="210" t="s">
        <v>34</v>
      </c>
      <c r="F232" s="211" t="s">
        <v>5914</v>
      </c>
      <c r="G232" s="204"/>
      <c r="H232" s="212">
        <v>0.56</v>
      </c>
      <c r="I232" s="332" t="s">
        <v>34</v>
      </c>
      <c r="J232" s="204"/>
      <c r="K232" s="204"/>
      <c r="L232" s="333"/>
    </row>
    <row r="233" spans="2:12" s="14" customFormat="1" ht="13.5" hidden="1" outlineLevel="3">
      <c r="B233" s="335"/>
      <c r="C233" s="205"/>
      <c r="D233" s="206" t="s">
        <v>348</v>
      </c>
      <c r="E233" s="207" t="s">
        <v>34</v>
      </c>
      <c r="F233" s="208" t="s">
        <v>352</v>
      </c>
      <c r="G233" s="205"/>
      <c r="H233" s="209">
        <v>0.56</v>
      </c>
      <c r="I233" s="336" t="s">
        <v>34</v>
      </c>
      <c r="J233" s="205"/>
      <c r="K233" s="205"/>
      <c r="L233" s="337"/>
    </row>
    <row r="234" spans="2:12" s="1" customFormat="1" ht="22.5" customHeight="1" outlineLevel="2" collapsed="1">
      <c r="B234" s="302"/>
      <c r="C234" s="191" t="s">
        <v>488</v>
      </c>
      <c r="D234" s="191" t="s">
        <v>342</v>
      </c>
      <c r="E234" s="192" t="s">
        <v>5915</v>
      </c>
      <c r="F234" s="193" t="s">
        <v>5916</v>
      </c>
      <c r="G234" s="194" t="s">
        <v>390</v>
      </c>
      <c r="H234" s="195">
        <v>25</v>
      </c>
      <c r="I234" s="269">
        <v>139.3</v>
      </c>
      <c r="J234" s="197">
        <f>ROUND(I234*H234,2)</f>
        <v>3482.5</v>
      </c>
      <c r="K234" s="193" t="s">
        <v>5139</v>
      </c>
      <c r="L234" s="322"/>
    </row>
    <row r="235" spans="2:12" s="13" customFormat="1" ht="13.5" hidden="1" outlineLevel="3">
      <c r="B235" s="331"/>
      <c r="C235" s="204"/>
      <c r="D235" s="206" t="s">
        <v>348</v>
      </c>
      <c r="E235" s="210" t="s">
        <v>34</v>
      </c>
      <c r="F235" s="211" t="s">
        <v>5917</v>
      </c>
      <c r="G235" s="204"/>
      <c r="H235" s="212">
        <v>25</v>
      </c>
      <c r="I235" s="332" t="s">
        <v>34</v>
      </c>
      <c r="J235" s="204"/>
      <c r="K235" s="204"/>
      <c r="L235" s="333"/>
    </row>
    <row r="236" spans="2:12" s="14" customFormat="1" ht="13.5" hidden="1" outlineLevel="3">
      <c r="B236" s="335"/>
      <c r="C236" s="205"/>
      <c r="D236" s="206" t="s">
        <v>348</v>
      </c>
      <c r="E236" s="207" t="s">
        <v>34</v>
      </c>
      <c r="F236" s="208" t="s">
        <v>352</v>
      </c>
      <c r="G236" s="205"/>
      <c r="H236" s="209">
        <v>25</v>
      </c>
      <c r="I236" s="336" t="s">
        <v>34</v>
      </c>
      <c r="J236" s="205"/>
      <c r="K236" s="205"/>
      <c r="L236" s="337"/>
    </row>
    <row r="237" spans="2:12" s="11" customFormat="1" ht="29.85" customHeight="1" outlineLevel="1">
      <c r="B237" s="318"/>
      <c r="C237" s="182"/>
      <c r="D237" s="188" t="s">
        <v>74</v>
      </c>
      <c r="E237" s="189" t="s">
        <v>368</v>
      </c>
      <c r="F237" s="189" t="s">
        <v>1774</v>
      </c>
      <c r="G237" s="182"/>
      <c r="H237" s="182"/>
      <c r="I237" s="321" t="s">
        <v>34</v>
      </c>
      <c r="J237" s="190">
        <f>J238</f>
        <v>39312.9</v>
      </c>
      <c r="K237" s="182"/>
      <c r="L237" s="320"/>
    </row>
    <row r="238" spans="2:12" s="1" customFormat="1" ht="22.5" customHeight="1" outlineLevel="2" collapsed="1">
      <c r="B238" s="302"/>
      <c r="C238" s="191" t="s">
        <v>494</v>
      </c>
      <c r="D238" s="191" t="s">
        <v>342</v>
      </c>
      <c r="E238" s="192" t="s">
        <v>5598</v>
      </c>
      <c r="F238" s="193" t="s">
        <v>5599</v>
      </c>
      <c r="G238" s="194" t="s">
        <v>390</v>
      </c>
      <c r="H238" s="195">
        <v>156.75</v>
      </c>
      <c r="I238" s="269">
        <v>250.8</v>
      </c>
      <c r="J238" s="197">
        <f>ROUND(I238*H238,2)</f>
        <v>39312.9</v>
      </c>
      <c r="K238" s="193" t="s">
        <v>5100</v>
      </c>
      <c r="L238" s="322"/>
    </row>
    <row r="239" spans="2:12" s="13" customFormat="1" ht="13.5" hidden="1" outlineLevel="3">
      <c r="B239" s="331"/>
      <c r="C239" s="204"/>
      <c r="D239" s="206" t="s">
        <v>348</v>
      </c>
      <c r="E239" s="210" t="s">
        <v>34</v>
      </c>
      <c r="F239" s="211" t="s">
        <v>5906</v>
      </c>
      <c r="G239" s="204"/>
      <c r="H239" s="212">
        <v>156.75</v>
      </c>
      <c r="I239" s="332" t="s">
        <v>34</v>
      </c>
      <c r="J239" s="204"/>
      <c r="K239" s="204"/>
      <c r="L239" s="333"/>
    </row>
    <row r="240" spans="2:12" s="14" customFormat="1" ht="13.5" hidden="1" outlineLevel="3">
      <c r="B240" s="335"/>
      <c r="C240" s="205"/>
      <c r="D240" s="206" t="s">
        <v>348</v>
      </c>
      <c r="E240" s="207" t="s">
        <v>34</v>
      </c>
      <c r="F240" s="208" t="s">
        <v>352</v>
      </c>
      <c r="G240" s="205"/>
      <c r="H240" s="209">
        <v>156.75</v>
      </c>
      <c r="I240" s="336" t="s">
        <v>34</v>
      </c>
      <c r="J240" s="205"/>
      <c r="K240" s="205"/>
      <c r="L240" s="337"/>
    </row>
    <row r="241" spans="2:12" s="11" customFormat="1" ht="29.85" customHeight="1" outlineLevel="1">
      <c r="B241" s="318"/>
      <c r="C241" s="182"/>
      <c r="D241" s="188" t="s">
        <v>74</v>
      </c>
      <c r="E241" s="189" t="s">
        <v>382</v>
      </c>
      <c r="F241" s="189" t="s">
        <v>1861</v>
      </c>
      <c r="G241" s="182"/>
      <c r="H241" s="182"/>
      <c r="I241" s="321" t="s">
        <v>34</v>
      </c>
      <c r="J241" s="190">
        <f>SUM(J242:J269)</f>
        <v>215316.93</v>
      </c>
      <c r="K241" s="182"/>
      <c r="L241" s="320"/>
    </row>
    <row r="242" spans="2:12" s="1" customFormat="1" ht="22.5" customHeight="1" outlineLevel="2">
      <c r="B242" s="302"/>
      <c r="C242" s="191" t="s">
        <v>500</v>
      </c>
      <c r="D242" s="191" t="s">
        <v>342</v>
      </c>
      <c r="E242" s="192" t="s">
        <v>5918</v>
      </c>
      <c r="F242" s="193" t="s">
        <v>5919</v>
      </c>
      <c r="G242" s="194" t="s">
        <v>491</v>
      </c>
      <c r="H242" s="195">
        <v>584.5</v>
      </c>
      <c r="I242" s="269">
        <v>104.5</v>
      </c>
      <c r="J242" s="197">
        <f aca="true" t="shared" si="0" ref="J242:J250">ROUND(I242*H242,2)</f>
        <v>61080.25</v>
      </c>
      <c r="K242" s="193" t="s">
        <v>5100</v>
      </c>
      <c r="L242" s="322"/>
    </row>
    <row r="243" spans="2:12" s="1" customFormat="1" ht="22.5" customHeight="1" outlineLevel="2">
      <c r="B243" s="302"/>
      <c r="C243" s="191" t="s">
        <v>507</v>
      </c>
      <c r="D243" s="191" t="s">
        <v>342</v>
      </c>
      <c r="E243" s="192" t="s">
        <v>5650</v>
      </c>
      <c r="F243" s="193" t="s">
        <v>5651</v>
      </c>
      <c r="G243" s="194" t="s">
        <v>491</v>
      </c>
      <c r="H243" s="195">
        <v>7</v>
      </c>
      <c r="I243" s="269">
        <v>27.9</v>
      </c>
      <c r="J243" s="197">
        <f t="shared" si="0"/>
        <v>195.3</v>
      </c>
      <c r="K243" s="193" t="s">
        <v>5100</v>
      </c>
      <c r="L243" s="322"/>
    </row>
    <row r="244" spans="2:12" s="1" customFormat="1" ht="22.5" customHeight="1" outlineLevel="2">
      <c r="B244" s="302"/>
      <c r="C244" s="191" t="s">
        <v>510</v>
      </c>
      <c r="D244" s="191" t="s">
        <v>342</v>
      </c>
      <c r="E244" s="192" t="s">
        <v>5920</v>
      </c>
      <c r="F244" s="193" t="s">
        <v>5921</v>
      </c>
      <c r="G244" s="194" t="s">
        <v>491</v>
      </c>
      <c r="H244" s="195">
        <v>603</v>
      </c>
      <c r="I244" s="269">
        <v>27.9</v>
      </c>
      <c r="J244" s="197">
        <f t="shared" si="0"/>
        <v>16823.7</v>
      </c>
      <c r="K244" s="193" t="s">
        <v>5100</v>
      </c>
      <c r="L244" s="322"/>
    </row>
    <row r="245" spans="2:12" s="1" customFormat="1" ht="22.5" customHeight="1" outlineLevel="2">
      <c r="B245" s="302"/>
      <c r="C245" s="191" t="s">
        <v>514</v>
      </c>
      <c r="D245" s="191" t="s">
        <v>342</v>
      </c>
      <c r="E245" s="192" t="s">
        <v>5673</v>
      </c>
      <c r="F245" s="193" t="s">
        <v>5674</v>
      </c>
      <c r="G245" s="194" t="s">
        <v>491</v>
      </c>
      <c r="H245" s="195">
        <v>7</v>
      </c>
      <c r="I245" s="269">
        <v>33.4</v>
      </c>
      <c r="J245" s="197">
        <f t="shared" si="0"/>
        <v>233.8</v>
      </c>
      <c r="K245" s="193" t="s">
        <v>5100</v>
      </c>
      <c r="L245" s="322"/>
    </row>
    <row r="246" spans="2:12" s="1" customFormat="1" ht="22.5" customHeight="1" outlineLevel="2">
      <c r="B246" s="302"/>
      <c r="C246" s="191" t="s">
        <v>515</v>
      </c>
      <c r="D246" s="191" t="s">
        <v>342</v>
      </c>
      <c r="E246" s="192" t="s">
        <v>5922</v>
      </c>
      <c r="F246" s="193" t="s">
        <v>5923</v>
      </c>
      <c r="G246" s="194" t="s">
        <v>5924</v>
      </c>
      <c r="H246" s="195">
        <v>2</v>
      </c>
      <c r="I246" s="269">
        <v>209</v>
      </c>
      <c r="J246" s="197">
        <f t="shared" si="0"/>
        <v>418</v>
      </c>
      <c r="K246" s="193" t="s">
        <v>5100</v>
      </c>
      <c r="L246" s="322"/>
    </row>
    <row r="247" spans="2:12" s="1" customFormat="1" ht="22.5" customHeight="1" outlineLevel="2">
      <c r="B247" s="302"/>
      <c r="C247" s="191" t="s">
        <v>520</v>
      </c>
      <c r="D247" s="191" t="s">
        <v>342</v>
      </c>
      <c r="E247" s="192" t="s">
        <v>5680</v>
      </c>
      <c r="F247" s="193" t="s">
        <v>5681</v>
      </c>
      <c r="G247" s="194" t="s">
        <v>1130</v>
      </c>
      <c r="H247" s="195">
        <v>3</v>
      </c>
      <c r="I247" s="269">
        <v>1114.6</v>
      </c>
      <c r="J247" s="197">
        <f t="shared" si="0"/>
        <v>3343.8</v>
      </c>
      <c r="K247" s="193" t="s">
        <v>5100</v>
      </c>
      <c r="L247" s="322"/>
    </row>
    <row r="248" spans="2:12" s="1" customFormat="1" ht="22.5" customHeight="1" outlineLevel="2">
      <c r="B248" s="302"/>
      <c r="C248" s="191" t="s">
        <v>524</v>
      </c>
      <c r="D248" s="191" t="s">
        <v>342</v>
      </c>
      <c r="E248" s="192" t="s">
        <v>5682</v>
      </c>
      <c r="F248" s="193" t="s">
        <v>5683</v>
      </c>
      <c r="G248" s="194" t="s">
        <v>1130</v>
      </c>
      <c r="H248" s="195">
        <v>1</v>
      </c>
      <c r="I248" s="269">
        <v>4876.2</v>
      </c>
      <c r="J248" s="197">
        <f t="shared" si="0"/>
        <v>4876.2</v>
      </c>
      <c r="K248" s="193" t="s">
        <v>5100</v>
      </c>
      <c r="L248" s="322"/>
    </row>
    <row r="249" spans="2:12" s="1" customFormat="1" ht="22.5" customHeight="1" outlineLevel="2">
      <c r="B249" s="302"/>
      <c r="C249" s="191" t="s">
        <v>527</v>
      </c>
      <c r="D249" s="191" t="s">
        <v>342</v>
      </c>
      <c r="E249" s="192" t="s">
        <v>5691</v>
      </c>
      <c r="F249" s="193" t="s">
        <v>5692</v>
      </c>
      <c r="G249" s="194" t="s">
        <v>1130</v>
      </c>
      <c r="H249" s="195">
        <v>1</v>
      </c>
      <c r="I249" s="269">
        <v>835.9</v>
      </c>
      <c r="J249" s="197">
        <f t="shared" si="0"/>
        <v>835.9</v>
      </c>
      <c r="K249" s="193" t="s">
        <v>5100</v>
      </c>
      <c r="L249" s="322"/>
    </row>
    <row r="250" spans="2:12" s="1" customFormat="1" ht="22.5" customHeight="1" outlineLevel="2" collapsed="1">
      <c r="B250" s="302"/>
      <c r="C250" s="191" t="s">
        <v>531</v>
      </c>
      <c r="D250" s="191" t="s">
        <v>342</v>
      </c>
      <c r="E250" s="192" t="s">
        <v>5925</v>
      </c>
      <c r="F250" s="193" t="s">
        <v>5926</v>
      </c>
      <c r="G250" s="194" t="s">
        <v>1130</v>
      </c>
      <c r="H250" s="195">
        <v>11</v>
      </c>
      <c r="I250" s="269">
        <v>626.9</v>
      </c>
      <c r="J250" s="197">
        <f t="shared" si="0"/>
        <v>6895.9</v>
      </c>
      <c r="K250" s="193" t="s">
        <v>5100</v>
      </c>
      <c r="L250" s="322"/>
    </row>
    <row r="251" spans="2:12" s="12" customFormat="1" ht="13.5" hidden="1" outlineLevel="3">
      <c r="B251" s="342"/>
      <c r="C251" s="203"/>
      <c r="D251" s="206" t="s">
        <v>348</v>
      </c>
      <c r="E251" s="343" t="s">
        <v>34</v>
      </c>
      <c r="F251" s="344" t="s">
        <v>5927</v>
      </c>
      <c r="G251" s="203"/>
      <c r="H251" s="345" t="s">
        <v>34</v>
      </c>
      <c r="I251" s="346" t="s">
        <v>34</v>
      </c>
      <c r="J251" s="203"/>
      <c r="K251" s="203"/>
      <c r="L251" s="347"/>
    </row>
    <row r="252" spans="2:12" s="13" customFormat="1" ht="13.5" hidden="1" outlineLevel="3">
      <c r="B252" s="331"/>
      <c r="C252" s="204"/>
      <c r="D252" s="206" t="s">
        <v>348</v>
      </c>
      <c r="E252" s="210" t="s">
        <v>34</v>
      </c>
      <c r="F252" s="211" t="s">
        <v>340</v>
      </c>
      <c r="G252" s="204"/>
      <c r="H252" s="212">
        <v>11</v>
      </c>
      <c r="I252" s="332" t="s">
        <v>34</v>
      </c>
      <c r="J252" s="204"/>
      <c r="K252" s="204"/>
      <c r="L252" s="333"/>
    </row>
    <row r="253" spans="2:12" s="14" customFormat="1" ht="13.5" hidden="1" outlineLevel="3">
      <c r="B253" s="335"/>
      <c r="C253" s="205"/>
      <c r="D253" s="206" t="s">
        <v>348</v>
      </c>
      <c r="E253" s="207" t="s">
        <v>34</v>
      </c>
      <c r="F253" s="208" t="s">
        <v>352</v>
      </c>
      <c r="G253" s="205"/>
      <c r="H253" s="209">
        <v>11</v>
      </c>
      <c r="I253" s="336" t="s">
        <v>34</v>
      </c>
      <c r="J253" s="205"/>
      <c r="K253" s="205"/>
      <c r="L253" s="337"/>
    </row>
    <row r="254" spans="2:12" s="1" customFormat="1" ht="22.5" customHeight="1" outlineLevel="2">
      <c r="B254" s="302"/>
      <c r="C254" s="191" t="s">
        <v>536</v>
      </c>
      <c r="D254" s="191" t="s">
        <v>342</v>
      </c>
      <c r="E254" s="192" t="s">
        <v>5928</v>
      </c>
      <c r="F254" s="193" t="s">
        <v>5812</v>
      </c>
      <c r="G254" s="194" t="s">
        <v>491</v>
      </c>
      <c r="H254" s="195">
        <v>663</v>
      </c>
      <c r="I254" s="269">
        <v>11.1</v>
      </c>
      <c r="J254" s="197">
        <f>ROUND(I254*H254,2)</f>
        <v>7359.3</v>
      </c>
      <c r="K254" s="193" t="s">
        <v>5100</v>
      </c>
      <c r="L254" s="322"/>
    </row>
    <row r="255" spans="2:12" s="1" customFormat="1" ht="31.5" customHeight="1" outlineLevel="2" collapsed="1">
      <c r="B255" s="302"/>
      <c r="C255" s="217" t="s">
        <v>540</v>
      </c>
      <c r="D255" s="217" t="s">
        <v>441</v>
      </c>
      <c r="E255" s="218" t="s">
        <v>5929</v>
      </c>
      <c r="F255" s="219" t="s">
        <v>5930</v>
      </c>
      <c r="G255" s="220" t="s">
        <v>491</v>
      </c>
      <c r="H255" s="221">
        <v>612.045</v>
      </c>
      <c r="I255" s="270">
        <v>139.3</v>
      </c>
      <c r="J255" s="222">
        <f>ROUND(I255*H255,2)</f>
        <v>85257.87</v>
      </c>
      <c r="K255" s="219" t="s">
        <v>5100</v>
      </c>
      <c r="L255" s="334"/>
    </row>
    <row r="256" spans="2:12" s="13" customFormat="1" ht="13.5" hidden="1" outlineLevel="3">
      <c r="B256" s="331"/>
      <c r="C256" s="204"/>
      <c r="D256" s="206" t="s">
        <v>348</v>
      </c>
      <c r="E256" s="210" t="s">
        <v>34</v>
      </c>
      <c r="F256" s="211" t="s">
        <v>5931</v>
      </c>
      <c r="G256" s="204"/>
      <c r="H256" s="212">
        <v>612.045</v>
      </c>
      <c r="I256" s="332" t="s">
        <v>34</v>
      </c>
      <c r="J256" s="204"/>
      <c r="K256" s="204"/>
      <c r="L256" s="333"/>
    </row>
    <row r="257" spans="2:12" s="14" customFormat="1" ht="13.5" hidden="1" outlineLevel="3">
      <c r="B257" s="335"/>
      <c r="C257" s="205"/>
      <c r="D257" s="206" t="s">
        <v>348</v>
      </c>
      <c r="E257" s="207" t="s">
        <v>34</v>
      </c>
      <c r="F257" s="208" t="s">
        <v>352</v>
      </c>
      <c r="G257" s="205"/>
      <c r="H257" s="209">
        <v>612.045</v>
      </c>
      <c r="I257" s="336" t="s">
        <v>34</v>
      </c>
      <c r="J257" s="205"/>
      <c r="K257" s="205"/>
      <c r="L257" s="337"/>
    </row>
    <row r="258" spans="2:12" s="1" customFormat="1" ht="22.5" customHeight="1" outlineLevel="2" collapsed="1">
      <c r="B258" s="302"/>
      <c r="C258" s="217" t="s">
        <v>541</v>
      </c>
      <c r="D258" s="217" t="s">
        <v>441</v>
      </c>
      <c r="E258" s="218" t="s">
        <v>5693</v>
      </c>
      <c r="F258" s="219" t="s">
        <v>5694</v>
      </c>
      <c r="G258" s="220" t="s">
        <v>1130</v>
      </c>
      <c r="H258" s="221">
        <v>2.403</v>
      </c>
      <c r="I258" s="270">
        <v>657.6</v>
      </c>
      <c r="J258" s="222">
        <f>ROUND(I258*H258,2)</f>
        <v>1580.21</v>
      </c>
      <c r="K258" s="219" t="s">
        <v>5100</v>
      </c>
      <c r="L258" s="334"/>
    </row>
    <row r="259" spans="2:12" s="13" customFormat="1" ht="13.5" hidden="1" outlineLevel="3">
      <c r="B259" s="331"/>
      <c r="C259" s="204"/>
      <c r="D259" s="206" t="s">
        <v>348</v>
      </c>
      <c r="E259" s="210" t="s">
        <v>34</v>
      </c>
      <c r="F259" s="211" t="s">
        <v>5932</v>
      </c>
      <c r="G259" s="204"/>
      <c r="H259" s="212">
        <v>2.403</v>
      </c>
      <c r="I259" s="332" t="s">
        <v>34</v>
      </c>
      <c r="J259" s="204"/>
      <c r="K259" s="204"/>
      <c r="L259" s="333"/>
    </row>
    <row r="260" spans="2:12" s="14" customFormat="1" ht="13.5" hidden="1" outlineLevel="3">
      <c r="B260" s="335"/>
      <c r="C260" s="205"/>
      <c r="D260" s="206" t="s">
        <v>348</v>
      </c>
      <c r="E260" s="207" t="s">
        <v>34</v>
      </c>
      <c r="F260" s="208" t="s">
        <v>352</v>
      </c>
      <c r="G260" s="205"/>
      <c r="H260" s="209">
        <v>2.403</v>
      </c>
      <c r="I260" s="336" t="s">
        <v>34</v>
      </c>
      <c r="J260" s="205"/>
      <c r="K260" s="205"/>
      <c r="L260" s="337"/>
    </row>
    <row r="261" spans="2:12" s="1" customFormat="1" ht="22.5" customHeight="1" outlineLevel="2">
      <c r="B261" s="302"/>
      <c r="C261" s="217" t="s">
        <v>543</v>
      </c>
      <c r="D261" s="217" t="s">
        <v>441</v>
      </c>
      <c r="E261" s="218" t="s">
        <v>5821</v>
      </c>
      <c r="F261" s="219" t="s">
        <v>5933</v>
      </c>
      <c r="G261" s="220" t="s">
        <v>491</v>
      </c>
      <c r="H261" s="221">
        <v>620</v>
      </c>
      <c r="I261" s="270">
        <v>20.9</v>
      </c>
      <c r="J261" s="222">
        <f aca="true" t="shared" si="1" ref="J261:J269">ROUND(I261*H261,2)</f>
        <v>12958</v>
      </c>
      <c r="K261" s="219" t="s">
        <v>5139</v>
      </c>
      <c r="L261" s="334"/>
    </row>
    <row r="262" spans="2:12" s="1" customFormat="1" ht="31.5" customHeight="1" outlineLevel="2">
      <c r="B262" s="302"/>
      <c r="C262" s="217" t="s">
        <v>544</v>
      </c>
      <c r="D262" s="217" t="s">
        <v>441</v>
      </c>
      <c r="E262" s="218" t="s">
        <v>5741</v>
      </c>
      <c r="F262" s="219" t="s">
        <v>5742</v>
      </c>
      <c r="G262" s="220" t="s">
        <v>1130</v>
      </c>
      <c r="H262" s="221">
        <v>1</v>
      </c>
      <c r="I262" s="270">
        <v>1811.2</v>
      </c>
      <c r="J262" s="222">
        <f t="shared" si="1"/>
        <v>1811.2</v>
      </c>
      <c r="K262" s="219" t="s">
        <v>5139</v>
      </c>
      <c r="L262" s="334"/>
    </row>
    <row r="263" spans="2:12" s="1" customFormat="1" ht="22.5" customHeight="1" outlineLevel="2">
      <c r="B263" s="302"/>
      <c r="C263" s="217" t="s">
        <v>234</v>
      </c>
      <c r="D263" s="217" t="s">
        <v>441</v>
      </c>
      <c r="E263" s="218" t="s">
        <v>5749</v>
      </c>
      <c r="F263" s="219" t="s">
        <v>5750</v>
      </c>
      <c r="G263" s="220" t="s">
        <v>1130</v>
      </c>
      <c r="H263" s="221">
        <v>1</v>
      </c>
      <c r="I263" s="270">
        <v>229.9</v>
      </c>
      <c r="J263" s="222">
        <f t="shared" si="1"/>
        <v>229.9</v>
      </c>
      <c r="K263" s="219" t="s">
        <v>5100</v>
      </c>
      <c r="L263" s="334"/>
    </row>
    <row r="264" spans="2:12" s="1" customFormat="1" ht="22.5" customHeight="1" outlineLevel="2">
      <c r="B264" s="302"/>
      <c r="C264" s="217" t="s">
        <v>561</v>
      </c>
      <c r="D264" s="217" t="s">
        <v>441</v>
      </c>
      <c r="E264" s="218" t="s">
        <v>5753</v>
      </c>
      <c r="F264" s="219" t="s">
        <v>5754</v>
      </c>
      <c r="G264" s="220" t="s">
        <v>1130</v>
      </c>
      <c r="H264" s="221">
        <v>1</v>
      </c>
      <c r="I264" s="270">
        <v>1018.5</v>
      </c>
      <c r="J264" s="222">
        <f t="shared" si="1"/>
        <v>1018.5</v>
      </c>
      <c r="K264" s="219" t="s">
        <v>5100</v>
      </c>
      <c r="L264" s="334"/>
    </row>
    <row r="265" spans="2:12" s="1" customFormat="1" ht="22.5" customHeight="1" outlineLevel="2">
      <c r="B265" s="302"/>
      <c r="C265" s="217" t="s">
        <v>565</v>
      </c>
      <c r="D265" s="217" t="s">
        <v>441</v>
      </c>
      <c r="E265" s="218" t="s">
        <v>5755</v>
      </c>
      <c r="F265" s="219" t="s">
        <v>5756</v>
      </c>
      <c r="G265" s="220" t="s">
        <v>1130</v>
      </c>
      <c r="H265" s="221">
        <v>1</v>
      </c>
      <c r="I265" s="270">
        <v>650.7</v>
      </c>
      <c r="J265" s="222">
        <f t="shared" si="1"/>
        <v>650.7</v>
      </c>
      <c r="K265" s="219" t="s">
        <v>5100</v>
      </c>
      <c r="L265" s="334"/>
    </row>
    <row r="266" spans="2:12" s="1" customFormat="1" ht="22.5" customHeight="1" outlineLevel="2">
      <c r="B266" s="302"/>
      <c r="C266" s="217" t="s">
        <v>570</v>
      </c>
      <c r="D266" s="217" t="s">
        <v>441</v>
      </c>
      <c r="E266" s="218" t="s">
        <v>5757</v>
      </c>
      <c r="F266" s="219" t="s">
        <v>5758</v>
      </c>
      <c r="G266" s="220" t="s">
        <v>1130</v>
      </c>
      <c r="H266" s="221">
        <v>1</v>
      </c>
      <c r="I266" s="270">
        <v>901.5</v>
      </c>
      <c r="J266" s="222">
        <f t="shared" si="1"/>
        <v>901.5</v>
      </c>
      <c r="K266" s="219" t="s">
        <v>5100</v>
      </c>
      <c r="L266" s="334"/>
    </row>
    <row r="267" spans="2:12" s="1" customFormat="1" ht="22.5" customHeight="1" outlineLevel="2">
      <c r="B267" s="302"/>
      <c r="C267" s="217" t="s">
        <v>571</v>
      </c>
      <c r="D267" s="217" t="s">
        <v>441</v>
      </c>
      <c r="E267" s="218" t="s">
        <v>5759</v>
      </c>
      <c r="F267" s="219" t="s">
        <v>5760</v>
      </c>
      <c r="G267" s="220" t="s">
        <v>1130</v>
      </c>
      <c r="H267" s="221">
        <v>1</v>
      </c>
      <c r="I267" s="270">
        <v>1462.9</v>
      </c>
      <c r="J267" s="222">
        <f t="shared" si="1"/>
        <v>1462.9</v>
      </c>
      <c r="K267" s="219" t="s">
        <v>5100</v>
      </c>
      <c r="L267" s="334"/>
    </row>
    <row r="268" spans="2:12" s="1" customFormat="1" ht="22.5" customHeight="1" outlineLevel="2">
      <c r="B268" s="302"/>
      <c r="C268" s="217" t="s">
        <v>573</v>
      </c>
      <c r="D268" s="217" t="s">
        <v>441</v>
      </c>
      <c r="E268" s="218" t="s">
        <v>5761</v>
      </c>
      <c r="F268" s="219" t="s">
        <v>5762</v>
      </c>
      <c r="G268" s="220" t="s">
        <v>1130</v>
      </c>
      <c r="H268" s="221">
        <v>1</v>
      </c>
      <c r="I268" s="270">
        <v>4876.2</v>
      </c>
      <c r="J268" s="222">
        <f t="shared" si="1"/>
        <v>4876.2</v>
      </c>
      <c r="K268" s="219" t="s">
        <v>5100</v>
      </c>
      <c r="L268" s="334"/>
    </row>
    <row r="269" spans="2:12" s="1" customFormat="1" ht="31.5" customHeight="1" outlineLevel="2">
      <c r="B269" s="302"/>
      <c r="C269" s="191" t="s">
        <v>576</v>
      </c>
      <c r="D269" s="191" t="s">
        <v>342</v>
      </c>
      <c r="E269" s="192" t="s">
        <v>5934</v>
      </c>
      <c r="F269" s="193" t="s">
        <v>5935</v>
      </c>
      <c r="G269" s="194" t="s">
        <v>5936</v>
      </c>
      <c r="H269" s="195">
        <v>1</v>
      </c>
      <c r="I269" s="269">
        <v>2507.8</v>
      </c>
      <c r="J269" s="197">
        <f t="shared" si="1"/>
        <v>2507.8</v>
      </c>
      <c r="K269" s="193" t="s">
        <v>5139</v>
      </c>
      <c r="L269" s="322"/>
    </row>
    <row r="270" spans="2:12" s="11" customFormat="1" ht="29.85" customHeight="1" outlineLevel="1">
      <c r="B270" s="318"/>
      <c r="C270" s="182"/>
      <c r="D270" s="188" t="s">
        <v>74</v>
      </c>
      <c r="E270" s="189" t="s">
        <v>808</v>
      </c>
      <c r="F270" s="189" t="s">
        <v>5765</v>
      </c>
      <c r="G270" s="182"/>
      <c r="H270" s="182"/>
      <c r="I270" s="321" t="s">
        <v>34</v>
      </c>
      <c r="J270" s="190">
        <f>J271</f>
        <v>29476.91</v>
      </c>
      <c r="K270" s="182"/>
      <c r="L270" s="320"/>
    </row>
    <row r="271" spans="2:12" s="1" customFormat="1" ht="22.5" customHeight="1" outlineLevel="2">
      <c r="B271" s="302"/>
      <c r="C271" s="191" t="s">
        <v>581</v>
      </c>
      <c r="D271" s="191" t="s">
        <v>342</v>
      </c>
      <c r="E271" s="192" t="s">
        <v>5766</v>
      </c>
      <c r="F271" s="193" t="s">
        <v>5767</v>
      </c>
      <c r="G271" s="194" t="s">
        <v>417</v>
      </c>
      <c r="H271" s="195">
        <v>604.035</v>
      </c>
      <c r="I271" s="269">
        <v>48.8</v>
      </c>
      <c r="J271" s="197">
        <f>ROUND(I271*H271,2)</f>
        <v>29476.91</v>
      </c>
      <c r="K271" s="193" t="s">
        <v>5100</v>
      </c>
      <c r="L271" s="322"/>
    </row>
    <row r="272" spans="2:12" s="11" customFormat="1" ht="37.35" customHeight="1">
      <c r="B272" s="318"/>
      <c r="C272" s="182"/>
      <c r="D272" s="188" t="s">
        <v>74</v>
      </c>
      <c r="E272" s="231" t="s">
        <v>441</v>
      </c>
      <c r="F272" s="231" t="s">
        <v>2354</v>
      </c>
      <c r="G272" s="182"/>
      <c r="H272" s="182"/>
      <c r="I272" s="321" t="s">
        <v>34</v>
      </c>
      <c r="J272" s="232">
        <f>J273</f>
        <v>91975.5</v>
      </c>
      <c r="K272" s="182"/>
      <c r="L272" s="320"/>
    </row>
    <row r="273" spans="2:12" s="11" customFormat="1" ht="25.8" customHeight="1">
      <c r="B273" s="318"/>
      <c r="C273" s="182"/>
      <c r="D273" s="188" t="s">
        <v>74</v>
      </c>
      <c r="E273" s="189" t="s">
        <v>5768</v>
      </c>
      <c r="F273" s="189" t="s">
        <v>5769</v>
      </c>
      <c r="G273" s="182"/>
      <c r="H273" s="182"/>
      <c r="I273" s="321" t="s">
        <v>34</v>
      </c>
      <c r="J273" s="190">
        <f>SUM(J274:J279)</f>
        <v>91975.5</v>
      </c>
      <c r="K273" s="182"/>
      <c r="L273" s="320"/>
    </row>
    <row r="274" spans="2:12" s="1" customFormat="1" ht="22.5" customHeight="1" outlineLevel="1">
      <c r="B274" s="302"/>
      <c r="C274" s="191" t="s">
        <v>585</v>
      </c>
      <c r="D274" s="191" t="s">
        <v>342</v>
      </c>
      <c r="E274" s="192" t="s">
        <v>5937</v>
      </c>
      <c r="F274" s="193" t="s">
        <v>5938</v>
      </c>
      <c r="G274" s="194" t="s">
        <v>491</v>
      </c>
      <c r="H274" s="195">
        <v>40.5</v>
      </c>
      <c r="I274" s="269">
        <v>153.3</v>
      </c>
      <c r="J274" s="197">
        <f>ROUND(I274*H274,2)</f>
        <v>6208.65</v>
      </c>
      <c r="K274" s="193" t="s">
        <v>5100</v>
      </c>
      <c r="L274" s="322"/>
    </row>
    <row r="275" spans="2:12" s="1" customFormat="1" ht="22.5" customHeight="1" outlineLevel="1">
      <c r="B275" s="302"/>
      <c r="C275" s="191" t="s">
        <v>589</v>
      </c>
      <c r="D275" s="191" t="s">
        <v>342</v>
      </c>
      <c r="E275" s="192" t="s">
        <v>5939</v>
      </c>
      <c r="F275" s="193" t="s">
        <v>5940</v>
      </c>
      <c r="G275" s="194" t="s">
        <v>491</v>
      </c>
      <c r="H275" s="195">
        <v>40.5</v>
      </c>
      <c r="I275" s="269">
        <v>222.9</v>
      </c>
      <c r="J275" s="197">
        <f>ROUND(I275*H275,2)</f>
        <v>9027.45</v>
      </c>
      <c r="K275" s="193" t="s">
        <v>5100</v>
      </c>
      <c r="L275" s="322"/>
    </row>
    <row r="276" spans="2:12" s="12" customFormat="1" ht="24" outlineLevel="2">
      <c r="B276" s="342"/>
      <c r="C276" s="203"/>
      <c r="D276" s="206" t="s">
        <v>348</v>
      </c>
      <c r="E276" s="343" t="s">
        <v>34</v>
      </c>
      <c r="F276" s="344" t="s">
        <v>5774</v>
      </c>
      <c r="G276" s="203"/>
      <c r="H276" s="345" t="s">
        <v>34</v>
      </c>
      <c r="I276" s="346" t="s">
        <v>34</v>
      </c>
      <c r="J276" s="203"/>
      <c r="K276" s="203"/>
      <c r="L276" s="347"/>
    </row>
    <row r="277" spans="2:12" s="13" customFormat="1" ht="13.5" outlineLevel="2">
      <c r="B277" s="331"/>
      <c r="C277" s="204"/>
      <c r="D277" s="206" t="s">
        <v>348</v>
      </c>
      <c r="E277" s="210" t="s">
        <v>34</v>
      </c>
      <c r="F277" s="211" t="s">
        <v>5941</v>
      </c>
      <c r="G277" s="204"/>
      <c r="H277" s="212">
        <v>40.5</v>
      </c>
      <c r="I277" s="332" t="s">
        <v>34</v>
      </c>
      <c r="J277" s="204"/>
      <c r="K277" s="204"/>
      <c r="L277" s="333"/>
    </row>
    <row r="278" spans="2:12" s="14" customFormat="1" ht="13.5" outlineLevel="2">
      <c r="B278" s="335"/>
      <c r="C278" s="205"/>
      <c r="D278" s="206" t="s">
        <v>348</v>
      </c>
      <c r="E278" s="207" t="s">
        <v>34</v>
      </c>
      <c r="F278" s="208" t="s">
        <v>352</v>
      </c>
      <c r="G278" s="205"/>
      <c r="H278" s="209">
        <v>40.5</v>
      </c>
      <c r="I278" s="336" t="s">
        <v>34</v>
      </c>
      <c r="J278" s="205"/>
      <c r="K278" s="205"/>
      <c r="L278" s="337"/>
    </row>
    <row r="279" spans="2:12" s="1" customFormat="1" ht="22.5" customHeight="1" outlineLevel="1">
      <c r="B279" s="302"/>
      <c r="C279" s="217" t="s">
        <v>592</v>
      </c>
      <c r="D279" s="217" t="s">
        <v>441</v>
      </c>
      <c r="E279" s="218" t="s">
        <v>5942</v>
      </c>
      <c r="F279" s="219" t="s">
        <v>5943</v>
      </c>
      <c r="G279" s="220" t="s">
        <v>491</v>
      </c>
      <c r="H279" s="221">
        <v>40.5</v>
      </c>
      <c r="I279" s="270">
        <v>1894.8</v>
      </c>
      <c r="J279" s="222">
        <f>ROUND(I279*H279,2)</f>
        <v>76739.4</v>
      </c>
      <c r="K279" s="219" t="s">
        <v>5139</v>
      </c>
      <c r="L279" s="334"/>
    </row>
    <row r="280" spans="2:12" s="1" customFormat="1" ht="6.9" customHeight="1">
      <c r="B280" s="323"/>
      <c r="C280" s="324"/>
      <c r="D280" s="324"/>
      <c r="E280" s="324"/>
      <c r="F280" s="324"/>
      <c r="G280" s="324"/>
      <c r="H280" s="324"/>
      <c r="I280" s="338"/>
      <c r="J280" s="324"/>
      <c r="K280" s="324"/>
      <c r="L280" s="326"/>
    </row>
    <row r="281" ht="13.5">
      <c r="I281" s="272"/>
    </row>
  </sheetData>
  <sheetProtection formatColumns="0" formatRows="0" sort="0" autoFilter="0"/>
  <autoFilter ref="C90:K279"/>
  <mergeCells count="11">
    <mergeCell ref="E83:H83"/>
    <mergeCell ref="E7:H7"/>
    <mergeCell ref="E9:H9"/>
    <mergeCell ref="E11:H11"/>
    <mergeCell ref="E26:H26"/>
    <mergeCell ref="E47:H47"/>
    <mergeCell ref="G1:H1"/>
    <mergeCell ref="E49:H49"/>
    <mergeCell ref="E51:H51"/>
    <mergeCell ref="E79:H79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M225"/>
  <sheetViews>
    <sheetView showGridLines="0" workbookViewId="0" topLeftCell="A1">
      <pane ySplit="1" topLeftCell="A2" activePane="bottomLeft" state="frozen"/>
      <selection pane="bottomLeft" activeCell="O83" sqref="O82:O83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3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s="1" customFormat="1" ht="22.5" customHeight="1" hidden="1">
      <c r="B9" s="302"/>
      <c r="C9" s="260"/>
      <c r="D9" s="260"/>
      <c r="E9" s="384" t="s">
        <v>5090</v>
      </c>
      <c r="F9" s="375"/>
      <c r="G9" s="375"/>
      <c r="H9" s="375"/>
      <c r="I9" s="114"/>
      <c r="J9" s="260"/>
      <c r="K9" s="41"/>
      <c r="L9" s="303"/>
    </row>
    <row r="10" spans="2:12" s="1" customFormat="1" ht="13.2" hidden="1">
      <c r="B10" s="302"/>
      <c r="C10" s="260"/>
      <c r="D10" s="32" t="s">
        <v>221</v>
      </c>
      <c r="E10" s="260"/>
      <c r="F10" s="260"/>
      <c r="G10" s="260"/>
      <c r="H10" s="260"/>
      <c r="I10" s="114"/>
      <c r="J10" s="260"/>
      <c r="K10" s="41"/>
      <c r="L10" s="303"/>
    </row>
    <row r="11" spans="2:12" s="1" customFormat="1" ht="36.9" customHeight="1" hidden="1">
      <c r="B11" s="302"/>
      <c r="C11" s="260"/>
      <c r="D11" s="260"/>
      <c r="E11" s="385" t="s">
        <v>5944</v>
      </c>
      <c r="F11" s="375"/>
      <c r="G11" s="375"/>
      <c r="H11" s="375"/>
      <c r="I11" s="114"/>
      <c r="J11" s="260"/>
      <c r="K11" s="41"/>
      <c r="L11" s="303"/>
    </row>
    <row r="12" spans="2:12" s="1" customFormat="1" ht="13.5" hidden="1">
      <c r="B12" s="302"/>
      <c r="C12" s="260"/>
      <c r="D12" s="260"/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14.4" customHeight="1" hidden="1">
      <c r="B13" s="302"/>
      <c r="C13" s="260"/>
      <c r="D13" s="32" t="s">
        <v>19</v>
      </c>
      <c r="E13" s="260"/>
      <c r="F13" s="30" t="s">
        <v>188</v>
      </c>
      <c r="G13" s="260"/>
      <c r="H13" s="260"/>
      <c r="I13" s="115" t="s">
        <v>21</v>
      </c>
      <c r="J13" s="30" t="s">
        <v>34</v>
      </c>
      <c r="K13" s="41"/>
      <c r="L13" s="303"/>
    </row>
    <row r="14" spans="2:12" s="1" customFormat="1" ht="14.4" customHeight="1" hidden="1">
      <c r="B14" s="302"/>
      <c r="C14" s="260"/>
      <c r="D14" s="32" t="s">
        <v>24</v>
      </c>
      <c r="E14" s="260"/>
      <c r="F14" s="30" t="s">
        <v>25</v>
      </c>
      <c r="G14" s="260"/>
      <c r="H14" s="260"/>
      <c r="I14" s="115" t="s">
        <v>26</v>
      </c>
      <c r="J14" s="116" t="str">
        <f>'Rekapitulace stavby'!G8</f>
        <v>6.4.2016</v>
      </c>
      <c r="K14" s="41"/>
      <c r="L14" s="303"/>
    </row>
    <row r="15" spans="2:12" s="1" customFormat="1" ht="10.95" customHeight="1" hidden="1">
      <c r="B15" s="302"/>
      <c r="C15" s="260"/>
      <c r="D15" s="260"/>
      <c r="E15" s="260"/>
      <c r="F15" s="260"/>
      <c r="G15" s="260"/>
      <c r="H15" s="260"/>
      <c r="I15" s="114"/>
      <c r="J15" s="260"/>
      <c r="K15" s="41"/>
      <c r="L15" s="303"/>
    </row>
    <row r="16" spans="2:12" s="1" customFormat="1" ht="14.4" customHeight="1" hidden="1">
      <c r="B16" s="302"/>
      <c r="C16" s="260"/>
      <c r="D16" s="32" t="s">
        <v>32</v>
      </c>
      <c r="E16" s="260"/>
      <c r="F16" s="260"/>
      <c r="G16" s="260"/>
      <c r="H16" s="260"/>
      <c r="I16" s="115" t="s">
        <v>33</v>
      </c>
      <c r="J16" s="30" t="s">
        <v>34</v>
      </c>
      <c r="K16" s="41"/>
      <c r="L16" s="303"/>
    </row>
    <row r="17" spans="2:12" s="1" customFormat="1" ht="18" customHeight="1" hidden="1">
      <c r="B17" s="302"/>
      <c r="C17" s="260"/>
      <c r="D17" s="260"/>
      <c r="E17" s="30" t="s">
        <v>35</v>
      </c>
      <c r="F17" s="260"/>
      <c r="G17" s="260"/>
      <c r="H17" s="260"/>
      <c r="I17" s="115" t="s">
        <v>36</v>
      </c>
      <c r="J17" s="30" t="s">
        <v>34</v>
      </c>
      <c r="K17" s="41"/>
      <c r="L17" s="303"/>
    </row>
    <row r="18" spans="2:12" s="1" customFormat="1" ht="6.9" customHeight="1" hidden="1">
      <c r="B18" s="302"/>
      <c r="C18" s="260"/>
      <c r="D18" s="260"/>
      <c r="E18" s="260"/>
      <c r="F18" s="260"/>
      <c r="G18" s="260"/>
      <c r="H18" s="260"/>
      <c r="I18" s="114"/>
      <c r="J18" s="260"/>
      <c r="K18" s="41"/>
      <c r="L18" s="303"/>
    </row>
    <row r="19" spans="2:12" s="1" customFormat="1" ht="14.4" customHeight="1" hidden="1">
      <c r="B19" s="302"/>
      <c r="C19" s="260"/>
      <c r="D19" s="32" t="s">
        <v>37</v>
      </c>
      <c r="E19" s="260"/>
      <c r="F19" s="260"/>
      <c r="G19" s="260"/>
      <c r="H19" s="260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303"/>
    </row>
    <row r="20" spans="2:12" s="1" customFormat="1" ht="18" customHeight="1" hidden="1">
      <c r="B20" s="302"/>
      <c r="C20" s="260"/>
      <c r="D20" s="260"/>
      <c r="E20" s="30" t="e">
        <f>IF(#REF!="Vyplň údaj","",IF(#REF!="","",#REF!))</f>
        <v>#REF!</v>
      </c>
      <c r="F20" s="260"/>
      <c r="G20" s="260"/>
      <c r="H20" s="260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303"/>
    </row>
    <row r="21" spans="2:12" s="1" customFormat="1" ht="6.9" customHeight="1" hidden="1">
      <c r="B21" s="302"/>
      <c r="C21" s="260"/>
      <c r="D21" s="260"/>
      <c r="E21" s="260"/>
      <c r="F21" s="260"/>
      <c r="G21" s="260"/>
      <c r="H21" s="260"/>
      <c r="I21" s="114"/>
      <c r="J21" s="260"/>
      <c r="K21" s="41"/>
      <c r="L21" s="303"/>
    </row>
    <row r="22" spans="2:12" s="1" customFormat="1" ht="14.4" customHeight="1" hidden="1">
      <c r="B22" s="302"/>
      <c r="C22" s="260"/>
      <c r="D22" s="32" t="s">
        <v>38</v>
      </c>
      <c r="E22" s="260"/>
      <c r="F22" s="260"/>
      <c r="G22" s="260"/>
      <c r="H22" s="260"/>
      <c r="I22" s="115" t="s">
        <v>33</v>
      </c>
      <c r="J22" s="30" t="s">
        <v>34</v>
      </c>
      <c r="K22" s="41"/>
      <c r="L22" s="303"/>
    </row>
    <row r="23" spans="2:12" s="1" customFormat="1" ht="18" customHeight="1" hidden="1">
      <c r="B23" s="302"/>
      <c r="C23" s="260"/>
      <c r="D23" s="260"/>
      <c r="E23" s="30" t="s">
        <v>5092</v>
      </c>
      <c r="F23" s="260"/>
      <c r="G23" s="260"/>
      <c r="H23" s="260"/>
      <c r="I23" s="115" t="s">
        <v>36</v>
      </c>
      <c r="J23" s="30" t="s">
        <v>34</v>
      </c>
      <c r="K23" s="41"/>
      <c r="L23" s="303"/>
    </row>
    <row r="24" spans="2:12" s="1" customFormat="1" ht="6.9" customHeight="1" hidden="1">
      <c r="B24" s="302"/>
      <c r="C24" s="260"/>
      <c r="D24" s="260"/>
      <c r="E24" s="260"/>
      <c r="F24" s="260"/>
      <c r="G24" s="260"/>
      <c r="H24" s="260"/>
      <c r="I24" s="114"/>
      <c r="J24" s="260"/>
      <c r="K24" s="41"/>
      <c r="L24" s="303"/>
    </row>
    <row r="25" spans="2:12" s="1" customFormat="1" ht="14.4" customHeight="1" hidden="1">
      <c r="B25" s="302"/>
      <c r="C25" s="260"/>
      <c r="D25" s="32" t="s">
        <v>41</v>
      </c>
      <c r="E25" s="260"/>
      <c r="F25" s="260"/>
      <c r="G25" s="260"/>
      <c r="H25" s="260"/>
      <c r="I25" s="114"/>
      <c r="J25" s="260"/>
      <c r="K25" s="41"/>
      <c r="L25" s="303"/>
    </row>
    <row r="26" spans="2:12" s="7" customFormat="1" ht="22.5" customHeight="1" hidden="1">
      <c r="B26" s="304"/>
      <c r="C26" s="264"/>
      <c r="D26" s="264"/>
      <c r="E26" s="387" t="s">
        <v>34</v>
      </c>
      <c r="F26" s="388"/>
      <c r="G26" s="388"/>
      <c r="H26" s="388"/>
      <c r="I26" s="119"/>
      <c r="J26" s="264"/>
      <c r="K26" s="120"/>
      <c r="L26" s="305"/>
    </row>
    <row r="27" spans="2:12" s="1" customFormat="1" ht="6.9" customHeight="1" hidden="1">
      <c r="B27" s="302"/>
      <c r="C27" s="260"/>
      <c r="D27" s="260"/>
      <c r="E27" s="260"/>
      <c r="F27" s="260"/>
      <c r="G27" s="260"/>
      <c r="H27" s="260"/>
      <c r="I27" s="114"/>
      <c r="J27" s="260"/>
      <c r="K27" s="41"/>
      <c r="L27" s="303"/>
    </row>
    <row r="28" spans="2:12" s="1" customFormat="1" ht="6.9" customHeight="1" hidden="1">
      <c r="B28" s="302"/>
      <c r="C28" s="260"/>
      <c r="D28" s="79"/>
      <c r="E28" s="79"/>
      <c r="F28" s="79"/>
      <c r="G28" s="79"/>
      <c r="H28" s="79"/>
      <c r="I28" s="121"/>
      <c r="J28" s="79"/>
      <c r="K28" s="122"/>
      <c r="L28" s="303"/>
    </row>
    <row r="29" spans="2:12" s="1" customFormat="1" ht="25.35" customHeight="1" hidden="1">
      <c r="B29" s="302"/>
      <c r="C29" s="260"/>
      <c r="D29" s="123" t="s">
        <v>42</v>
      </c>
      <c r="E29" s="260"/>
      <c r="F29" s="260"/>
      <c r="G29" s="260"/>
      <c r="H29" s="260"/>
      <c r="I29" s="114"/>
      <c r="J29" s="124">
        <f>ROUND(J94,2)</f>
        <v>1857796.78</v>
      </c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14.4" customHeight="1" hidden="1">
      <c r="B31" s="302"/>
      <c r="C31" s="260"/>
      <c r="D31" s="260"/>
      <c r="E31" s="260"/>
      <c r="F31" s="42" t="s">
        <v>44</v>
      </c>
      <c r="G31" s="260"/>
      <c r="H31" s="260"/>
      <c r="I31" s="125" t="s">
        <v>43</v>
      </c>
      <c r="J31" s="42" t="s">
        <v>45</v>
      </c>
      <c r="K31" s="41"/>
      <c r="L31" s="303"/>
    </row>
    <row r="32" spans="2:12" s="1" customFormat="1" ht="14.4" customHeight="1" hidden="1">
      <c r="B32" s="302"/>
      <c r="C32" s="260"/>
      <c r="D32" s="263" t="s">
        <v>46</v>
      </c>
      <c r="E32" s="263" t="s">
        <v>47</v>
      </c>
      <c r="F32" s="126" t="e">
        <f>ROUND(SUM(#REF!),2)</f>
        <v>#REF!</v>
      </c>
      <c r="G32" s="260"/>
      <c r="H32" s="260"/>
      <c r="I32" s="127">
        <v>0.21</v>
      </c>
      <c r="J32" s="126" t="e">
        <f>ROUND(ROUND((SUM(#REF!)),2)*I32,2)</f>
        <v>#REF!</v>
      </c>
      <c r="K32" s="41"/>
      <c r="L32" s="303"/>
    </row>
    <row r="33" spans="2:12" s="1" customFormat="1" ht="14.4" customHeight="1" hidden="1">
      <c r="B33" s="302"/>
      <c r="C33" s="260"/>
      <c r="D33" s="260"/>
      <c r="E33" s="263" t="s">
        <v>48</v>
      </c>
      <c r="F33" s="126" t="e">
        <f>ROUND(SUM(#REF!),2)</f>
        <v>#REF!</v>
      </c>
      <c r="G33" s="260"/>
      <c r="H33" s="260"/>
      <c r="I33" s="127">
        <v>0.15</v>
      </c>
      <c r="J33" s="126" t="e">
        <f>ROUND(ROUND((SUM(#REF!)),2)*I33,2)</f>
        <v>#REF!</v>
      </c>
      <c r="K33" s="41"/>
      <c r="L33" s="303"/>
    </row>
    <row r="34" spans="2:12" s="1" customFormat="1" ht="14.4" customHeight="1" hidden="1">
      <c r="B34" s="302"/>
      <c r="C34" s="260"/>
      <c r="D34" s="260"/>
      <c r="E34" s="263" t="s">
        <v>49</v>
      </c>
      <c r="F34" s="126" t="e">
        <f>ROUND(SUM(#REF!),2)</f>
        <v>#REF!</v>
      </c>
      <c r="G34" s="260"/>
      <c r="H34" s="260"/>
      <c r="I34" s="127">
        <v>0.21</v>
      </c>
      <c r="J34" s="126">
        <v>0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50</v>
      </c>
      <c r="F35" s="126" t="e">
        <f>ROUND(SUM(#REF!),2)</f>
        <v>#REF!</v>
      </c>
      <c r="G35" s="260"/>
      <c r="H35" s="260"/>
      <c r="I35" s="127">
        <v>0.15</v>
      </c>
      <c r="J35" s="126">
        <v>0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51</v>
      </c>
      <c r="F36" s="126" t="e">
        <f>ROUND(SUM(#REF!),2)</f>
        <v>#REF!</v>
      </c>
      <c r="G36" s="260"/>
      <c r="H36" s="260"/>
      <c r="I36" s="127">
        <v>0</v>
      </c>
      <c r="J36" s="126">
        <v>0</v>
      </c>
      <c r="K36" s="41"/>
      <c r="L36" s="303"/>
    </row>
    <row r="37" spans="2:12" s="1" customFormat="1" ht="6.9" customHeight="1" hidden="1">
      <c r="B37" s="302"/>
      <c r="C37" s="260"/>
      <c r="D37" s="260"/>
      <c r="E37" s="260"/>
      <c r="F37" s="260"/>
      <c r="G37" s="260"/>
      <c r="H37" s="260"/>
      <c r="I37" s="114"/>
      <c r="J37" s="260"/>
      <c r="K37" s="41"/>
      <c r="L37" s="303"/>
    </row>
    <row r="38" spans="2:12" s="1" customFormat="1" ht="25.35" customHeight="1" hidden="1">
      <c r="B38" s="302"/>
      <c r="C38" s="128"/>
      <c r="D38" s="129" t="s">
        <v>52</v>
      </c>
      <c r="E38" s="261"/>
      <c r="F38" s="261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306"/>
    </row>
    <row r="39" spans="2:12" s="1" customFormat="1" ht="14.4" customHeight="1" hidden="1">
      <c r="B39" s="307"/>
      <c r="C39" s="52"/>
      <c r="D39" s="52"/>
      <c r="E39" s="52"/>
      <c r="F39" s="52"/>
      <c r="G39" s="52"/>
      <c r="H39" s="52"/>
      <c r="I39" s="135"/>
      <c r="J39" s="52"/>
      <c r="K39" s="53"/>
      <c r="L39" s="303"/>
    </row>
    <row r="40" spans="2:12" ht="13.5" hidden="1">
      <c r="B40" s="296"/>
      <c r="C40" s="297"/>
      <c r="D40" s="297"/>
      <c r="E40" s="297"/>
      <c r="F40" s="297"/>
      <c r="G40" s="297"/>
      <c r="H40" s="297"/>
      <c r="I40" s="113"/>
      <c r="J40" s="297"/>
      <c r="K40" s="297"/>
      <c r="L40" s="298"/>
    </row>
    <row r="41" spans="2:12" ht="13.5" hidden="1">
      <c r="B41" s="296"/>
      <c r="C41" s="297"/>
      <c r="D41" s="297"/>
      <c r="E41" s="297"/>
      <c r="F41" s="297"/>
      <c r="G41" s="297"/>
      <c r="H41" s="297"/>
      <c r="I41" s="113"/>
      <c r="J41" s="297"/>
      <c r="K41" s="297"/>
      <c r="L41" s="298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s="1" customFormat="1" ht="6.9" customHeight="1" hidden="1">
      <c r="B43" s="308"/>
      <c r="C43" s="137"/>
      <c r="D43" s="137"/>
      <c r="E43" s="137"/>
      <c r="F43" s="137"/>
      <c r="G43" s="137"/>
      <c r="H43" s="137"/>
      <c r="I43" s="138"/>
      <c r="J43" s="137"/>
      <c r="K43" s="139"/>
      <c r="L43" s="309"/>
    </row>
    <row r="44" spans="2:12" s="1" customFormat="1" ht="36.9" customHeight="1" hidden="1">
      <c r="B44" s="302"/>
      <c r="C44" s="25" t="s">
        <v>264</v>
      </c>
      <c r="D44" s="260"/>
      <c r="E44" s="260"/>
      <c r="F44" s="260"/>
      <c r="G44" s="260"/>
      <c r="H44" s="260"/>
      <c r="I44" s="114"/>
      <c r="J44" s="260"/>
      <c r="K44" s="41"/>
      <c r="L44" s="303"/>
    </row>
    <row r="45" spans="2:12" s="1" customFormat="1" ht="6.9" customHeight="1" hidden="1">
      <c r="B45" s="302"/>
      <c r="C45" s="260"/>
      <c r="D45" s="260"/>
      <c r="E45" s="260"/>
      <c r="F45" s="260"/>
      <c r="G45" s="260"/>
      <c r="H45" s="260"/>
      <c r="I45" s="114"/>
      <c r="J45" s="260"/>
      <c r="K45" s="41"/>
      <c r="L45" s="303"/>
    </row>
    <row r="46" spans="2:12" s="1" customFormat="1" ht="14.4" customHeight="1" hidden="1">
      <c r="B46" s="302"/>
      <c r="C46" s="32" t="s">
        <v>16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22.5" customHeight="1" hidden="1">
      <c r="B47" s="302"/>
      <c r="C47" s="260"/>
      <c r="D47" s="260"/>
      <c r="E47" s="384" t="e">
        <f>E7</f>
        <v>#REF!</v>
      </c>
      <c r="F47" s="375"/>
      <c r="G47" s="375"/>
      <c r="H47" s="375"/>
      <c r="I47" s="114"/>
      <c r="J47" s="260"/>
      <c r="K47" s="41"/>
      <c r="L47" s="303"/>
    </row>
    <row r="48" spans="2:12" ht="13.2" hidden="1">
      <c r="B48" s="301"/>
      <c r="C48" s="32" t="s">
        <v>217</v>
      </c>
      <c r="D48" s="262"/>
      <c r="E48" s="262"/>
      <c r="F48" s="262"/>
      <c r="G48" s="262"/>
      <c r="H48" s="262"/>
      <c r="I48" s="113"/>
      <c r="J48" s="262"/>
      <c r="K48" s="26"/>
      <c r="L48" s="300"/>
    </row>
    <row r="49" spans="2:12" s="1" customFormat="1" ht="22.5" customHeight="1" hidden="1">
      <c r="B49" s="302"/>
      <c r="C49" s="260"/>
      <c r="D49" s="260"/>
      <c r="E49" s="384" t="s">
        <v>5090</v>
      </c>
      <c r="F49" s="375"/>
      <c r="G49" s="375"/>
      <c r="H49" s="375"/>
      <c r="I49" s="114"/>
      <c r="J49" s="260"/>
      <c r="K49" s="41"/>
      <c r="L49" s="303"/>
    </row>
    <row r="50" spans="2:12" s="1" customFormat="1" ht="14.4" customHeight="1" hidden="1">
      <c r="B50" s="302"/>
      <c r="C50" s="32" t="s">
        <v>221</v>
      </c>
      <c r="D50" s="260"/>
      <c r="E50" s="260"/>
      <c r="F50" s="260"/>
      <c r="G50" s="260"/>
      <c r="H50" s="260"/>
      <c r="I50" s="114"/>
      <c r="J50" s="260"/>
      <c r="K50" s="41"/>
      <c r="L50" s="303"/>
    </row>
    <row r="51" spans="2:12" s="1" customFormat="1" ht="23.25" customHeight="1" hidden="1">
      <c r="B51" s="302"/>
      <c r="C51" s="260"/>
      <c r="D51" s="260"/>
      <c r="E51" s="385" t="str">
        <f>E11</f>
        <v>SO 03, 04 - ČERPACÍ STANICE, EL. PŘÍPOJKA PRO ČS STŘELICE</v>
      </c>
      <c r="F51" s="375"/>
      <c r="G51" s="375"/>
      <c r="H51" s="375"/>
      <c r="I51" s="114"/>
      <c r="J51" s="260"/>
      <c r="K51" s="41"/>
      <c r="L51" s="303"/>
    </row>
    <row r="52" spans="2:12" s="1" customFormat="1" ht="6.9" customHeight="1" hidden="1">
      <c r="B52" s="302"/>
      <c r="C52" s="260"/>
      <c r="D52" s="260"/>
      <c r="E52" s="260"/>
      <c r="F52" s="260"/>
      <c r="G52" s="260"/>
      <c r="H52" s="260"/>
      <c r="I52" s="114"/>
      <c r="J52" s="260"/>
      <c r="K52" s="41"/>
      <c r="L52" s="303"/>
    </row>
    <row r="53" spans="2:12" s="1" customFormat="1" ht="18" customHeight="1" hidden="1">
      <c r="B53" s="302"/>
      <c r="C53" s="32" t="s">
        <v>24</v>
      </c>
      <c r="D53" s="260"/>
      <c r="E53" s="260"/>
      <c r="F53" s="30" t="str">
        <f>F14</f>
        <v>HRANICE - DRAHOTUŠE</v>
      </c>
      <c r="G53" s="260"/>
      <c r="H53" s="260"/>
      <c r="I53" s="115" t="s">
        <v>26</v>
      </c>
      <c r="J53" s="116" t="str">
        <f>IF(J14="","",J14)</f>
        <v>6.4.2016</v>
      </c>
      <c r="K53" s="41"/>
      <c r="L53" s="303"/>
    </row>
    <row r="54" spans="2:12" s="1" customFormat="1" ht="6.9" customHeight="1" hidden="1">
      <c r="B54" s="302"/>
      <c r="C54" s="260"/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13.2" hidden="1">
      <c r="B55" s="302"/>
      <c r="C55" s="32" t="s">
        <v>32</v>
      </c>
      <c r="D55" s="260"/>
      <c r="E55" s="260"/>
      <c r="F55" s="30" t="str">
        <f>E17</f>
        <v>VODOVODY A KANALIZACE PŘEROV a.s.</v>
      </c>
      <c r="G55" s="260"/>
      <c r="H55" s="260"/>
      <c r="I55" s="115" t="s">
        <v>38</v>
      </c>
      <c r="J55" s="30" t="str">
        <f>E23</f>
        <v>PROJEKTY VODAM s.r.o.   HRANICE</v>
      </c>
      <c r="K55" s="41"/>
      <c r="L55" s="303"/>
    </row>
    <row r="56" spans="2:12" s="1" customFormat="1" ht="14.4" customHeight="1" hidden="1">
      <c r="B56" s="302"/>
      <c r="C56" s="32" t="s">
        <v>37</v>
      </c>
      <c r="D56" s="260"/>
      <c r="E56" s="260"/>
      <c r="F56" s="30" t="e">
        <f>IF(E20="","",E20)</f>
        <v>#REF!</v>
      </c>
      <c r="G56" s="260"/>
      <c r="H56" s="260"/>
      <c r="I56" s="114"/>
      <c r="J56" s="260"/>
      <c r="K56" s="41"/>
      <c r="L56" s="303"/>
    </row>
    <row r="57" spans="2:12" s="1" customFormat="1" ht="10.35" customHeight="1" hidden="1">
      <c r="B57" s="302"/>
      <c r="C57" s="260"/>
      <c r="D57" s="260"/>
      <c r="E57" s="260"/>
      <c r="F57" s="260"/>
      <c r="G57" s="260"/>
      <c r="H57" s="260"/>
      <c r="I57" s="114"/>
      <c r="J57" s="260"/>
      <c r="K57" s="41"/>
      <c r="L57" s="303"/>
    </row>
    <row r="58" spans="2:12" s="1" customFormat="1" ht="29.25" customHeight="1" hidden="1">
      <c r="B58" s="302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306"/>
    </row>
    <row r="59" spans="2:12" s="1" customFormat="1" ht="10.35" customHeight="1" hidden="1">
      <c r="B59" s="302"/>
      <c r="C59" s="260"/>
      <c r="D59" s="260"/>
      <c r="E59" s="260"/>
      <c r="F59" s="260"/>
      <c r="G59" s="260"/>
      <c r="H59" s="260"/>
      <c r="I59" s="114"/>
      <c r="J59" s="260"/>
      <c r="K59" s="41"/>
      <c r="L59" s="303"/>
    </row>
    <row r="60" spans="2:12" s="1" customFormat="1" ht="29.25" customHeight="1" hidden="1">
      <c r="B60" s="302"/>
      <c r="C60" s="144" t="s">
        <v>285</v>
      </c>
      <c r="D60" s="260"/>
      <c r="E60" s="260"/>
      <c r="F60" s="260"/>
      <c r="G60" s="260"/>
      <c r="H60" s="260"/>
      <c r="I60" s="114"/>
      <c r="J60" s="124">
        <f>J94</f>
        <v>1857796.7800000005</v>
      </c>
      <c r="K60" s="41"/>
      <c r="L60" s="303"/>
    </row>
    <row r="61" spans="2:12" s="8" customFormat="1" ht="24.9" customHeight="1" hidden="1">
      <c r="B61" s="310"/>
      <c r="C61" s="146"/>
      <c r="D61" s="147" t="s">
        <v>288</v>
      </c>
      <c r="E61" s="148"/>
      <c r="F61" s="148"/>
      <c r="G61" s="148"/>
      <c r="H61" s="148"/>
      <c r="I61" s="149"/>
      <c r="J61" s="150">
        <f>J95</f>
        <v>1773696.5700000005</v>
      </c>
      <c r="K61" s="151"/>
      <c r="L61" s="311"/>
    </row>
    <row r="62" spans="2:12" s="9" customFormat="1" ht="19.95" customHeight="1" hidden="1">
      <c r="B62" s="312"/>
      <c r="C62" s="153"/>
      <c r="D62" s="154" t="s">
        <v>290</v>
      </c>
      <c r="E62" s="155"/>
      <c r="F62" s="155"/>
      <c r="G62" s="155"/>
      <c r="H62" s="155"/>
      <c r="I62" s="156"/>
      <c r="J62" s="157">
        <f>J96</f>
        <v>29428.819999999996</v>
      </c>
      <c r="K62" s="158"/>
      <c r="L62" s="313"/>
    </row>
    <row r="63" spans="2:12" s="9" customFormat="1" ht="19.95" customHeight="1" hidden="1">
      <c r="B63" s="312"/>
      <c r="C63" s="153"/>
      <c r="D63" s="154" t="s">
        <v>5180</v>
      </c>
      <c r="E63" s="155"/>
      <c r="F63" s="155"/>
      <c r="G63" s="155"/>
      <c r="H63" s="155"/>
      <c r="I63" s="156"/>
      <c r="J63" s="157">
        <f>J149</f>
        <v>4430.37</v>
      </c>
      <c r="K63" s="158"/>
      <c r="L63" s="313"/>
    </row>
    <row r="64" spans="2:12" s="9" customFormat="1" ht="19.95" customHeight="1" hidden="1">
      <c r="B64" s="312"/>
      <c r="C64" s="153"/>
      <c r="D64" s="154" t="s">
        <v>5945</v>
      </c>
      <c r="E64" s="155"/>
      <c r="F64" s="155"/>
      <c r="G64" s="155"/>
      <c r="H64" s="155"/>
      <c r="I64" s="156"/>
      <c r="J64" s="157">
        <f>J163</f>
        <v>690907.6300000001</v>
      </c>
      <c r="K64" s="158"/>
      <c r="L64" s="313"/>
    </row>
    <row r="65" spans="2:12" s="9" customFormat="1" ht="19.95" customHeight="1" hidden="1">
      <c r="B65" s="312"/>
      <c r="C65" s="153"/>
      <c r="D65" s="154" t="s">
        <v>5946</v>
      </c>
      <c r="E65" s="155"/>
      <c r="F65" s="155"/>
      <c r="G65" s="155"/>
      <c r="H65" s="155"/>
      <c r="I65" s="156"/>
      <c r="J65" s="157">
        <f>J175</f>
        <v>1025896.8</v>
      </c>
      <c r="K65" s="158"/>
      <c r="L65" s="313"/>
    </row>
    <row r="66" spans="2:12" s="9" customFormat="1" ht="19.95" customHeight="1" hidden="1">
      <c r="B66" s="312"/>
      <c r="C66" s="153"/>
      <c r="D66" s="154" t="s">
        <v>304</v>
      </c>
      <c r="E66" s="155"/>
      <c r="F66" s="155"/>
      <c r="G66" s="155"/>
      <c r="H66" s="155"/>
      <c r="I66" s="156"/>
      <c r="J66" s="157">
        <f>J180</f>
        <v>12339.36</v>
      </c>
      <c r="K66" s="158"/>
      <c r="L66" s="313"/>
    </row>
    <row r="67" spans="2:12" s="9" customFormat="1" ht="19.95" customHeight="1" hidden="1">
      <c r="B67" s="312"/>
      <c r="C67" s="153"/>
      <c r="D67" s="154" t="s">
        <v>308</v>
      </c>
      <c r="E67" s="155"/>
      <c r="F67" s="155"/>
      <c r="G67" s="155"/>
      <c r="H67" s="155"/>
      <c r="I67" s="156"/>
      <c r="J67" s="157">
        <f>J190</f>
        <v>2145.6</v>
      </c>
      <c r="K67" s="158"/>
      <c r="L67" s="313"/>
    </row>
    <row r="68" spans="2:12" s="9" customFormat="1" ht="19.95" customHeight="1" hidden="1">
      <c r="B68" s="312"/>
      <c r="C68" s="153"/>
      <c r="D68" s="154" t="s">
        <v>5947</v>
      </c>
      <c r="E68" s="155"/>
      <c r="F68" s="155"/>
      <c r="G68" s="155"/>
      <c r="H68" s="155"/>
      <c r="I68" s="156"/>
      <c r="J68" s="157">
        <f>J196</f>
        <v>6706.62</v>
      </c>
      <c r="K68" s="158"/>
      <c r="L68" s="313"/>
    </row>
    <row r="69" spans="2:12" s="9" customFormat="1" ht="19.95" customHeight="1" hidden="1">
      <c r="B69" s="312"/>
      <c r="C69" s="153"/>
      <c r="D69" s="154" t="s">
        <v>5181</v>
      </c>
      <c r="E69" s="155"/>
      <c r="F69" s="155"/>
      <c r="G69" s="155"/>
      <c r="H69" s="155"/>
      <c r="I69" s="156"/>
      <c r="J69" s="157">
        <f>J201</f>
        <v>1841.37</v>
      </c>
      <c r="K69" s="158"/>
      <c r="L69" s="313"/>
    </row>
    <row r="70" spans="2:12" s="8" customFormat="1" ht="24.9" customHeight="1" hidden="1">
      <c r="B70" s="310"/>
      <c r="C70" s="146"/>
      <c r="D70" s="147" t="s">
        <v>319</v>
      </c>
      <c r="E70" s="148"/>
      <c r="F70" s="148"/>
      <c r="G70" s="148"/>
      <c r="H70" s="148"/>
      <c r="I70" s="149"/>
      <c r="J70" s="150">
        <f>J203</f>
        <v>84100.21</v>
      </c>
      <c r="K70" s="151"/>
      <c r="L70" s="311"/>
    </row>
    <row r="71" spans="2:12" s="9" customFormat="1" ht="19.95" customHeight="1" hidden="1">
      <c r="B71" s="312"/>
      <c r="C71" s="153"/>
      <c r="D71" s="154" t="s">
        <v>5948</v>
      </c>
      <c r="E71" s="155"/>
      <c r="F71" s="155"/>
      <c r="G71" s="155"/>
      <c r="H71" s="155"/>
      <c r="I71" s="156"/>
      <c r="J71" s="157">
        <f>J204</f>
        <v>38864.5</v>
      </c>
      <c r="K71" s="158"/>
      <c r="L71" s="313"/>
    </row>
    <row r="72" spans="2:12" s="9" customFormat="1" ht="19.95" customHeight="1" hidden="1">
      <c r="B72" s="312"/>
      <c r="C72" s="153"/>
      <c r="D72" s="154" t="s">
        <v>5949</v>
      </c>
      <c r="E72" s="155"/>
      <c r="F72" s="155"/>
      <c r="G72" s="155"/>
      <c r="H72" s="155"/>
      <c r="I72" s="156"/>
      <c r="J72" s="157">
        <f>J214</f>
        <v>45235.71000000001</v>
      </c>
      <c r="K72" s="158"/>
      <c r="L72" s="313"/>
    </row>
    <row r="73" spans="2:12" s="1" customFormat="1" ht="21.75" customHeight="1" hidden="1">
      <c r="B73" s="302"/>
      <c r="C73" s="260"/>
      <c r="D73" s="260"/>
      <c r="E73" s="260"/>
      <c r="F73" s="260"/>
      <c r="G73" s="260"/>
      <c r="H73" s="260"/>
      <c r="I73" s="114"/>
      <c r="J73" s="260"/>
      <c r="K73" s="41"/>
      <c r="L73" s="303"/>
    </row>
    <row r="74" spans="2:12" s="1" customFormat="1" ht="6.9" customHeight="1" hidden="1">
      <c r="B74" s="307"/>
      <c r="C74" s="52"/>
      <c r="D74" s="52"/>
      <c r="E74" s="52"/>
      <c r="F74" s="52"/>
      <c r="G74" s="52"/>
      <c r="H74" s="52"/>
      <c r="I74" s="135"/>
      <c r="J74" s="52"/>
      <c r="K74" s="53"/>
      <c r="L74" s="303"/>
    </row>
    <row r="75" spans="2:12" ht="13.5" hidden="1">
      <c r="B75" s="296"/>
      <c r="C75" s="297"/>
      <c r="D75" s="297"/>
      <c r="E75" s="297"/>
      <c r="F75" s="297"/>
      <c r="G75" s="297"/>
      <c r="H75" s="297"/>
      <c r="I75" s="113"/>
      <c r="J75" s="297"/>
      <c r="K75" s="297"/>
      <c r="L75" s="298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s="1" customFormat="1" ht="6.9" customHeight="1">
      <c r="B78" s="314"/>
      <c r="C78" s="55"/>
      <c r="D78" s="55"/>
      <c r="E78" s="55"/>
      <c r="F78" s="55"/>
      <c r="G78" s="55"/>
      <c r="H78" s="55"/>
      <c r="I78" s="138"/>
      <c r="J78" s="55"/>
      <c r="K78" s="55"/>
      <c r="L78" s="303"/>
    </row>
    <row r="79" spans="2:12" s="1" customFormat="1" ht="36.9" customHeight="1">
      <c r="B79" s="302"/>
      <c r="C79" s="25" t="s">
        <v>322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6.9" customHeight="1">
      <c r="B80" s="302"/>
      <c r="C80" s="260"/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14.4" customHeight="1">
      <c r="B81" s="302"/>
      <c r="C81" s="32" t="s">
        <v>16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22.5" customHeight="1">
      <c r="B82" s="302"/>
      <c r="C82" s="260"/>
      <c r="D82" s="260"/>
      <c r="E82" s="384" t="s">
        <v>17</v>
      </c>
      <c r="F82" s="375"/>
      <c r="G82" s="375"/>
      <c r="H82" s="375"/>
      <c r="I82" s="114"/>
      <c r="J82" s="260"/>
      <c r="K82" s="260"/>
      <c r="L82" s="303"/>
    </row>
    <row r="83" spans="2:12" ht="13.2">
      <c r="B83" s="301"/>
      <c r="C83" s="32" t="s">
        <v>217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s="1" customFormat="1" ht="22.5" customHeight="1">
      <c r="B84" s="302"/>
      <c r="C84" s="260"/>
      <c r="D84" s="260"/>
      <c r="E84" s="384" t="s">
        <v>5090</v>
      </c>
      <c r="F84" s="375"/>
      <c r="G84" s="375"/>
      <c r="H84" s="375"/>
      <c r="I84" s="114"/>
      <c r="J84" s="260"/>
      <c r="K84" s="260"/>
      <c r="L84" s="303"/>
    </row>
    <row r="85" spans="2:12" s="1" customFormat="1" ht="14.4" customHeight="1">
      <c r="B85" s="302"/>
      <c r="C85" s="32" t="s">
        <v>221</v>
      </c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23.25" customHeight="1">
      <c r="B86" s="302"/>
      <c r="C86" s="260"/>
      <c r="D86" s="260"/>
      <c r="E86" s="385" t="str">
        <f>E11</f>
        <v>SO 03, 04 - ČERPACÍ STANICE, EL. PŘÍPOJKA PRO ČS STŘELICE</v>
      </c>
      <c r="F86" s="375"/>
      <c r="G86" s="375"/>
      <c r="H86" s="375"/>
      <c r="I86" s="114"/>
      <c r="J86" s="260"/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8" customHeight="1">
      <c r="B88" s="302"/>
      <c r="C88" s="32" t="s">
        <v>24</v>
      </c>
      <c r="D88" s="260"/>
      <c r="E88" s="260"/>
      <c r="F88" s="30" t="str">
        <f>F14</f>
        <v>HRANICE - DRAHOTUŠE</v>
      </c>
      <c r="G88" s="260"/>
      <c r="H88" s="260"/>
      <c r="I88" s="115" t="s">
        <v>26</v>
      </c>
      <c r="J88" s="116" t="str">
        <f>IF(J14="","",J14)</f>
        <v>6.4.2016</v>
      </c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3.2">
      <c r="B90" s="302"/>
      <c r="C90" s="32" t="s">
        <v>32</v>
      </c>
      <c r="D90" s="260"/>
      <c r="E90" s="260"/>
      <c r="F90" s="30" t="str">
        <f>E17</f>
        <v>VODOVODY A KANALIZACE PŘEROV a.s.</v>
      </c>
      <c r="G90" s="260"/>
      <c r="H90" s="260"/>
      <c r="I90" s="115" t="s">
        <v>38</v>
      </c>
      <c r="J90" s="30" t="str">
        <f>E23</f>
        <v>PROJEKTY VODAM s.r.o.   HRANICE</v>
      </c>
      <c r="K90" s="260"/>
      <c r="L90" s="303"/>
    </row>
    <row r="91" spans="2:12" s="1" customFormat="1" ht="14.4" customHeight="1">
      <c r="B91" s="302"/>
      <c r="C91" s="32" t="s">
        <v>37</v>
      </c>
      <c r="D91" s="260"/>
      <c r="E91" s="260"/>
      <c r="F91" s="30" t="s">
        <v>6577</v>
      </c>
      <c r="G91" s="260"/>
      <c r="H91" s="260"/>
      <c r="I91" s="114"/>
      <c r="J91" s="260"/>
      <c r="K91" s="260"/>
      <c r="L91" s="303"/>
    </row>
    <row r="92" spans="2:12" s="1" customFormat="1" ht="10.35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0" customFormat="1" ht="29.25" customHeight="1">
      <c r="B93" s="315"/>
      <c r="C93" s="165" t="s">
        <v>323</v>
      </c>
      <c r="D93" s="166" t="s">
        <v>60</v>
      </c>
      <c r="E93" s="166" t="s">
        <v>57</v>
      </c>
      <c r="F93" s="166" t="s">
        <v>324</v>
      </c>
      <c r="G93" s="166" t="s">
        <v>325</v>
      </c>
      <c r="H93" s="166" t="s">
        <v>326</v>
      </c>
      <c r="I93" s="167" t="s">
        <v>327</v>
      </c>
      <c r="J93" s="166" t="s">
        <v>283</v>
      </c>
      <c r="K93" s="168" t="s">
        <v>328</v>
      </c>
      <c r="L93" s="368"/>
    </row>
    <row r="94" spans="2:12" s="1" customFormat="1" ht="29.25" customHeight="1">
      <c r="B94" s="302"/>
      <c r="C94" s="316" t="s">
        <v>285</v>
      </c>
      <c r="D94" s="260"/>
      <c r="E94" s="260"/>
      <c r="F94" s="260"/>
      <c r="G94" s="260"/>
      <c r="H94" s="260"/>
      <c r="I94" s="349"/>
      <c r="J94" s="317">
        <f>J95+J203</f>
        <v>1857796.7800000005</v>
      </c>
      <c r="K94" s="260"/>
      <c r="L94" s="303"/>
    </row>
    <row r="95" spans="2:12" s="11" customFormat="1" ht="37.35" customHeight="1">
      <c r="B95" s="318"/>
      <c r="C95" s="182"/>
      <c r="D95" s="188" t="s">
        <v>74</v>
      </c>
      <c r="E95" s="231" t="s">
        <v>336</v>
      </c>
      <c r="F95" s="231" t="s">
        <v>337</v>
      </c>
      <c r="G95" s="182"/>
      <c r="H95" s="182"/>
      <c r="I95" s="321"/>
      <c r="J95" s="232">
        <f>J96+J149+J163+J175+J180+J190+J196+J201</f>
        <v>1773696.5700000005</v>
      </c>
      <c r="K95" s="182"/>
      <c r="L95" s="320"/>
    </row>
    <row r="96" spans="2:12" s="11" customFormat="1" ht="29.85" customHeight="1" outlineLevel="1">
      <c r="B96" s="318"/>
      <c r="C96" s="182"/>
      <c r="D96" s="188" t="s">
        <v>74</v>
      </c>
      <c r="E96" s="189" t="s">
        <v>23</v>
      </c>
      <c r="F96" s="189" t="s">
        <v>339</v>
      </c>
      <c r="G96" s="182"/>
      <c r="H96" s="182"/>
      <c r="I96" s="321"/>
      <c r="J96" s="190">
        <f>SUM(J97:J146)</f>
        <v>29428.819999999996</v>
      </c>
      <c r="K96" s="182"/>
      <c r="L96" s="320"/>
    </row>
    <row r="97" spans="2:12" s="1" customFormat="1" ht="22.5" customHeight="1" outlineLevel="2" collapsed="1">
      <c r="B97" s="302"/>
      <c r="C97" s="191" t="s">
        <v>23</v>
      </c>
      <c r="D97" s="191" t="s">
        <v>342</v>
      </c>
      <c r="E97" s="192" t="s">
        <v>5183</v>
      </c>
      <c r="F97" s="193" t="s">
        <v>5184</v>
      </c>
      <c r="G97" s="194" t="s">
        <v>579</v>
      </c>
      <c r="H97" s="195">
        <v>100</v>
      </c>
      <c r="I97" s="269">
        <v>39</v>
      </c>
      <c r="J97" s="197">
        <f>ROUND(I97*H97,2)</f>
        <v>3900</v>
      </c>
      <c r="K97" s="193" t="s">
        <v>5100</v>
      </c>
      <c r="L97" s="322"/>
    </row>
    <row r="98" spans="2:12" s="13" customFormat="1" ht="13.5" hidden="1" outlineLevel="3">
      <c r="B98" s="331"/>
      <c r="C98" s="204"/>
      <c r="D98" s="206" t="s">
        <v>348</v>
      </c>
      <c r="E98" s="210" t="s">
        <v>34</v>
      </c>
      <c r="F98" s="211" t="s">
        <v>5950</v>
      </c>
      <c r="G98" s="204"/>
      <c r="H98" s="212">
        <v>100</v>
      </c>
      <c r="I98" s="332" t="s">
        <v>34</v>
      </c>
      <c r="J98" s="204"/>
      <c r="K98" s="204"/>
      <c r="L98" s="333"/>
    </row>
    <row r="99" spans="2:12" s="14" customFormat="1" ht="13.5" hidden="1" outlineLevel="3">
      <c r="B99" s="335"/>
      <c r="C99" s="205"/>
      <c r="D99" s="206" t="s">
        <v>348</v>
      </c>
      <c r="E99" s="207" t="s">
        <v>34</v>
      </c>
      <c r="F99" s="208" t="s">
        <v>352</v>
      </c>
      <c r="G99" s="205"/>
      <c r="H99" s="209">
        <v>100</v>
      </c>
      <c r="I99" s="336" t="s">
        <v>34</v>
      </c>
      <c r="J99" s="205"/>
      <c r="K99" s="205"/>
      <c r="L99" s="337"/>
    </row>
    <row r="100" spans="2:12" s="1" customFormat="1" ht="22.5" customHeight="1" outlineLevel="2">
      <c r="B100" s="302"/>
      <c r="C100" s="191" t="s">
        <v>83</v>
      </c>
      <c r="D100" s="191" t="s">
        <v>342</v>
      </c>
      <c r="E100" s="192" t="s">
        <v>5186</v>
      </c>
      <c r="F100" s="193" t="s">
        <v>5187</v>
      </c>
      <c r="G100" s="194" t="s">
        <v>986</v>
      </c>
      <c r="H100" s="195">
        <v>10</v>
      </c>
      <c r="I100" s="269">
        <v>69.7</v>
      </c>
      <c r="J100" s="197">
        <f>ROUND(I100*H100,2)</f>
        <v>697</v>
      </c>
      <c r="K100" s="193" t="s">
        <v>5100</v>
      </c>
      <c r="L100" s="322"/>
    </row>
    <row r="101" spans="2:12" s="1" customFormat="1" ht="22.5" customHeight="1" outlineLevel="2" collapsed="1">
      <c r="B101" s="302"/>
      <c r="C101" s="191" t="s">
        <v>90</v>
      </c>
      <c r="D101" s="191" t="s">
        <v>342</v>
      </c>
      <c r="E101" s="192" t="s">
        <v>5219</v>
      </c>
      <c r="F101" s="193" t="s">
        <v>5220</v>
      </c>
      <c r="G101" s="194" t="s">
        <v>345</v>
      </c>
      <c r="H101" s="195">
        <v>1.944</v>
      </c>
      <c r="I101" s="269">
        <v>64.1</v>
      </c>
      <c r="J101" s="197">
        <f>ROUND(I101*H101,2)</f>
        <v>124.61</v>
      </c>
      <c r="K101" s="193" t="s">
        <v>5100</v>
      </c>
      <c r="L101" s="322"/>
    </row>
    <row r="102" spans="2:12" s="13" customFormat="1" ht="13.5" hidden="1" outlineLevel="3">
      <c r="B102" s="331"/>
      <c r="C102" s="204"/>
      <c r="D102" s="206" t="s">
        <v>348</v>
      </c>
      <c r="E102" s="210" t="s">
        <v>34</v>
      </c>
      <c r="F102" s="211" t="s">
        <v>5951</v>
      </c>
      <c r="G102" s="204"/>
      <c r="H102" s="212">
        <v>1.944</v>
      </c>
      <c r="I102" s="332" t="s">
        <v>34</v>
      </c>
      <c r="J102" s="204"/>
      <c r="K102" s="204"/>
      <c r="L102" s="333"/>
    </row>
    <row r="103" spans="2:12" s="14" customFormat="1" ht="13.5" hidden="1" outlineLevel="3">
      <c r="B103" s="335"/>
      <c r="C103" s="205"/>
      <c r="D103" s="206" t="s">
        <v>348</v>
      </c>
      <c r="E103" s="207" t="s">
        <v>34</v>
      </c>
      <c r="F103" s="208" t="s">
        <v>352</v>
      </c>
      <c r="G103" s="205"/>
      <c r="H103" s="209">
        <v>1.944</v>
      </c>
      <c r="I103" s="336" t="s">
        <v>34</v>
      </c>
      <c r="J103" s="205"/>
      <c r="K103" s="205"/>
      <c r="L103" s="337"/>
    </row>
    <row r="104" spans="2:12" s="1" customFormat="1" ht="22.5" customHeight="1" outlineLevel="2" collapsed="1">
      <c r="B104" s="302"/>
      <c r="C104" s="191" t="s">
        <v>347</v>
      </c>
      <c r="D104" s="191" t="s">
        <v>342</v>
      </c>
      <c r="E104" s="192" t="s">
        <v>5952</v>
      </c>
      <c r="F104" s="193" t="s">
        <v>5953</v>
      </c>
      <c r="G104" s="194" t="s">
        <v>345</v>
      </c>
      <c r="H104" s="195">
        <v>21.287</v>
      </c>
      <c r="I104" s="269">
        <v>292.6</v>
      </c>
      <c r="J104" s="197">
        <f>ROUND(I104*H104,2)</f>
        <v>6228.58</v>
      </c>
      <c r="K104" s="193" t="s">
        <v>5100</v>
      </c>
      <c r="L104" s="322"/>
    </row>
    <row r="105" spans="2:12" s="13" customFormat="1" ht="13.5" hidden="1" outlineLevel="3">
      <c r="B105" s="331"/>
      <c r="C105" s="204"/>
      <c r="D105" s="206" t="s">
        <v>348</v>
      </c>
      <c r="E105" s="210" t="s">
        <v>34</v>
      </c>
      <c r="F105" s="211" t="s">
        <v>5954</v>
      </c>
      <c r="G105" s="204"/>
      <c r="H105" s="212">
        <v>21.287</v>
      </c>
      <c r="I105" s="332" t="s">
        <v>34</v>
      </c>
      <c r="J105" s="204"/>
      <c r="K105" s="204"/>
      <c r="L105" s="333"/>
    </row>
    <row r="106" spans="2:12" s="14" customFormat="1" ht="13.5" hidden="1" outlineLevel="3">
      <c r="B106" s="335"/>
      <c r="C106" s="205"/>
      <c r="D106" s="206" t="s">
        <v>348</v>
      </c>
      <c r="E106" s="207" t="s">
        <v>34</v>
      </c>
      <c r="F106" s="208" t="s">
        <v>352</v>
      </c>
      <c r="G106" s="205"/>
      <c r="H106" s="209">
        <v>21.287</v>
      </c>
      <c r="I106" s="336" t="s">
        <v>34</v>
      </c>
      <c r="J106" s="205"/>
      <c r="K106" s="205"/>
      <c r="L106" s="337"/>
    </row>
    <row r="107" spans="2:12" s="1" customFormat="1" ht="22.5" customHeight="1" outlineLevel="2" collapsed="1">
      <c r="B107" s="302"/>
      <c r="C107" s="191" t="s">
        <v>368</v>
      </c>
      <c r="D107" s="191" t="s">
        <v>342</v>
      </c>
      <c r="E107" s="192" t="s">
        <v>5955</v>
      </c>
      <c r="F107" s="193" t="s">
        <v>5956</v>
      </c>
      <c r="G107" s="194" t="s">
        <v>345</v>
      </c>
      <c r="H107" s="195">
        <v>18.922</v>
      </c>
      <c r="I107" s="269">
        <v>292.6</v>
      </c>
      <c r="J107" s="197">
        <f>ROUND(I107*H107,2)</f>
        <v>5536.58</v>
      </c>
      <c r="K107" s="193" t="s">
        <v>5100</v>
      </c>
      <c r="L107" s="322"/>
    </row>
    <row r="108" spans="2:12" s="13" customFormat="1" ht="13.5" hidden="1" outlineLevel="3">
      <c r="B108" s="331"/>
      <c r="C108" s="204"/>
      <c r="D108" s="206" t="s">
        <v>348</v>
      </c>
      <c r="E108" s="210" t="s">
        <v>34</v>
      </c>
      <c r="F108" s="211" t="s">
        <v>5957</v>
      </c>
      <c r="G108" s="204"/>
      <c r="H108" s="212">
        <v>18.922</v>
      </c>
      <c r="I108" s="332" t="s">
        <v>34</v>
      </c>
      <c r="J108" s="204"/>
      <c r="K108" s="204"/>
      <c r="L108" s="333"/>
    </row>
    <row r="109" spans="2:12" s="14" customFormat="1" ht="13.5" hidden="1" outlineLevel="3">
      <c r="B109" s="335"/>
      <c r="C109" s="205"/>
      <c r="D109" s="206" t="s">
        <v>348</v>
      </c>
      <c r="E109" s="207" t="s">
        <v>34</v>
      </c>
      <c r="F109" s="208" t="s">
        <v>352</v>
      </c>
      <c r="G109" s="205"/>
      <c r="H109" s="209">
        <v>18.922</v>
      </c>
      <c r="I109" s="336" t="s">
        <v>34</v>
      </c>
      <c r="J109" s="205"/>
      <c r="K109" s="205"/>
      <c r="L109" s="337"/>
    </row>
    <row r="110" spans="2:12" s="1" customFormat="1" ht="22.5" customHeight="1" outlineLevel="2" collapsed="1">
      <c r="B110" s="302"/>
      <c r="C110" s="191" t="s">
        <v>373</v>
      </c>
      <c r="D110" s="191" t="s">
        <v>342</v>
      </c>
      <c r="E110" s="192" t="s">
        <v>5958</v>
      </c>
      <c r="F110" s="193" t="s">
        <v>5959</v>
      </c>
      <c r="G110" s="194" t="s">
        <v>345</v>
      </c>
      <c r="H110" s="195">
        <v>7.569</v>
      </c>
      <c r="I110" s="269">
        <v>12.4</v>
      </c>
      <c r="J110" s="197">
        <f>ROUND(I110*H110,2)</f>
        <v>93.86</v>
      </c>
      <c r="K110" s="193" t="s">
        <v>5100</v>
      </c>
      <c r="L110" s="322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5960</v>
      </c>
      <c r="G111" s="204"/>
      <c r="H111" s="212">
        <v>7.569</v>
      </c>
      <c r="I111" s="332" t="s">
        <v>34</v>
      </c>
      <c r="J111" s="204"/>
      <c r="K111" s="204"/>
      <c r="L111" s="333"/>
    </row>
    <row r="112" spans="2:12" s="14" customFormat="1" ht="13.5" hidden="1" outlineLevel="3">
      <c r="B112" s="335"/>
      <c r="C112" s="205"/>
      <c r="D112" s="206" t="s">
        <v>348</v>
      </c>
      <c r="E112" s="207" t="s">
        <v>34</v>
      </c>
      <c r="F112" s="208" t="s">
        <v>352</v>
      </c>
      <c r="G112" s="205"/>
      <c r="H112" s="209">
        <v>7.569</v>
      </c>
      <c r="I112" s="336" t="s">
        <v>34</v>
      </c>
      <c r="J112" s="205"/>
      <c r="K112" s="205"/>
      <c r="L112" s="337"/>
    </row>
    <row r="113" spans="2:12" s="1" customFormat="1" ht="22.5" customHeight="1" outlineLevel="2" collapsed="1">
      <c r="B113" s="302"/>
      <c r="C113" s="191" t="s">
        <v>378</v>
      </c>
      <c r="D113" s="191" t="s">
        <v>342</v>
      </c>
      <c r="E113" s="192" t="s">
        <v>5961</v>
      </c>
      <c r="F113" s="193" t="s">
        <v>5962</v>
      </c>
      <c r="G113" s="194" t="s">
        <v>345</v>
      </c>
      <c r="H113" s="195">
        <v>7.096</v>
      </c>
      <c r="I113" s="269">
        <v>390.1</v>
      </c>
      <c r="J113" s="197">
        <f>ROUND(I113*H113,2)</f>
        <v>2768.15</v>
      </c>
      <c r="K113" s="193" t="s">
        <v>5100</v>
      </c>
      <c r="L113" s="322"/>
    </row>
    <row r="114" spans="2:12" s="13" customFormat="1" ht="13.5" hidden="1" outlineLevel="3">
      <c r="B114" s="331"/>
      <c r="C114" s="204"/>
      <c r="D114" s="206" t="s">
        <v>348</v>
      </c>
      <c r="E114" s="210" t="s">
        <v>34</v>
      </c>
      <c r="F114" s="211" t="s">
        <v>5963</v>
      </c>
      <c r="G114" s="204"/>
      <c r="H114" s="212">
        <v>7.096</v>
      </c>
      <c r="I114" s="332" t="s">
        <v>34</v>
      </c>
      <c r="J114" s="204"/>
      <c r="K114" s="204"/>
      <c r="L114" s="333"/>
    </row>
    <row r="115" spans="2:12" s="14" customFormat="1" ht="13.5" hidden="1" outlineLevel="3">
      <c r="B115" s="335"/>
      <c r="C115" s="205"/>
      <c r="D115" s="206" t="s">
        <v>348</v>
      </c>
      <c r="E115" s="207" t="s">
        <v>34</v>
      </c>
      <c r="F115" s="208" t="s">
        <v>352</v>
      </c>
      <c r="G115" s="205"/>
      <c r="H115" s="209">
        <v>7.096</v>
      </c>
      <c r="I115" s="336" t="s">
        <v>34</v>
      </c>
      <c r="J115" s="205"/>
      <c r="K115" s="205"/>
      <c r="L115" s="337"/>
    </row>
    <row r="116" spans="2:12" s="1" customFormat="1" ht="22.5" customHeight="1" outlineLevel="2" collapsed="1">
      <c r="B116" s="302"/>
      <c r="C116" s="191" t="s">
        <v>382</v>
      </c>
      <c r="D116" s="191" t="s">
        <v>342</v>
      </c>
      <c r="E116" s="192" t="s">
        <v>5964</v>
      </c>
      <c r="F116" s="193" t="s">
        <v>5965</v>
      </c>
      <c r="G116" s="194" t="s">
        <v>345</v>
      </c>
      <c r="H116" s="195">
        <v>2.838</v>
      </c>
      <c r="I116" s="269">
        <v>12.4</v>
      </c>
      <c r="J116" s="197">
        <f>ROUND(I116*H116,2)</f>
        <v>35.19</v>
      </c>
      <c r="K116" s="193" t="s">
        <v>5100</v>
      </c>
      <c r="L116" s="322"/>
    </row>
    <row r="117" spans="2:12" s="13" customFormat="1" ht="13.5" hidden="1" outlineLevel="3">
      <c r="B117" s="331"/>
      <c r="C117" s="204"/>
      <c r="D117" s="206" t="s">
        <v>348</v>
      </c>
      <c r="E117" s="210" t="s">
        <v>34</v>
      </c>
      <c r="F117" s="211" t="s">
        <v>5966</v>
      </c>
      <c r="G117" s="204"/>
      <c r="H117" s="212">
        <v>2.838</v>
      </c>
      <c r="I117" s="332" t="s">
        <v>34</v>
      </c>
      <c r="J117" s="204"/>
      <c r="K117" s="204"/>
      <c r="L117" s="333"/>
    </row>
    <row r="118" spans="2:12" s="14" customFormat="1" ht="13.5" hidden="1" outlineLevel="3">
      <c r="B118" s="335"/>
      <c r="C118" s="205"/>
      <c r="D118" s="206" t="s">
        <v>348</v>
      </c>
      <c r="E118" s="207" t="s">
        <v>34</v>
      </c>
      <c r="F118" s="208" t="s">
        <v>352</v>
      </c>
      <c r="G118" s="205"/>
      <c r="H118" s="209">
        <v>2.838</v>
      </c>
      <c r="I118" s="336" t="s">
        <v>34</v>
      </c>
      <c r="J118" s="205"/>
      <c r="K118" s="205"/>
      <c r="L118" s="337"/>
    </row>
    <row r="119" spans="2:12" s="1" customFormat="1" ht="22.5" customHeight="1" outlineLevel="2" collapsed="1">
      <c r="B119" s="302"/>
      <c r="C119" s="191" t="s">
        <v>387</v>
      </c>
      <c r="D119" s="191" t="s">
        <v>342</v>
      </c>
      <c r="E119" s="192" t="s">
        <v>5352</v>
      </c>
      <c r="F119" s="193" t="s">
        <v>5353</v>
      </c>
      <c r="G119" s="194" t="s">
        <v>345</v>
      </c>
      <c r="H119" s="195">
        <v>47.304</v>
      </c>
      <c r="I119" s="269">
        <v>13.9</v>
      </c>
      <c r="J119" s="197">
        <f>ROUND(I119*H119,2)</f>
        <v>657.53</v>
      </c>
      <c r="K119" s="193" t="s">
        <v>5100</v>
      </c>
      <c r="L119" s="322"/>
    </row>
    <row r="120" spans="2:12" s="13" customFormat="1" ht="13.5" hidden="1" outlineLevel="3">
      <c r="B120" s="331"/>
      <c r="C120" s="204"/>
      <c r="D120" s="206" t="s">
        <v>348</v>
      </c>
      <c r="E120" s="210" t="s">
        <v>34</v>
      </c>
      <c r="F120" s="211" t="s">
        <v>5967</v>
      </c>
      <c r="G120" s="204"/>
      <c r="H120" s="212">
        <v>47.304</v>
      </c>
      <c r="I120" s="332" t="s">
        <v>34</v>
      </c>
      <c r="J120" s="204"/>
      <c r="K120" s="204"/>
      <c r="L120" s="333"/>
    </row>
    <row r="121" spans="2:12" s="14" customFormat="1" ht="13.5" hidden="1" outlineLevel="3">
      <c r="B121" s="335"/>
      <c r="C121" s="205"/>
      <c r="D121" s="206" t="s">
        <v>348</v>
      </c>
      <c r="E121" s="207" t="s">
        <v>34</v>
      </c>
      <c r="F121" s="208" t="s">
        <v>352</v>
      </c>
      <c r="G121" s="205"/>
      <c r="H121" s="209">
        <v>47.304</v>
      </c>
      <c r="I121" s="336" t="s">
        <v>34</v>
      </c>
      <c r="J121" s="205"/>
      <c r="K121" s="205"/>
      <c r="L121" s="337"/>
    </row>
    <row r="122" spans="2:12" s="1" customFormat="1" ht="22.5" customHeight="1" outlineLevel="2" collapsed="1">
      <c r="B122" s="302"/>
      <c r="C122" s="191" t="s">
        <v>28</v>
      </c>
      <c r="D122" s="191" t="s">
        <v>342</v>
      </c>
      <c r="E122" s="192" t="s">
        <v>5364</v>
      </c>
      <c r="F122" s="193" t="s">
        <v>5365</v>
      </c>
      <c r="G122" s="194" t="s">
        <v>345</v>
      </c>
      <c r="H122" s="195">
        <v>18.144</v>
      </c>
      <c r="I122" s="269">
        <v>181.1</v>
      </c>
      <c r="J122" s="197">
        <f>ROUND(I122*H122,2)</f>
        <v>3285.88</v>
      </c>
      <c r="K122" s="193" t="s">
        <v>5100</v>
      </c>
      <c r="L122" s="322"/>
    </row>
    <row r="123" spans="2:12" s="12" customFormat="1" ht="13.5" hidden="1" outlineLevel="3">
      <c r="B123" s="342"/>
      <c r="C123" s="203"/>
      <c r="D123" s="206" t="s">
        <v>348</v>
      </c>
      <c r="E123" s="343" t="s">
        <v>34</v>
      </c>
      <c r="F123" s="344" t="s">
        <v>5366</v>
      </c>
      <c r="G123" s="203"/>
      <c r="H123" s="345" t="s">
        <v>34</v>
      </c>
      <c r="I123" s="346" t="s">
        <v>34</v>
      </c>
      <c r="J123" s="203"/>
      <c r="K123" s="203"/>
      <c r="L123" s="347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5968</v>
      </c>
      <c r="G124" s="204"/>
      <c r="H124" s="212">
        <v>15.044</v>
      </c>
      <c r="I124" s="332" t="s">
        <v>34</v>
      </c>
      <c r="J124" s="204"/>
      <c r="K124" s="204"/>
      <c r="L124" s="333"/>
    </row>
    <row r="125" spans="2:12" s="13" customFormat="1" ht="13.5" hidden="1" outlineLevel="3">
      <c r="B125" s="331"/>
      <c r="C125" s="204"/>
      <c r="D125" s="206" t="s">
        <v>348</v>
      </c>
      <c r="E125" s="210" t="s">
        <v>34</v>
      </c>
      <c r="F125" s="211" t="s">
        <v>5969</v>
      </c>
      <c r="G125" s="204"/>
      <c r="H125" s="212">
        <v>0.65</v>
      </c>
      <c r="I125" s="332" t="s">
        <v>34</v>
      </c>
      <c r="J125" s="204"/>
      <c r="K125" s="204"/>
      <c r="L125" s="333"/>
    </row>
    <row r="126" spans="2:12" s="13" customFormat="1" ht="13.5" hidden="1" outlineLevel="3">
      <c r="B126" s="331"/>
      <c r="C126" s="204"/>
      <c r="D126" s="206" t="s">
        <v>348</v>
      </c>
      <c r="E126" s="210" t="s">
        <v>34</v>
      </c>
      <c r="F126" s="211" t="s">
        <v>5970</v>
      </c>
      <c r="G126" s="204"/>
      <c r="H126" s="212">
        <v>2.45</v>
      </c>
      <c r="I126" s="332" t="s">
        <v>34</v>
      </c>
      <c r="J126" s="204"/>
      <c r="K126" s="204"/>
      <c r="L126" s="333"/>
    </row>
    <row r="127" spans="2:12" s="14" customFormat="1" ht="13.5" hidden="1" outlineLevel="3">
      <c r="B127" s="335"/>
      <c r="C127" s="205"/>
      <c r="D127" s="206" t="s">
        <v>348</v>
      </c>
      <c r="E127" s="207" t="s">
        <v>34</v>
      </c>
      <c r="F127" s="208" t="s">
        <v>352</v>
      </c>
      <c r="G127" s="205"/>
      <c r="H127" s="209">
        <v>18.144</v>
      </c>
      <c r="I127" s="336" t="s">
        <v>34</v>
      </c>
      <c r="J127" s="205"/>
      <c r="K127" s="205"/>
      <c r="L127" s="337"/>
    </row>
    <row r="128" spans="2:12" s="1" customFormat="1" ht="22.5" customHeight="1" outlineLevel="2" collapsed="1">
      <c r="B128" s="302"/>
      <c r="C128" s="191" t="s">
        <v>340</v>
      </c>
      <c r="D128" s="191" t="s">
        <v>342</v>
      </c>
      <c r="E128" s="192" t="s">
        <v>5368</v>
      </c>
      <c r="F128" s="193" t="s">
        <v>5369</v>
      </c>
      <c r="G128" s="194" t="s">
        <v>345</v>
      </c>
      <c r="H128" s="195">
        <v>54.418</v>
      </c>
      <c r="I128" s="269">
        <v>6.2</v>
      </c>
      <c r="J128" s="197">
        <f>ROUND(I128*H128,2)</f>
        <v>337.39</v>
      </c>
      <c r="K128" s="193" t="s">
        <v>5100</v>
      </c>
      <c r="L128" s="322"/>
    </row>
    <row r="129" spans="2:12" s="13" customFormat="1" ht="13.5" hidden="1" outlineLevel="3">
      <c r="B129" s="331"/>
      <c r="C129" s="204"/>
      <c r="D129" s="206" t="s">
        <v>348</v>
      </c>
      <c r="E129" s="210" t="s">
        <v>34</v>
      </c>
      <c r="F129" s="211" t="s">
        <v>5971</v>
      </c>
      <c r="G129" s="204"/>
      <c r="H129" s="212">
        <v>54.418</v>
      </c>
      <c r="I129" s="332" t="s">
        <v>34</v>
      </c>
      <c r="J129" s="204"/>
      <c r="K129" s="204"/>
      <c r="L129" s="333"/>
    </row>
    <row r="130" spans="2:12" s="14" customFormat="1" ht="13.5" hidden="1" outlineLevel="3">
      <c r="B130" s="335"/>
      <c r="C130" s="205"/>
      <c r="D130" s="206" t="s">
        <v>348</v>
      </c>
      <c r="E130" s="207" t="s">
        <v>34</v>
      </c>
      <c r="F130" s="208" t="s">
        <v>352</v>
      </c>
      <c r="G130" s="205"/>
      <c r="H130" s="209">
        <v>54.418</v>
      </c>
      <c r="I130" s="336" t="s">
        <v>34</v>
      </c>
      <c r="J130" s="205"/>
      <c r="K130" s="205"/>
      <c r="L130" s="337"/>
    </row>
    <row r="131" spans="2:12" s="1" customFormat="1" ht="22.5" customHeight="1" outlineLevel="2" collapsed="1">
      <c r="B131" s="302"/>
      <c r="C131" s="191" t="s">
        <v>397</v>
      </c>
      <c r="D131" s="191" t="s">
        <v>342</v>
      </c>
      <c r="E131" s="192" t="s">
        <v>5375</v>
      </c>
      <c r="F131" s="193" t="s">
        <v>5376</v>
      </c>
      <c r="G131" s="194" t="s">
        <v>345</v>
      </c>
      <c r="H131" s="195">
        <v>15.483</v>
      </c>
      <c r="I131" s="269">
        <v>7</v>
      </c>
      <c r="J131" s="197">
        <f>ROUND(I131*H131,2)</f>
        <v>108.38</v>
      </c>
      <c r="K131" s="193" t="s">
        <v>5100</v>
      </c>
      <c r="L131" s="322"/>
    </row>
    <row r="132" spans="2:12" s="13" customFormat="1" ht="13.5" hidden="1" outlineLevel="3">
      <c r="B132" s="331"/>
      <c r="C132" s="204"/>
      <c r="D132" s="206" t="s">
        <v>348</v>
      </c>
      <c r="E132" s="210" t="s">
        <v>34</v>
      </c>
      <c r="F132" s="211" t="s">
        <v>5972</v>
      </c>
      <c r="G132" s="204"/>
      <c r="H132" s="212">
        <v>14.511</v>
      </c>
      <c r="I132" s="332" t="s">
        <v>34</v>
      </c>
      <c r="J132" s="204"/>
      <c r="K132" s="204"/>
      <c r="L132" s="333"/>
    </row>
    <row r="133" spans="2:12" s="13" customFormat="1" ht="13.5" hidden="1" outlineLevel="3">
      <c r="B133" s="331"/>
      <c r="C133" s="204"/>
      <c r="D133" s="206" t="s">
        <v>348</v>
      </c>
      <c r="E133" s="210" t="s">
        <v>34</v>
      </c>
      <c r="F133" s="211" t="s">
        <v>5973</v>
      </c>
      <c r="G133" s="204"/>
      <c r="H133" s="212">
        <v>0.972</v>
      </c>
      <c r="I133" s="332" t="s">
        <v>34</v>
      </c>
      <c r="J133" s="204"/>
      <c r="K133" s="204"/>
      <c r="L133" s="333"/>
    </row>
    <row r="134" spans="2:12" s="14" customFormat="1" ht="13.5" hidden="1" outlineLevel="3">
      <c r="B134" s="335"/>
      <c r="C134" s="205"/>
      <c r="D134" s="206" t="s">
        <v>348</v>
      </c>
      <c r="E134" s="207" t="s">
        <v>34</v>
      </c>
      <c r="F134" s="208" t="s">
        <v>352</v>
      </c>
      <c r="G134" s="205"/>
      <c r="H134" s="209">
        <v>15.483</v>
      </c>
      <c r="I134" s="336" t="s">
        <v>34</v>
      </c>
      <c r="J134" s="205"/>
      <c r="K134" s="205"/>
      <c r="L134" s="337"/>
    </row>
    <row r="135" spans="2:12" s="1" customFormat="1" ht="22.5" customHeight="1" outlineLevel="2" collapsed="1">
      <c r="B135" s="302"/>
      <c r="C135" s="191" t="s">
        <v>271</v>
      </c>
      <c r="D135" s="191" t="s">
        <v>342</v>
      </c>
      <c r="E135" s="192" t="s">
        <v>5379</v>
      </c>
      <c r="F135" s="193" t="s">
        <v>5380</v>
      </c>
      <c r="G135" s="194" t="s">
        <v>345</v>
      </c>
      <c r="H135" s="195">
        <v>29.023</v>
      </c>
      <c r="I135" s="269">
        <v>75.2</v>
      </c>
      <c r="J135" s="197">
        <f>ROUND(I135*H135,2)</f>
        <v>2182.53</v>
      </c>
      <c r="K135" s="193" t="s">
        <v>5100</v>
      </c>
      <c r="L135" s="322"/>
    </row>
    <row r="136" spans="2:12" s="13" customFormat="1" ht="13.5" hidden="1" outlineLevel="3">
      <c r="B136" s="331"/>
      <c r="C136" s="204"/>
      <c r="D136" s="206" t="s">
        <v>348</v>
      </c>
      <c r="E136" s="210" t="s">
        <v>34</v>
      </c>
      <c r="F136" s="211" t="s">
        <v>5974</v>
      </c>
      <c r="G136" s="204"/>
      <c r="H136" s="212">
        <v>47.304</v>
      </c>
      <c r="I136" s="332" t="s">
        <v>34</v>
      </c>
      <c r="J136" s="204"/>
      <c r="K136" s="204"/>
      <c r="L136" s="333"/>
    </row>
    <row r="137" spans="2:12" s="13" customFormat="1" ht="13.5" hidden="1" outlineLevel="3">
      <c r="B137" s="331"/>
      <c r="C137" s="204"/>
      <c r="D137" s="206" t="s">
        <v>348</v>
      </c>
      <c r="E137" s="210" t="s">
        <v>34</v>
      </c>
      <c r="F137" s="211" t="s">
        <v>5975</v>
      </c>
      <c r="G137" s="204"/>
      <c r="H137" s="212">
        <v>-15.044</v>
      </c>
      <c r="I137" s="332" t="s">
        <v>34</v>
      </c>
      <c r="J137" s="204"/>
      <c r="K137" s="204"/>
      <c r="L137" s="333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5976</v>
      </c>
      <c r="G138" s="204"/>
      <c r="H138" s="212">
        <v>-0.645</v>
      </c>
      <c r="I138" s="332" t="s">
        <v>34</v>
      </c>
      <c r="J138" s="204"/>
      <c r="K138" s="204"/>
      <c r="L138" s="333"/>
    </row>
    <row r="139" spans="2:12" s="13" customFormat="1" ht="13.5" hidden="1" outlineLevel="3">
      <c r="B139" s="331"/>
      <c r="C139" s="204"/>
      <c r="D139" s="206" t="s">
        <v>348</v>
      </c>
      <c r="E139" s="210" t="s">
        <v>34</v>
      </c>
      <c r="F139" s="211" t="s">
        <v>5977</v>
      </c>
      <c r="G139" s="204"/>
      <c r="H139" s="212">
        <v>-2.592</v>
      </c>
      <c r="I139" s="332" t="s">
        <v>34</v>
      </c>
      <c r="J139" s="204"/>
      <c r="K139" s="204"/>
      <c r="L139" s="333"/>
    </row>
    <row r="140" spans="2:12" s="14" customFormat="1" ht="13.5" hidden="1" outlineLevel="3">
      <c r="B140" s="335"/>
      <c r="C140" s="205"/>
      <c r="D140" s="206" t="s">
        <v>348</v>
      </c>
      <c r="E140" s="207" t="s">
        <v>34</v>
      </c>
      <c r="F140" s="208" t="s">
        <v>352</v>
      </c>
      <c r="G140" s="205"/>
      <c r="H140" s="209">
        <v>29.023</v>
      </c>
      <c r="I140" s="336" t="s">
        <v>34</v>
      </c>
      <c r="J140" s="205"/>
      <c r="K140" s="205"/>
      <c r="L140" s="337"/>
    </row>
    <row r="141" spans="2:12" s="1" customFormat="1" ht="22.5" customHeight="1" outlineLevel="2">
      <c r="B141" s="302"/>
      <c r="C141" s="191" t="s">
        <v>403</v>
      </c>
      <c r="D141" s="191" t="s">
        <v>342</v>
      </c>
      <c r="E141" s="192" t="s">
        <v>5449</v>
      </c>
      <c r="F141" s="193" t="s">
        <v>5450</v>
      </c>
      <c r="G141" s="194" t="s">
        <v>390</v>
      </c>
      <c r="H141" s="195">
        <v>10</v>
      </c>
      <c r="I141" s="269">
        <v>13.9</v>
      </c>
      <c r="J141" s="197">
        <f>ROUND(I141*H141,2)</f>
        <v>139</v>
      </c>
      <c r="K141" s="193" t="s">
        <v>5100</v>
      </c>
      <c r="L141" s="322"/>
    </row>
    <row r="142" spans="2:12" s="1" customFormat="1" ht="22.5" customHeight="1" outlineLevel="2" collapsed="1">
      <c r="B142" s="302"/>
      <c r="C142" s="191" t="s">
        <v>8</v>
      </c>
      <c r="D142" s="191" t="s">
        <v>342</v>
      </c>
      <c r="E142" s="192" t="s">
        <v>5463</v>
      </c>
      <c r="F142" s="193" t="s">
        <v>5464</v>
      </c>
      <c r="G142" s="194" t="s">
        <v>390</v>
      </c>
      <c r="H142" s="195">
        <v>10</v>
      </c>
      <c r="I142" s="269">
        <v>27.9</v>
      </c>
      <c r="J142" s="197">
        <f>ROUND(I142*H142,2)</f>
        <v>279</v>
      </c>
      <c r="K142" s="193" t="s">
        <v>5100</v>
      </c>
      <c r="L142" s="322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5978</v>
      </c>
      <c r="G143" s="204"/>
      <c r="H143" s="212">
        <v>10</v>
      </c>
      <c r="I143" s="332" t="s">
        <v>34</v>
      </c>
      <c r="J143" s="204"/>
      <c r="K143" s="204"/>
      <c r="L143" s="333"/>
    </row>
    <row r="144" spans="2:12" s="14" customFormat="1" ht="13.5" hidden="1" outlineLevel="3">
      <c r="B144" s="335"/>
      <c r="C144" s="205"/>
      <c r="D144" s="206" t="s">
        <v>348</v>
      </c>
      <c r="E144" s="207" t="s">
        <v>34</v>
      </c>
      <c r="F144" s="208" t="s">
        <v>352</v>
      </c>
      <c r="G144" s="205"/>
      <c r="H144" s="209">
        <v>10</v>
      </c>
      <c r="I144" s="336" t="s">
        <v>34</v>
      </c>
      <c r="J144" s="205"/>
      <c r="K144" s="205"/>
      <c r="L144" s="337"/>
    </row>
    <row r="145" spans="2:12" s="1" customFormat="1" ht="22.5" customHeight="1" outlineLevel="2">
      <c r="B145" s="302"/>
      <c r="C145" s="191" t="s">
        <v>410</v>
      </c>
      <c r="D145" s="191" t="s">
        <v>342</v>
      </c>
      <c r="E145" s="192" t="s">
        <v>5979</v>
      </c>
      <c r="F145" s="193" t="s">
        <v>5466</v>
      </c>
      <c r="G145" s="194" t="s">
        <v>345</v>
      </c>
      <c r="H145" s="195">
        <v>18.139</v>
      </c>
      <c r="I145" s="269">
        <v>167.2</v>
      </c>
      <c r="J145" s="197">
        <f>ROUND(I145*H145,2)</f>
        <v>3032.84</v>
      </c>
      <c r="K145" s="193" t="s">
        <v>5139</v>
      </c>
      <c r="L145" s="322"/>
    </row>
    <row r="146" spans="2:12" s="1" customFormat="1" ht="22.5" customHeight="1" outlineLevel="2" collapsed="1">
      <c r="B146" s="302"/>
      <c r="C146" s="217" t="s">
        <v>414</v>
      </c>
      <c r="D146" s="217" t="s">
        <v>441</v>
      </c>
      <c r="E146" s="218" t="s">
        <v>5490</v>
      </c>
      <c r="F146" s="219" t="s">
        <v>5491</v>
      </c>
      <c r="G146" s="220" t="s">
        <v>444</v>
      </c>
      <c r="H146" s="221">
        <v>0.2</v>
      </c>
      <c r="I146" s="270">
        <v>111.5</v>
      </c>
      <c r="J146" s="222">
        <f>ROUND(I146*H146,2)</f>
        <v>22.3</v>
      </c>
      <c r="K146" s="219" t="s">
        <v>5100</v>
      </c>
      <c r="L146" s="334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5980</v>
      </c>
      <c r="G147" s="204"/>
      <c r="H147" s="212">
        <v>0.2</v>
      </c>
      <c r="I147" s="332" t="s">
        <v>34</v>
      </c>
      <c r="J147" s="204"/>
      <c r="K147" s="204"/>
      <c r="L147" s="333"/>
    </row>
    <row r="148" spans="2:12" s="14" customFormat="1" ht="13.5" hidden="1" outlineLevel="3">
      <c r="B148" s="335"/>
      <c r="C148" s="205"/>
      <c r="D148" s="206" t="s">
        <v>348</v>
      </c>
      <c r="E148" s="207" t="s">
        <v>34</v>
      </c>
      <c r="F148" s="208" t="s">
        <v>352</v>
      </c>
      <c r="G148" s="205"/>
      <c r="H148" s="209">
        <v>0.2</v>
      </c>
      <c r="I148" s="336" t="s">
        <v>34</v>
      </c>
      <c r="J148" s="205"/>
      <c r="K148" s="205"/>
      <c r="L148" s="337"/>
    </row>
    <row r="149" spans="2:12" s="11" customFormat="1" ht="29.85" customHeight="1" outlineLevel="1">
      <c r="B149" s="318"/>
      <c r="C149" s="182"/>
      <c r="D149" s="188" t="s">
        <v>74</v>
      </c>
      <c r="E149" s="189" t="s">
        <v>83</v>
      </c>
      <c r="F149" s="189" t="s">
        <v>5584</v>
      </c>
      <c r="G149" s="182"/>
      <c r="H149" s="182"/>
      <c r="I149" s="321" t="s">
        <v>34</v>
      </c>
      <c r="J149" s="190">
        <f>SUM(J150:J159)</f>
        <v>4430.37</v>
      </c>
      <c r="K149" s="182"/>
      <c r="L149" s="320"/>
    </row>
    <row r="150" spans="2:12" s="1" customFormat="1" ht="22.5" customHeight="1" outlineLevel="2" collapsed="1">
      <c r="B150" s="302"/>
      <c r="C150" s="191" t="s">
        <v>418</v>
      </c>
      <c r="D150" s="191" t="s">
        <v>342</v>
      </c>
      <c r="E150" s="192" t="s">
        <v>5981</v>
      </c>
      <c r="F150" s="193" t="s">
        <v>5982</v>
      </c>
      <c r="G150" s="194" t="s">
        <v>345</v>
      </c>
      <c r="H150" s="195">
        <v>2.592</v>
      </c>
      <c r="I150" s="269">
        <v>696.6</v>
      </c>
      <c r="J150" s="197">
        <f>ROUND(I150*H150,2)</f>
        <v>1805.59</v>
      </c>
      <c r="K150" s="193" t="s">
        <v>5100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5983</v>
      </c>
      <c r="G151" s="204"/>
      <c r="H151" s="212">
        <v>2.592</v>
      </c>
      <c r="I151" s="332" t="s">
        <v>34</v>
      </c>
      <c r="J151" s="204"/>
      <c r="K151" s="204"/>
      <c r="L151" s="333"/>
    </row>
    <row r="152" spans="2:12" s="14" customFormat="1" ht="13.5" hidden="1" outlineLevel="3">
      <c r="B152" s="335"/>
      <c r="C152" s="205"/>
      <c r="D152" s="206" t="s">
        <v>348</v>
      </c>
      <c r="E152" s="207" t="s">
        <v>34</v>
      </c>
      <c r="F152" s="208" t="s">
        <v>352</v>
      </c>
      <c r="G152" s="205"/>
      <c r="H152" s="209">
        <v>2.592</v>
      </c>
      <c r="I152" s="336" t="s">
        <v>34</v>
      </c>
      <c r="J152" s="205"/>
      <c r="K152" s="205"/>
      <c r="L152" s="337"/>
    </row>
    <row r="153" spans="2:12" s="1" customFormat="1" ht="22.5" customHeight="1" outlineLevel="2" collapsed="1">
      <c r="B153" s="302"/>
      <c r="C153" s="191" t="s">
        <v>422</v>
      </c>
      <c r="D153" s="191" t="s">
        <v>342</v>
      </c>
      <c r="E153" s="192" t="s">
        <v>5984</v>
      </c>
      <c r="F153" s="193" t="s">
        <v>5985</v>
      </c>
      <c r="G153" s="194" t="s">
        <v>345</v>
      </c>
      <c r="H153" s="195">
        <v>0.65</v>
      </c>
      <c r="I153" s="269">
        <v>2507.8</v>
      </c>
      <c r="J153" s="197">
        <f>ROUND(I153*H153,2)</f>
        <v>1630.07</v>
      </c>
      <c r="K153" s="193" t="s">
        <v>5100</v>
      </c>
      <c r="L153" s="322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5986</v>
      </c>
      <c r="G154" s="204"/>
      <c r="H154" s="212">
        <v>0.65</v>
      </c>
      <c r="I154" s="332" t="s">
        <v>34</v>
      </c>
      <c r="J154" s="204"/>
      <c r="K154" s="204"/>
      <c r="L154" s="333"/>
    </row>
    <row r="155" spans="2:12" s="14" customFormat="1" ht="13.5" hidden="1" outlineLevel="3">
      <c r="B155" s="335"/>
      <c r="C155" s="205"/>
      <c r="D155" s="206" t="s">
        <v>348</v>
      </c>
      <c r="E155" s="207" t="s">
        <v>34</v>
      </c>
      <c r="F155" s="208" t="s">
        <v>352</v>
      </c>
      <c r="G155" s="205"/>
      <c r="H155" s="209">
        <v>0.65</v>
      </c>
      <c r="I155" s="336" t="s">
        <v>34</v>
      </c>
      <c r="J155" s="205"/>
      <c r="K155" s="205"/>
      <c r="L155" s="337"/>
    </row>
    <row r="156" spans="2:12" s="1" customFormat="1" ht="22.5" customHeight="1" outlineLevel="2" collapsed="1">
      <c r="B156" s="302"/>
      <c r="C156" s="191" t="s">
        <v>425</v>
      </c>
      <c r="D156" s="191" t="s">
        <v>342</v>
      </c>
      <c r="E156" s="192" t="s">
        <v>5987</v>
      </c>
      <c r="F156" s="193" t="s">
        <v>5988</v>
      </c>
      <c r="G156" s="194" t="s">
        <v>390</v>
      </c>
      <c r="H156" s="195">
        <v>1.02</v>
      </c>
      <c r="I156" s="269">
        <v>626.9</v>
      </c>
      <c r="J156" s="197">
        <f>ROUND(I156*H156,2)</f>
        <v>639.44</v>
      </c>
      <c r="K156" s="193" t="s">
        <v>5100</v>
      </c>
      <c r="L156" s="322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11" t="s">
        <v>5989</v>
      </c>
      <c r="G157" s="204"/>
      <c r="H157" s="212">
        <v>1.02</v>
      </c>
      <c r="I157" s="332" t="s">
        <v>34</v>
      </c>
      <c r="J157" s="204"/>
      <c r="K157" s="204"/>
      <c r="L157" s="333"/>
    </row>
    <row r="158" spans="2:12" s="14" customFormat="1" ht="13.5" hidden="1" outlineLevel="3">
      <c r="B158" s="335"/>
      <c r="C158" s="205"/>
      <c r="D158" s="206" t="s">
        <v>348</v>
      </c>
      <c r="E158" s="207" t="s">
        <v>34</v>
      </c>
      <c r="F158" s="208" t="s">
        <v>352</v>
      </c>
      <c r="G158" s="205"/>
      <c r="H158" s="209">
        <v>1.02</v>
      </c>
      <c r="I158" s="336" t="s">
        <v>34</v>
      </c>
      <c r="J158" s="205"/>
      <c r="K158" s="205"/>
      <c r="L158" s="337"/>
    </row>
    <row r="159" spans="2:12" s="1" customFormat="1" ht="22.5" customHeight="1" outlineLevel="2" collapsed="1">
      <c r="B159" s="302"/>
      <c r="C159" s="191" t="s">
        <v>7</v>
      </c>
      <c r="D159" s="191" t="s">
        <v>342</v>
      </c>
      <c r="E159" s="192" t="s">
        <v>5990</v>
      </c>
      <c r="F159" s="193" t="s">
        <v>5991</v>
      </c>
      <c r="G159" s="194" t="s">
        <v>390</v>
      </c>
      <c r="H159" s="195">
        <v>1.02</v>
      </c>
      <c r="I159" s="269">
        <v>348.3</v>
      </c>
      <c r="J159" s="197">
        <f>ROUND(I159*H159,2)</f>
        <v>355.27</v>
      </c>
      <c r="K159" s="193" t="s">
        <v>5100</v>
      </c>
      <c r="L159" s="322"/>
    </row>
    <row r="160" spans="2:12" s="12" customFormat="1" ht="13.5" hidden="1" outlineLevel="3">
      <c r="B160" s="342"/>
      <c r="C160" s="203"/>
      <c r="D160" s="206" t="s">
        <v>348</v>
      </c>
      <c r="E160" s="343" t="s">
        <v>34</v>
      </c>
      <c r="F160" s="344" t="s">
        <v>5992</v>
      </c>
      <c r="G160" s="203"/>
      <c r="H160" s="345" t="s">
        <v>34</v>
      </c>
      <c r="I160" s="346" t="s">
        <v>34</v>
      </c>
      <c r="J160" s="203"/>
      <c r="K160" s="203"/>
      <c r="L160" s="347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5993</v>
      </c>
      <c r="G161" s="204"/>
      <c r="H161" s="212">
        <v>1.02</v>
      </c>
      <c r="I161" s="332" t="s">
        <v>34</v>
      </c>
      <c r="J161" s="204"/>
      <c r="K161" s="204"/>
      <c r="L161" s="333"/>
    </row>
    <row r="162" spans="2:12" s="14" customFormat="1" ht="13.5" hidden="1" outlineLevel="3">
      <c r="B162" s="335"/>
      <c r="C162" s="205"/>
      <c r="D162" s="206" t="s">
        <v>348</v>
      </c>
      <c r="E162" s="207" t="s">
        <v>34</v>
      </c>
      <c r="F162" s="208" t="s">
        <v>352</v>
      </c>
      <c r="G162" s="205"/>
      <c r="H162" s="209">
        <v>1.02</v>
      </c>
      <c r="I162" s="336" t="s">
        <v>34</v>
      </c>
      <c r="J162" s="205"/>
      <c r="K162" s="205"/>
      <c r="L162" s="337"/>
    </row>
    <row r="163" spans="2:12" s="11" customFormat="1" ht="29.85" customHeight="1" outlineLevel="1">
      <c r="B163" s="318"/>
      <c r="C163" s="182"/>
      <c r="D163" s="188" t="s">
        <v>74</v>
      </c>
      <c r="E163" s="189" t="s">
        <v>435</v>
      </c>
      <c r="F163" s="189" t="s">
        <v>5994</v>
      </c>
      <c r="G163" s="182"/>
      <c r="H163" s="182"/>
      <c r="I163" s="321" t="s">
        <v>34</v>
      </c>
      <c r="J163" s="190">
        <f>SUM(J164:J172)</f>
        <v>690907.6300000001</v>
      </c>
      <c r="K163" s="182"/>
      <c r="L163" s="320"/>
    </row>
    <row r="164" spans="2:12" s="1" customFormat="1" ht="22.5" customHeight="1" outlineLevel="2" collapsed="1">
      <c r="B164" s="302"/>
      <c r="C164" s="191" t="s">
        <v>431</v>
      </c>
      <c r="D164" s="191" t="s">
        <v>342</v>
      </c>
      <c r="E164" s="192" t="s">
        <v>5995</v>
      </c>
      <c r="F164" s="193" t="s">
        <v>5996</v>
      </c>
      <c r="G164" s="194" t="s">
        <v>390</v>
      </c>
      <c r="H164" s="195">
        <v>134.4</v>
      </c>
      <c r="I164" s="269">
        <v>1253.9</v>
      </c>
      <c r="J164" s="197">
        <f>ROUND(I164*H164,2)</f>
        <v>168524.16</v>
      </c>
      <c r="K164" s="193" t="s">
        <v>5100</v>
      </c>
      <c r="L164" s="322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5997</v>
      </c>
      <c r="G165" s="204"/>
      <c r="H165" s="212">
        <v>134.4</v>
      </c>
      <c r="I165" s="332" t="s">
        <v>34</v>
      </c>
      <c r="J165" s="204"/>
      <c r="K165" s="204"/>
      <c r="L165" s="333"/>
    </row>
    <row r="166" spans="2:12" s="14" customFormat="1" ht="13.5" hidden="1" outlineLevel="3">
      <c r="B166" s="335"/>
      <c r="C166" s="205"/>
      <c r="D166" s="206" t="s">
        <v>348</v>
      </c>
      <c r="E166" s="207" t="s">
        <v>34</v>
      </c>
      <c r="F166" s="208" t="s">
        <v>352</v>
      </c>
      <c r="G166" s="205"/>
      <c r="H166" s="209">
        <v>134.4</v>
      </c>
      <c r="I166" s="336" t="s">
        <v>34</v>
      </c>
      <c r="J166" s="205"/>
      <c r="K166" s="205"/>
      <c r="L166" s="337"/>
    </row>
    <row r="167" spans="2:12" s="1" customFormat="1" ht="22.5" customHeight="1" outlineLevel="2">
      <c r="B167" s="302"/>
      <c r="C167" s="191" t="s">
        <v>435</v>
      </c>
      <c r="D167" s="191" t="s">
        <v>342</v>
      </c>
      <c r="E167" s="192" t="s">
        <v>5998</v>
      </c>
      <c r="F167" s="193" t="s">
        <v>5999</v>
      </c>
      <c r="G167" s="194" t="s">
        <v>417</v>
      </c>
      <c r="H167" s="195">
        <v>0.652</v>
      </c>
      <c r="I167" s="269">
        <v>55728</v>
      </c>
      <c r="J167" s="197">
        <f>ROUND(I167*H167,2)</f>
        <v>36334.66</v>
      </c>
      <c r="K167" s="193" t="s">
        <v>5139</v>
      </c>
      <c r="L167" s="322"/>
    </row>
    <row r="168" spans="2:12" s="1" customFormat="1" ht="22.5" customHeight="1" outlineLevel="2">
      <c r="B168" s="302"/>
      <c r="C168" s="191" t="s">
        <v>436</v>
      </c>
      <c r="D168" s="191" t="s">
        <v>342</v>
      </c>
      <c r="E168" s="192" t="s">
        <v>6000</v>
      </c>
      <c r="F168" s="193" t="s">
        <v>6001</v>
      </c>
      <c r="G168" s="194" t="s">
        <v>417</v>
      </c>
      <c r="H168" s="195">
        <v>0.652</v>
      </c>
      <c r="I168" s="269">
        <v>27864</v>
      </c>
      <c r="J168" s="197">
        <f>ROUND(I168*H168,2)</f>
        <v>18167.33</v>
      </c>
      <c r="K168" s="193" t="s">
        <v>5139</v>
      </c>
      <c r="L168" s="322"/>
    </row>
    <row r="169" spans="2:12" s="1" customFormat="1" ht="22.5" customHeight="1" outlineLevel="2" collapsed="1">
      <c r="B169" s="302"/>
      <c r="C169" s="191" t="s">
        <v>440</v>
      </c>
      <c r="D169" s="191" t="s">
        <v>342</v>
      </c>
      <c r="E169" s="192" t="s">
        <v>6002</v>
      </c>
      <c r="F169" s="193" t="s">
        <v>6003</v>
      </c>
      <c r="G169" s="194" t="s">
        <v>491</v>
      </c>
      <c r="H169" s="195">
        <v>16.8</v>
      </c>
      <c r="I169" s="269">
        <v>209</v>
      </c>
      <c r="J169" s="197">
        <f>ROUND(I169*H169,2)</f>
        <v>3511.2</v>
      </c>
      <c r="K169" s="193" t="s">
        <v>5139</v>
      </c>
      <c r="L169" s="322"/>
    </row>
    <row r="170" spans="2:12" s="13" customFormat="1" ht="13.5" hidden="1" outlineLevel="3">
      <c r="B170" s="331"/>
      <c r="C170" s="204"/>
      <c r="D170" s="206" t="s">
        <v>348</v>
      </c>
      <c r="E170" s="210" t="s">
        <v>34</v>
      </c>
      <c r="F170" s="211" t="s">
        <v>6004</v>
      </c>
      <c r="G170" s="204"/>
      <c r="H170" s="212">
        <v>16.8</v>
      </c>
      <c r="I170" s="332" t="s">
        <v>34</v>
      </c>
      <c r="J170" s="204"/>
      <c r="K170" s="204"/>
      <c r="L170" s="333"/>
    </row>
    <row r="171" spans="2:12" s="14" customFormat="1" ht="13.5" hidden="1" outlineLevel="3">
      <c r="B171" s="335"/>
      <c r="C171" s="205"/>
      <c r="D171" s="206" t="s">
        <v>348</v>
      </c>
      <c r="E171" s="207" t="s">
        <v>34</v>
      </c>
      <c r="F171" s="208" t="s">
        <v>352</v>
      </c>
      <c r="G171" s="205"/>
      <c r="H171" s="209">
        <v>16.8</v>
      </c>
      <c r="I171" s="336" t="s">
        <v>34</v>
      </c>
      <c r="J171" s="205"/>
      <c r="K171" s="205"/>
      <c r="L171" s="337"/>
    </row>
    <row r="172" spans="2:12" s="1" customFormat="1" ht="22.5" customHeight="1" outlineLevel="2" collapsed="1">
      <c r="B172" s="302"/>
      <c r="C172" s="217" t="s">
        <v>446</v>
      </c>
      <c r="D172" s="217" t="s">
        <v>441</v>
      </c>
      <c r="E172" s="218" t="s">
        <v>6005</v>
      </c>
      <c r="F172" s="219" t="s">
        <v>6006</v>
      </c>
      <c r="G172" s="220" t="s">
        <v>417</v>
      </c>
      <c r="H172" s="221">
        <v>20.832</v>
      </c>
      <c r="I172" s="270">
        <v>22291.2</v>
      </c>
      <c r="J172" s="222">
        <f>ROUND(I172*H172,2)</f>
        <v>464370.28</v>
      </c>
      <c r="K172" s="219" t="s">
        <v>5100</v>
      </c>
      <c r="L172" s="334"/>
    </row>
    <row r="173" spans="2:12" s="13" customFormat="1" ht="13.5" hidden="1" outlineLevel="3">
      <c r="B173" s="331"/>
      <c r="C173" s="204"/>
      <c r="D173" s="206" t="s">
        <v>348</v>
      </c>
      <c r="E173" s="210" t="s">
        <v>34</v>
      </c>
      <c r="F173" s="211" t="s">
        <v>6007</v>
      </c>
      <c r="G173" s="204"/>
      <c r="H173" s="212">
        <v>20.832</v>
      </c>
      <c r="I173" s="332" t="s">
        <v>34</v>
      </c>
      <c r="J173" s="204"/>
      <c r="K173" s="204"/>
      <c r="L173" s="333"/>
    </row>
    <row r="174" spans="2:12" s="14" customFormat="1" ht="13.5" hidden="1" outlineLevel="3">
      <c r="B174" s="335"/>
      <c r="C174" s="205"/>
      <c r="D174" s="206" t="s">
        <v>348</v>
      </c>
      <c r="E174" s="207" t="s">
        <v>34</v>
      </c>
      <c r="F174" s="208" t="s">
        <v>352</v>
      </c>
      <c r="G174" s="205"/>
      <c r="H174" s="209">
        <v>20.832</v>
      </c>
      <c r="I174" s="336" t="s">
        <v>34</v>
      </c>
      <c r="J174" s="205"/>
      <c r="K174" s="205"/>
      <c r="L174" s="337"/>
    </row>
    <row r="175" spans="2:12" s="11" customFormat="1" ht="29.85" customHeight="1" outlineLevel="1">
      <c r="B175" s="318"/>
      <c r="C175" s="182"/>
      <c r="D175" s="188" t="s">
        <v>74</v>
      </c>
      <c r="E175" s="189" t="s">
        <v>488</v>
      </c>
      <c r="F175" s="189" t="s">
        <v>6008</v>
      </c>
      <c r="G175" s="182"/>
      <c r="H175" s="182"/>
      <c r="I175" s="321" t="s">
        <v>34</v>
      </c>
      <c r="J175" s="190">
        <f>J176</f>
        <v>1025896.8</v>
      </c>
      <c r="K175" s="182"/>
      <c r="L175" s="320"/>
    </row>
    <row r="176" spans="2:12" s="1" customFormat="1" ht="22.5" customHeight="1" outlineLevel="2" collapsed="1">
      <c r="B176" s="302"/>
      <c r="C176" s="191" t="s">
        <v>449</v>
      </c>
      <c r="D176" s="191" t="s">
        <v>342</v>
      </c>
      <c r="E176" s="192" t="s">
        <v>6009</v>
      </c>
      <c r="F176" s="193" t="s">
        <v>6010</v>
      </c>
      <c r="G176" s="194" t="s">
        <v>5936</v>
      </c>
      <c r="H176" s="195">
        <v>1</v>
      </c>
      <c r="I176" s="269">
        <v>1025896.8</v>
      </c>
      <c r="J176" s="197">
        <f>ROUND(I176*H176,2)</f>
        <v>1025896.8</v>
      </c>
      <c r="K176" s="193" t="s">
        <v>5139</v>
      </c>
      <c r="L176" s="322"/>
    </row>
    <row r="177" spans="2:12" s="12" customFormat="1" ht="24" hidden="1" outlineLevel="3">
      <c r="B177" s="342"/>
      <c r="C177" s="203"/>
      <c r="D177" s="206" t="s">
        <v>348</v>
      </c>
      <c r="E177" s="343" t="s">
        <v>34</v>
      </c>
      <c r="F177" s="344" t="s">
        <v>6011</v>
      </c>
      <c r="G177" s="203"/>
      <c r="H177" s="345" t="s">
        <v>34</v>
      </c>
      <c r="I177" s="346" t="s">
        <v>34</v>
      </c>
      <c r="J177" s="203"/>
      <c r="K177" s="203"/>
      <c r="L177" s="347"/>
    </row>
    <row r="178" spans="2:12" s="13" customFormat="1" ht="13.5" hidden="1" outlineLevel="3">
      <c r="B178" s="331"/>
      <c r="C178" s="204"/>
      <c r="D178" s="206" t="s">
        <v>348</v>
      </c>
      <c r="E178" s="210" t="s">
        <v>34</v>
      </c>
      <c r="F178" s="211" t="s">
        <v>23</v>
      </c>
      <c r="G178" s="204"/>
      <c r="H178" s="212">
        <v>1</v>
      </c>
      <c r="I178" s="332" t="s">
        <v>34</v>
      </c>
      <c r="J178" s="204"/>
      <c r="K178" s="204"/>
      <c r="L178" s="333"/>
    </row>
    <row r="179" spans="2:12" s="14" customFormat="1" ht="13.5" hidden="1" outlineLevel="3">
      <c r="B179" s="335"/>
      <c r="C179" s="205"/>
      <c r="D179" s="206" t="s">
        <v>348</v>
      </c>
      <c r="E179" s="207" t="s">
        <v>34</v>
      </c>
      <c r="F179" s="208" t="s">
        <v>352</v>
      </c>
      <c r="G179" s="205"/>
      <c r="H179" s="209">
        <v>1</v>
      </c>
      <c r="I179" s="336" t="s">
        <v>34</v>
      </c>
      <c r="J179" s="205"/>
      <c r="K179" s="205"/>
      <c r="L179" s="337"/>
    </row>
    <row r="180" spans="2:12" s="11" customFormat="1" ht="29.85" customHeight="1" outlineLevel="1">
      <c r="B180" s="318"/>
      <c r="C180" s="182"/>
      <c r="D180" s="188" t="s">
        <v>74</v>
      </c>
      <c r="E180" s="189" t="s">
        <v>368</v>
      </c>
      <c r="F180" s="189" t="s">
        <v>1774</v>
      </c>
      <c r="G180" s="182"/>
      <c r="H180" s="182"/>
      <c r="I180" s="321" t="s">
        <v>34</v>
      </c>
      <c r="J180" s="190">
        <f>SUM(J181:J187)</f>
        <v>12339.36</v>
      </c>
      <c r="K180" s="182"/>
      <c r="L180" s="320"/>
    </row>
    <row r="181" spans="2:12" s="1" customFormat="1" ht="22.5" customHeight="1" outlineLevel="2" collapsed="1">
      <c r="B181" s="302"/>
      <c r="C181" s="191" t="s">
        <v>451</v>
      </c>
      <c r="D181" s="191" t="s">
        <v>342</v>
      </c>
      <c r="E181" s="192" t="s">
        <v>6012</v>
      </c>
      <c r="F181" s="193" t="s">
        <v>6013</v>
      </c>
      <c r="G181" s="194" t="s">
        <v>390</v>
      </c>
      <c r="H181" s="195">
        <v>18</v>
      </c>
      <c r="I181" s="269">
        <v>181.1</v>
      </c>
      <c r="J181" s="197">
        <f>ROUND(I181*H181,2)</f>
        <v>3259.8</v>
      </c>
      <c r="K181" s="193" t="s">
        <v>5100</v>
      </c>
      <c r="L181" s="322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6014</v>
      </c>
      <c r="G182" s="204"/>
      <c r="H182" s="212">
        <v>18</v>
      </c>
      <c r="I182" s="332" t="s">
        <v>34</v>
      </c>
      <c r="J182" s="204"/>
      <c r="K182" s="204"/>
      <c r="L182" s="333"/>
    </row>
    <row r="183" spans="2:12" s="14" customFormat="1" ht="13.5" hidden="1" outlineLevel="3">
      <c r="B183" s="335"/>
      <c r="C183" s="205"/>
      <c r="D183" s="206" t="s">
        <v>348</v>
      </c>
      <c r="E183" s="207" t="s">
        <v>34</v>
      </c>
      <c r="F183" s="208" t="s">
        <v>352</v>
      </c>
      <c r="G183" s="205"/>
      <c r="H183" s="209">
        <v>18</v>
      </c>
      <c r="I183" s="336" t="s">
        <v>34</v>
      </c>
      <c r="J183" s="205"/>
      <c r="K183" s="205"/>
      <c r="L183" s="337"/>
    </row>
    <row r="184" spans="2:12" s="1" customFormat="1" ht="22.5" customHeight="1" outlineLevel="2" collapsed="1">
      <c r="B184" s="302"/>
      <c r="C184" s="191" t="s">
        <v>454</v>
      </c>
      <c r="D184" s="191" t="s">
        <v>342</v>
      </c>
      <c r="E184" s="192" t="s">
        <v>6015</v>
      </c>
      <c r="F184" s="193" t="s">
        <v>6016</v>
      </c>
      <c r="G184" s="194" t="s">
        <v>390</v>
      </c>
      <c r="H184" s="195">
        <v>18</v>
      </c>
      <c r="I184" s="269">
        <v>153.3</v>
      </c>
      <c r="J184" s="197">
        <f>ROUND(I184*H184,2)</f>
        <v>2759.4</v>
      </c>
      <c r="K184" s="193" t="s">
        <v>5100</v>
      </c>
      <c r="L184" s="322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6014</v>
      </c>
      <c r="G185" s="204"/>
      <c r="H185" s="212">
        <v>18</v>
      </c>
      <c r="I185" s="332" t="s">
        <v>34</v>
      </c>
      <c r="J185" s="204"/>
      <c r="K185" s="204"/>
      <c r="L185" s="333"/>
    </row>
    <row r="186" spans="2:12" s="14" customFormat="1" ht="13.5" hidden="1" outlineLevel="3">
      <c r="B186" s="335"/>
      <c r="C186" s="205"/>
      <c r="D186" s="206" t="s">
        <v>348</v>
      </c>
      <c r="E186" s="207" t="s">
        <v>34</v>
      </c>
      <c r="F186" s="208" t="s">
        <v>352</v>
      </c>
      <c r="G186" s="205"/>
      <c r="H186" s="209">
        <v>18</v>
      </c>
      <c r="I186" s="336" t="s">
        <v>34</v>
      </c>
      <c r="J186" s="205"/>
      <c r="K186" s="205"/>
      <c r="L186" s="337"/>
    </row>
    <row r="187" spans="2:12" s="1" customFormat="1" ht="22.5" customHeight="1" outlineLevel="2" collapsed="1">
      <c r="B187" s="302"/>
      <c r="C187" s="217" t="s">
        <v>260</v>
      </c>
      <c r="D187" s="217" t="s">
        <v>441</v>
      </c>
      <c r="E187" s="218" t="s">
        <v>6017</v>
      </c>
      <c r="F187" s="219" t="s">
        <v>6018</v>
      </c>
      <c r="G187" s="220" t="s">
        <v>390</v>
      </c>
      <c r="H187" s="221">
        <v>18.9</v>
      </c>
      <c r="I187" s="270">
        <v>334.4</v>
      </c>
      <c r="J187" s="222">
        <f>ROUND(I187*H187,2)</f>
        <v>6320.16</v>
      </c>
      <c r="K187" s="219" t="s">
        <v>5100</v>
      </c>
      <c r="L187" s="334"/>
    </row>
    <row r="188" spans="2:12" s="13" customFormat="1" ht="13.5" hidden="1" outlineLevel="3">
      <c r="B188" s="331"/>
      <c r="C188" s="204"/>
      <c r="D188" s="206" t="s">
        <v>348</v>
      </c>
      <c r="E188" s="210" t="s">
        <v>34</v>
      </c>
      <c r="F188" s="211" t="s">
        <v>6019</v>
      </c>
      <c r="G188" s="204"/>
      <c r="H188" s="212">
        <v>18.9</v>
      </c>
      <c r="I188" s="332" t="s">
        <v>34</v>
      </c>
      <c r="J188" s="204"/>
      <c r="K188" s="204"/>
      <c r="L188" s="333"/>
    </row>
    <row r="189" spans="2:12" s="14" customFormat="1" ht="13.5" hidden="1" outlineLevel="3">
      <c r="B189" s="335"/>
      <c r="C189" s="205"/>
      <c r="D189" s="206" t="s">
        <v>348</v>
      </c>
      <c r="E189" s="207" t="s">
        <v>34</v>
      </c>
      <c r="F189" s="208" t="s">
        <v>352</v>
      </c>
      <c r="G189" s="205"/>
      <c r="H189" s="209">
        <v>18.9</v>
      </c>
      <c r="I189" s="336" t="s">
        <v>34</v>
      </c>
      <c r="J189" s="205"/>
      <c r="K189" s="205"/>
      <c r="L189" s="337"/>
    </row>
    <row r="190" spans="2:12" s="11" customFormat="1" ht="29.85" customHeight="1" outlineLevel="1">
      <c r="B190" s="318"/>
      <c r="C190" s="182"/>
      <c r="D190" s="188" t="s">
        <v>74</v>
      </c>
      <c r="E190" s="189" t="s">
        <v>382</v>
      </c>
      <c r="F190" s="189" t="s">
        <v>1861</v>
      </c>
      <c r="G190" s="182"/>
      <c r="H190" s="182"/>
      <c r="I190" s="321" t="s">
        <v>34</v>
      </c>
      <c r="J190" s="190">
        <f>SUM(J191:J192)</f>
        <v>2145.6</v>
      </c>
      <c r="K190" s="182"/>
      <c r="L190" s="320"/>
    </row>
    <row r="191" spans="2:12" s="1" customFormat="1" ht="22.5" customHeight="1" outlineLevel="2">
      <c r="B191" s="302"/>
      <c r="C191" s="191" t="s">
        <v>461</v>
      </c>
      <c r="D191" s="191" t="s">
        <v>342</v>
      </c>
      <c r="E191" s="192" t="s">
        <v>6020</v>
      </c>
      <c r="F191" s="193" t="s">
        <v>6021</v>
      </c>
      <c r="G191" s="194" t="s">
        <v>1130</v>
      </c>
      <c r="H191" s="195">
        <v>1</v>
      </c>
      <c r="I191" s="269">
        <v>418</v>
      </c>
      <c r="J191" s="197">
        <f>ROUND(I191*H191,2)</f>
        <v>418</v>
      </c>
      <c r="K191" s="193" t="s">
        <v>5139</v>
      </c>
      <c r="L191" s="322"/>
    </row>
    <row r="192" spans="2:12" s="1" customFormat="1" ht="22.5" customHeight="1" outlineLevel="2" collapsed="1">
      <c r="B192" s="302"/>
      <c r="C192" s="217" t="s">
        <v>465</v>
      </c>
      <c r="D192" s="217" t="s">
        <v>441</v>
      </c>
      <c r="E192" s="218" t="s">
        <v>6022</v>
      </c>
      <c r="F192" s="219" t="s">
        <v>6023</v>
      </c>
      <c r="G192" s="220" t="s">
        <v>491</v>
      </c>
      <c r="H192" s="221">
        <v>0.8</v>
      </c>
      <c r="I192" s="270">
        <v>2159.5</v>
      </c>
      <c r="J192" s="222">
        <f>ROUND(I192*H192,2)</f>
        <v>1727.6</v>
      </c>
      <c r="K192" s="219" t="s">
        <v>5139</v>
      </c>
      <c r="L192" s="334"/>
    </row>
    <row r="193" spans="2:12" s="12" customFormat="1" ht="13.5" hidden="1" outlineLevel="3">
      <c r="B193" s="342"/>
      <c r="C193" s="203"/>
      <c r="D193" s="206" t="s">
        <v>348</v>
      </c>
      <c r="E193" s="343" t="s">
        <v>34</v>
      </c>
      <c r="F193" s="344" t="s">
        <v>6024</v>
      </c>
      <c r="G193" s="203"/>
      <c r="H193" s="345" t="s">
        <v>34</v>
      </c>
      <c r="I193" s="346" t="s">
        <v>34</v>
      </c>
      <c r="J193" s="203"/>
      <c r="K193" s="203"/>
      <c r="L193" s="347"/>
    </row>
    <row r="194" spans="2:12" s="13" customFormat="1" ht="13.5" hidden="1" outlineLevel="3">
      <c r="B194" s="331"/>
      <c r="C194" s="204"/>
      <c r="D194" s="206" t="s">
        <v>348</v>
      </c>
      <c r="E194" s="210" t="s">
        <v>34</v>
      </c>
      <c r="F194" s="211" t="s">
        <v>6025</v>
      </c>
      <c r="G194" s="204"/>
      <c r="H194" s="212">
        <v>0.8</v>
      </c>
      <c r="I194" s="332" t="s">
        <v>34</v>
      </c>
      <c r="J194" s="204"/>
      <c r="K194" s="204"/>
      <c r="L194" s="333"/>
    </row>
    <row r="195" spans="2:12" s="14" customFormat="1" ht="13.5" hidden="1" outlineLevel="3">
      <c r="B195" s="335"/>
      <c r="C195" s="205"/>
      <c r="D195" s="206" t="s">
        <v>348</v>
      </c>
      <c r="E195" s="207" t="s">
        <v>34</v>
      </c>
      <c r="F195" s="208" t="s">
        <v>352</v>
      </c>
      <c r="G195" s="205"/>
      <c r="H195" s="209">
        <v>0.8</v>
      </c>
      <c r="I195" s="336" t="s">
        <v>34</v>
      </c>
      <c r="J195" s="205"/>
      <c r="K195" s="205"/>
      <c r="L195" s="337"/>
    </row>
    <row r="196" spans="2:12" s="11" customFormat="1" ht="29.85" customHeight="1" outlineLevel="1">
      <c r="B196" s="318"/>
      <c r="C196" s="182"/>
      <c r="D196" s="188" t="s">
        <v>74</v>
      </c>
      <c r="E196" s="189" t="s">
        <v>772</v>
      </c>
      <c r="F196" s="189" t="s">
        <v>6026</v>
      </c>
      <c r="G196" s="182"/>
      <c r="H196" s="182"/>
      <c r="I196" s="321" t="s">
        <v>34</v>
      </c>
      <c r="J196" s="190">
        <f>J197</f>
        <v>6706.62</v>
      </c>
      <c r="K196" s="182"/>
      <c r="L196" s="320"/>
    </row>
    <row r="197" spans="2:12" s="1" customFormat="1" ht="22.5" customHeight="1" outlineLevel="2" collapsed="1">
      <c r="B197" s="302"/>
      <c r="C197" s="191" t="s">
        <v>472</v>
      </c>
      <c r="D197" s="191" t="s">
        <v>342</v>
      </c>
      <c r="E197" s="192" t="s">
        <v>6027</v>
      </c>
      <c r="F197" s="193" t="s">
        <v>6028</v>
      </c>
      <c r="G197" s="194" t="s">
        <v>345</v>
      </c>
      <c r="H197" s="195">
        <v>15.044</v>
      </c>
      <c r="I197" s="269">
        <v>445.8</v>
      </c>
      <c r="J197" s="197">
        <f>ROUND(I197*H197,2)</f>
        <v>6706.62</v>
      </c>
      <c r="K197" s="193" t="s">
        <v>5100</v>
      </c>
      <c r="L197" s="322"/>
    </row>
    <row r="198" spans="2:12" s="12" customFormat="1" ht="13.5" hidden="1" outlineLevel="3">
      <c r="B198" s="342"/>
      <c r="C198" s="203"/>
      <c r="D198" s="206" t="s">
        <v>348</v>
      </c>
      <c r="E198" s="343" t="s">
        <v>34</v>
      </c>
      <c r="F198" s="344" t="s">
        <v>6029</v>
      </c>
      <c r="G198" s="203"/>
      <c r="H198" s="345" t="s">
        <v>34</v>
      </c>
      <c r="I198" s="346" t="s">
        <v>34</v>
      </c>
      <c r="J198" s="203"/>
      <c r="K198" s="203"/>
      <c r="L198" s="347"/>
    </row>
    <row r="199" spans="2:12" s="13" customFormat="1" ht="13.5" hidden="1" outlineLevel="3">
      <c r="B199" s="331"/>
      <c r="C199" s="204"/>
      <c r="D199" s="206" t="s">
        <v>348</v>
      </c>
      <c r="E199" s="210" t="s">
        <v>34</v>
      </c>
      <c r="F199" s="211" t="s">
        <v>6030</v>
      </c>
      <c r="G199" s="204"/>
      <c r="H199" s="212">
        <v>15.044</v>
      </c>
      <c r="I199" s="332" t="s">
        <v>34</v>
      </c>
      <c r="J199" s="204"/>
      <c r="K199" s="204"/>
      <c r="L199" s="333"/>
    </row>
    <row r="200" spans="2:12" s="14" customFormat="1" ht="13.5" hidden="1" outlineLevel="3">
      <c r="B200" s="335"/>
      <c r="C200" s="205"/>
      <c r="D200" s="206" t="s">
        <v>348</v>
      </c>
      <c r="E200" s="207" t="s">
        <v>34</v>
      </c>
      <c r="F200" s="208" t="s">
        <v>352</v>
      </c>
      <c r="G200" s="205"/>
      <c r="H200" s="209">
        <v>15.044</v>
      </c>
      <c r="I200" s="336" t="s">
        <v>34</v>
      </c>
      <c r="J200" s="205"/>
      <c r="K200" s="205"/>
      <c r="L200" s="337"/>
    </row>
    <row r="201" spans="2:12" s="11" customFormat="1" ht="29.85" customHeight="1" outlineLevel="1">
      <c r="B201" s="318"/>
      <c r="C201" s="182"/>
      <c r="D201" s="188" t="s">
        <v>74</v>
      </c>
      <c r="E201" s="189" t="s">
        <v>808</v>
      </c>
      <c r="F201" s="189" t="s">
        <v>5765</v>
      </c>
      <c r="G201" s="182"/>
      <c r="H201" s="182"/>
      <c r="I201" s="321" t="s">
        <v>34</v>
      </c>
      <c r="J201" s="190">
        <f>J202</f>
        <v>1841.37</v>
      </c>
      <c r="K201" s="182"/>
      <c r="L201" s="320"/>
    </row>
    <row r="202" spans="2:12" s="1" customFormat="1" ht="22.5" customHeight="1" outlineLevel="2">
      <c r="B202" s="302"/>
      <c r="C202" s="191" t="s">
        <v>475</v>
      </c>
      <c r="D202" s="191" t="s">
        <v>342</v>
      </c>
      <c r="E202" s="192" t="s">
        <v>6031</v>
      </c>
      <c r="F202" s="193" t="s">
        <v>6032</v>
      </c>
      <c r="G202" s="194" t="s">
        <v>417</v>
      </c>
      <c r="H202" s="195">
        <v>37.733</v>
      </c>
      <c r="I202" s="269">
        <v>48.8</v>
      </c>
      <c r="J202" s="197">
        <f>ROUND(I202*H202,2)</f>
        <v>1841.37</v>
      </c>
      <c r="K202" s="193" t="s">
        <v>5100</v>
      </c>
      <c r="L202" s="322"/>
    </row>
    <row r="203" spans="2:12" s="11" customFormat="1" ht="37.35" customHeight="1">
      <c r="B203" s="318"/>
      <c r="C203" s="182"/>
      <c r="D203" s="188" t="s">
        <v>74</v>
      </c>
      <c r="E203" s="231" t="s">
        <v>441</v>
      </c>
      <c r="F203" s="231" t="s">
        <v>2354</v>
      </c>
      <c r="G203" s="182"/>
      <c r="H203" s="182"/>
      <c r="I203" s="321" t="s">
        <v>34</v>
      </c>
      <c r="J203" s="232">
        <f>J204+J214</f>
        <v>84100.21</v>
      </c>
      <c r="K203" s="182"/>
      <c r="L203" s="320"/>
    </row>
    <row r="204" spans="2:12" s="11" customFormat="1" ht="27.6" customHeight="1" outlineLevel="1">
      <c r="B204" s="318"/>
      <c r="C204" s="182"/>
      <c r="D204" s="188" t="s">
        <v>74</v>
      </c>
      <c r="E204" s="189" t="s">
        <v>6033</v>
      </c>
      <c r="F204" s="189" t="s">
        <v>2779</v>
      </c>
      <c r="G204" s="182"/>
      <c r="H204" s="182"/>
      <c r="I204" s="321" t="s">
        <v>34</v>
      </c>
      <c r="J204" s="190">
        <f>SUM(J205:J213)</f>
        <v>38864.5</v>
      </c>
      <c r="K204" s="182"/>
      <c r="L204" s="320"/>
    </row>
    <row r="205" spans="2:12" s="1" customFormat="1" ht="22.5" customHeight="1" outlineLevel="2" collapsed="1">
      <c r="B205" s="302"/>
      <c r="C205" s="191" t="s">
        <v>478</v>
      </c>
      <c r="D205" s="191" t="s">
        <v>342</v>
      </c>
      <c r="E205" s="192" t="s">
        <v>6034</v>
      </c>
      <c r="F205" s="193" t="s">
        <v>6035</v>
      </c>
      <c r="G205" s="194" t="s">
        <v>491</v>
      </c>
      <c r="H205" s="195">
        <v>20</v>
      </c>
      <c r="I205" s="269">
        <v>102.6</v>
      </c>
      <c r="J205" s="197">
        <f>ROUND(I205*H205,2)</f>
        <v>2052</v>
      </c>
      <c r="K205" s="193" t="s">
        <v>5100</v>
      </c>
      <c r="L205" s="322"/>
    </row>
    <row r="206" spans="2:12" s="12" customFormat="1" ht="24" hidden="1" outlineLevel="3">
      <c r="B206" s="342"/>
      <c r="C206" s="203"/>
      <c r="D206" s="206" t="s">
        <v>348</v>
      </c>
      <c r="E206" s="343" t="s">
        <v>34</v>
      </c>
      <c r="F206" s="344" t="s">
        <v>6036</v>
      </c>
      <c r="G206" s="203"/>
      <c r="H206" s="345" t="s">
        <v>34</v>
      </c>
      <c r="I206" s="346" t="s">
        <v>34</v>
      </c>
      <c r="J206" s="203"/>
      <c r="K206" s="203"/>
      <c r="L206" s="347"/>
    </row>
    <row r="207" spans="2:12" s="13" customFormat="1" ht="13.5" hidden="1" outlineLevel="3">
      <c r="B207" s="331"/>
      <c r="C207" s="204"/>
      <c r="D207" s="206" t="s">
        <v>348</v>
      </c>
      <c r="E207" s="210" t="s">
        <v>34</v>
      </c>
      <c r="F207" s="211" t="s">
        <v>425</v>
      </c>
      <c r="G207" s="204"/>
      <c r="H207" s="212">
        <v>20</v>
      </c>
      <c r="I207" s="332" t="s">
        <v>34</v>
      </c>
      <c r="J207" s="204"/>
      <c r="K207" s="204"/>
      <c r="L207" s="333"/>
    </row>
    <row r="208" spans="2:12" s="14" customFormat="1" ht="13.5" hidden="1" outlineLevel="3">
      <c r="B208" s="335"/>
      <c r="C208" s="205"/>
      <c r="D208" s="206" t="s">
        <v>348</v>
      </c>
      <c r="E208" s="207" t="s">
        <v>34</v>
      </c>
      <c r="F208" s="208" t="s">
        <v>352</v>
      </c>
      <c r="G208" s="205"/>
      <c r="H208" s="209">
        <v>20</v>
      </c>
      <c r="I208" s="336" t="s">
        <v>34</v>
      </c>
      <c r="J208" s="205"/>
      <c r="K208" s="205"/>
      <c r="L208" s="337"/>
    </row>
    <row r="209" spans="2:12" s="1" customFormat="1" ht="22.5" customHeight="1" outlineLevel="2">
      <c r="B209" s="302"/>
      <c r="C209" s="191" t="s">
        <v>482</v>
      </c>
      <c r="D209" s="191" t="s">
        <v>342</v>
      </c>
      <c r="E209" s="192" t="s">
        <v>6037</v>
      </c>
      <c r="F209" s="193" t="s">
        <v>6038</v>
      </c>
      <c r="G209" s="194" t="s">
        <v>491</v>
      </c>
      <c r="H209" s="195">
        <v>90</v>
      </c>
      <c r="I209" s="269">
        <v>40.5</v>
      </c>
      <c r="J209" s="197">
        <f>ROUND(I209*H209,2)</f>
        <v>3645</v>
      </c>
      <c r="K209" s="193" t="s">
        <v>5139</v>
      </c>
      <c r="L209" s="322"/>
    </row>
    <row r="210" spans="2:12" s="1" customFormat="1" ht="22.5" customHeight="1" outlineLevel="2">
      <c r="B210" s="302"/>
      <c r="C210" s="217" t="s">
        <v>483</v>
      </c>
      <c r="D210" s="217" t="s">
        <v>441</v>
      </c>
      <c r="E210" s="218" t="s">
        <v>6039</v>
      </c>
      <c r="F210" s="219" t="s">
        <v>6040</v>
      </c>
      <c r="G210" s="220" t="s">
        <v>491</v>
      </c>
      <c r="H210" s="221">
        <v>90</v>
      </c>
      <c r="I210" s="270">
        <v>40.5</v>
      </c>
      <c r="J210" s="222">
        <f>ROUND(I210*H210,2)</f>
        <v>3645</v>
      </c>
      <c r="K210" s="219" t="s">
        <v>5139</v>
      </c>
      <c r="L210" s="334"/>
    </row>
    <row r="211" spans="2:12" s="1" customFormat="1" ht="22.5" customHeight="1" outlineLevel="2">
      <c r="B211" s="302"/>
      <c r="C211" s="191" t="s">
        <v>488</v>
      </c>
      <c r="D211" s="191" t="s">
        <v>342</v>
      </c>
      <c r="E211" s="192" t="s">
        <v>6041</v>
      </c>
      <c r="F211" s="193" t="s">
        <v>6042</v>
      </c>
      <c r="G211" s="194" t="s">
        <v>491</v>
      </c>
      <c r="H211" s="195">
        <v>79</v>
      </c>
      <c r="I211" s="269">
        <v>68.8</v>
      </c>
      <c r="J211" s="197">
        <f>ROUND(I211*H211,2)</f>
        <v>5435.2</v>
      </c>
      <c r="K211" s="193" t="s">
        <v>5100</v>
      </c>
      <c r="L211" s="322"/>
    </row>
    <row r="212" spans="2:12" s="1" customFormat="1" ht="22.5" customHeight="1" outlineLevel="2">
      <c r="B212" s="302"/>
      <c r="C212" s="191" t="s">
        <v>494</v>
      </c>
      <c r="D212" s="191" t="s">
        <v>342</v>
      </c>
      <c r="E212" s="192" t="s">
        <v>6043</v>
      </c>
      <c r="F212" s="193" t="s">
        <v>6044</v>
      </c>
      <c r="G212" s="194" t="s">
        <v>3743</v>
      </c>
      <c r="H212" s="195">
        <v>1</v>
      </c>
      <c r="I212" s="269">
        <v>10740.4</v>
      </c>
      <c r="J212" s="197">
        <f>ROUND(I212*H212,2)</f>
        <v>10740.4</v>
      </c>
      <c r="K212" s="193" t="s">
        <v>5139</v>
      </c>
      <c r="L212" s="322"/>
    </row>
    <row r="213" spans="2:12" s="1" customFormat="1" ht="22.5" customHeight="1" outlineLevel="2">
      <c r="B213" s="302"/>
      <c r="C213" s="191" t="s">
        <v>500</v>
      </c>
      <c r="D213" s="191" t="s">
        <v>342</v>
      </c>
      <c r="E213" s="192" t="s">
        <v>6045</v>
      </c>
      <c r="F213" s="193" t="s">
        <v>6046</v>
      </c>
      <c r="G213" s="194" t="s">
        <v>3743</v>
      </c>
      <c r="H213" s="195">
        <v>1</v>
      </c>
      <c r="I213" s="269">
        <v>13346.9</v>
      </c>
      <c r="J213" s="197">
        <f>ROUND(I213*H213,2)</f>
        <v>13346.9</v>
      </c>
      <c r="K213" s="193" t="s">
        <v>5139</v>
      </c>
      <c r="L213" s="322"/>
    </row>
    <row r="214" spans="2:12" s="11" customFormat="1" ht="29.85" customHeight="1" outlineLevel="1">
      <c r="B214" s="318"/>
      <c r="C214" s="182"/>
      <c r="D214" s="188" t="s">
        <v>74</v>
      </c>
      <c r="E214" s="189" t="s">
        <v>6047</v>
      </c>
      <c r="F214" s="189" t="s">
        <v>6048</v>
      </c>
      <c r="G214" s="182"/>
      <c r="H214" s="182"/>
      <c r="I214" s="321" t="s">
        <v>34</v>
      </c>
      <c r="J214" s="190">
        <f>SUM(J215:J221)</f>
        <v>45235.71000000001</v>
      </c>
      <c r="K214" s="182"/>
      <c r="L214" s="320"/>
    </row>
    <row r="215" spans="2:12" s="1" customFormat="1" ht="22.5" customHeight="1" outlineLevel="2">
      <c r="B215" s="302"/>
      <c r="C215" s="191" t="s">
        <v>507</v>
      </c>
      <c r="D215" s="191" t="s">
        <v>342</v>
      </c>
      <c r="E215" s="192" t="s">
        <v>6049</v>
      </c>
      <c r="F215" s="193" t="s">
        <v>6050</v>
      </c>
      <c r="G215" s="194" t="s">
        <v>6051</v>
      </c>
      <c r="H215" s="195">
        <v>0.079</v>
      </c>
      <c r="I215" s="269">
        <v>4096</v>
      </c>
      <c r="J215" s="197">
        <f>ROUND(I215*H215,2)</f>
        <v>323.58</v>
      </c>
      <c r="K215" s="193" t="s">
        <v>5100</v>
      </c>
      <c r="L215" s="322"/>
    </row>
    <row r="216" spans="2:12" s="1" customFormat="1" ht="22.5" customHeight="1" outlineLevel="2">
      <c r="B216" s="302"/>
      <c r="C216" s="191" t="s">
        <v>510</v>
      </c>
      <c r="D216" s="191" t="s">
        <v>342</v>
      </c>
      <c r="E216" s="192" t="s">
        <v>6052</v>
      </c>
      <c r="F216" s="193" t="s">
        <v>6053</v>
      </c>
      <c r="G216" s="194" t="s">
        <v>491</v>
      </c>
      <c r="H216" s="195">
        <v>79</v>
      </c>
      <c r="I216" s="269">
        <v>245.7</v>
      </c>
      <c r="J216" s="197">
        <f>ROUND(I216*H216,2)</f>
        <v>19410.3</v>
      </c>
      <c r="K216" s="193" t="s">
        <v>5100</v>
      </c>
      <c r="L216" s="322"/>
    </row>
    <row r="217" spans="2:12" s="1" customFormat="1" ht="22.5" customHeight="1" outlineLevel="2" collapsed="1">
      <c r="B217" s="302"/>
      <c r="C217" s="191" t="s">
        <v>514</v>
      </c>
      <c r="D217" s="191" t="s">
        <v>342</v>
      </c>
      <c r="E217" s="192" t="s">
        <v>6054</v>
      </c>
      <c r="F217" s="193" t="s">
        <v>6055</v>
      </c>
      <c r="G217" s="194" t="s">
        <v>345</v>
      </c>
      <c r="H217" s="195">
        <v>22.12</v>
      </c>
      <c r="I217" s="269">
        <v>292.6</v>
      </c>
      <c r="J217" s="197">
        <f>ROUND(I217*H217,2)</f>
        <v>6472.31</v>
      </c>
      <c r="K217" s="193" t="s">
        <v>5100</v>
      </c>
      <c r="L217" s="322"/>
    </row>
    <row r="218" spans="2:12" s="13" customFormat="1" ht="13.5" hidden="1" outlineLevel="3">
      <c r="B218" s="331"/>
      <c r="C218" s="204"/>
      <c r="D218" s="206" t="s">
        <v>348</v>
      </c>
      <c r="E218" s="210" t="s">
        <v>34</v>
      </c>
      <c r="F218" s="211" t="s">
        <v>6056</v>
      </c>
      <c r="G218" s="204"/>
      <c r="H218" s="212">
        <v>22.12</v>
      </c>
      <c r="I218" s="332" t="s">
        <v>34</v>
      </c>
      <c r="J218" s="204"/>
      <c r="K218" s="204"/>
      <c r="L218" s="333"/>
    </row>
    <row r="219" spans="2:12" s="14" customFormat="1" ht="13.5" hidden="1" outlineLevel="3">
      <c r="B219" s="335"/>
      <c r="C219" s="205"/>
      <c r="D219" s="206" t="s">
        <v>348</v>
      </c>
      <c r="E219" s="207" t="s">
        <v>34</v>
      </c>
      <c r="F219" s="208" t="s">
        <v>352</v>
      </c>
      <c r="G219" s="205"/>
      <c r="H219" s="209">
        <v>22.12</v>
      </c>
      <c r="I219" s="336" t="s">
        <v>34</v>
      </c>
      <c r="J219" s="205"/>
      <c r="K219" s="205"/>
      <c r="L219" s="337"/>
    </row>
    <row r="220" spans="2:12" s="1" customFormat="1" ht="22.5" customHeight="1" outlineLevel="2">
      <c r="B220" s="302"/>
      <c r="C220" s="191" t="s">
        <v>515</v>
      </c>
      <c r="D220" s="191" t="s">
        <v>342</v>
      </c>
      <c r="E220" s="192" t="s">
        <v>6057</v>
      </c>
      <c r="F220" s="193" t="s">
        <v>6058</v>
      </c>
      <c r="G220" s="194" t="s">
        <v>491</v>
      </c>
      <c r="H220" s="195">
        <v>79</v>
      </c>
      <c r="I220" s="269">
        <v>6.8</v>
      </c>
      <c r="J220" s="197">
        <f>ROUND(I220*H220,2)</f>
        <v>537.2</v>
      </c>
      <c r="K220" s="193" t="s">
        <v>5100</v>
      </c>
      <c r="L220" s="322"/>
    </row>
    <row r="221" spans="2:12" s="1" customFormat="1" ht="22.5" customHeight="1" outlineLevel="2" collapsed="1">
      <c r="B221" s="302"/>
      <c r="C221" s="191" t="s">
        <v>520</v>
      </c>
      <c r="D221" s="191" t="s">
        <v>342</v>
      </c>
      <c r="E221" s="192" t="s">
        <v>6059</v>
      </c>
      <c r="F221" s="193" t="s">
        <v>6060</v>
      </c>
      <c r="G221" s="194" t="s">
        <v>390</v>
      </c>
      <c r="H221" s="195">
        <v>63.2</v>
      </c>
      <c r="I221" s="269">
        <v>292.6</v>
      </c>
      <c r="J221" s="197">
        <f>ROUND(I221*H221,2)</f>
        <v>18492.32</v>
      </c>
      <c r="K221" s="193" t="s">
        <v>5100</v>
      </c>
      <c r="L221" s="322"/>
    </row>
    <row r="222" spans="2:12" s="13" customFormat="1" ht="13.5" hidden="1" outlineLevel="3">
      <c r="B222" s="331"/>
      <c r="C222" s="204"/>
      <c r="D222" s="206" t="s">
        <v>348</v>
      </c>
      <c r="E222" s="210" t="s">
        <v>34</v>
      </c>
      <c r="F222" s="211" t="s">
        <v>6061</v>
      </c>
      <c r="G222" s="204"/>
      <c r="H222" s="212">
        <v>63.2</v>
      </c>
      <c r="I222" s="332"/>
      <c r="J222" s="204"/>
      <c r="K222" s="204"/>
      <c r="L222" s="333"/>
    </row>
    <row r="223" spans="2:12" s="14" customFormat="1" ht="13.5" hidden="1" outlineLevel="3">
      <c r="B223" s="335"/>
      <c r="C223" s="205"/>
      <c r="D223" s="206" t="s">
        <v>348</v>
      </c>
      <c r="E223" s="207" t="s">
        <v>34</v>
      </c>
      <c r="F223" s="208" t="s">
        <v>352</v>
      </c>
      <c r="G223" s="205"/>
      <c r="H223" s="209">
        <v>63.2</v>
      </c>
      <c r="I223" s="336"/>
      <c r="J223" s="205"/>
      <c r="K223" s="205"/>
      <c r="L223" s="337"/>
    </row>
    <row r="224" spans="2:12" s="1" customFormat="1" ht="6.9" customHeight="1">
      <c r="B224" s="323"/>
      <c r="C224" s="324"/>
      <c r="D224" s="324"/>
      <c r="E224" s="324"/>
      <c r="F224" s="324"/>
      <c r="G224" s="324"/>
      <c r="H224" s="324"/>
      <c r="I224" s="338"/>
      <c r="J224" s="324"/>
      <c r="K224" s="324"/>
      <c r="L224" s="326"/>
    </row>
    <row r="225" ht="13.5">
      <c r="I225" s="272"/>
    </row>
  </sheetData>
  <sheetProtection formatColumns="0" formatRows="0" sort="0" autoFilter="0"/>
  <autoFilter ref="C93:K223"/>
  <mergeCells count="11">
    <mergeCell ref="E86:H86"/>
    <mergeCell ref="E7:H7"/>
    <mergeCell ref="E9:H9"/>
    <mergeCell ref="E11:H11"/>
    <mergeCell ref="E26:H26"/>
    <mergeCell ref="E47:H47"/>
    <mergeCell ref="G1:H1"/>
    <mergeCell ref="E49:H49"/>
    <mergeCell ref="E51:H51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N172"/>
  <sheetViews>
    <sheetView showGridLines="0" workbookViewId="0" topLeftCell="A1">
      <pane ySplit="1" topLeftCell="A2" activePane="bottomLeft" state="frozen"/>
      <selection pane="bottomLeft" activeCell="F175" sqref="F175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4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17"/>
      <c r="N1" s="17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s="1" customFormat="1" ht="22.5" customHeight="1" hidden="1">
      <c r="B9" s="37"/>
      <c r="C9" s="38"/>
      <c r="D9" s="38"/>
      <c r="E9" s="384" t="s">
        <v>6062</v>
      </c>
      <c r="F9" s="375"/>
      <c r="G9" s="375"/>
      <c r="H9" s="375"/>
      <c r="I9" s="114"/>
      <c r="J9" s="38"/>
      <c r="K9" s="41"/>
      <c r="L9" s="247"/>
    </row>
    <row r="10" spans="2:12" s="1" customFormat="1" ht="13.2" hidden="1">
      <c r="B10" s="37"/>
      <c r="C10" s="38"/>
      <c r="D10" s="32" t="s">
        <v>221</v>
      </c>
      <c r="E10" s="38"/>
      <c r="F10" s="38"/>
      <c r="G10" s="38"/>
      <c r="H10" s="38"/>
      <c r="I10" s="114"/>
      <c r="J10" s="38"/>
      <c r="K10" s="41"/>
      <c r="L10" s="247"/>
    </row>
    <row r="11" spans="2:12" s="1" customFormat="1" ht="36.9" customHeight="1" hidden="1">
      <c r="B11" s="37"/>
      <c r="C11" s="38"/>
      <c r="D11" s="38"/>
      <c r="E11" s="385" t="s">
        <v>6063</v>
      </c>
      <c r="F11" s="375"/>
      <c r="G11" s="375"/>
      <c r="H11" s="375"/>
      <c r="I11" s="114"/>
      <c r="J11" s="38"/>
      <c r="K11" s="41"/>
      <c r="L11" s="247"/>
    </row>
    <row r="12" spans="2:12" s="1" customFormat="1" ht="13.5" hidden="1">
      <c r="B12" s="37"/>
      <c r="C12" s="38"/>
      <c r="D12" s="38"/>
      <c r="E12" s="38"/>
      <c r="F12" s="38"/>
      <c r="G12" s="38"/>
      <c r="H12" s="38"/>
      <c r="I12" s="114"/>
      <c r="J12" s="38"/>
      <c r="K12" s="41"/>
      <c r="L12" s="247"/>
    </row>
    <row r="13" spans="2:12" s="1" customFormat="1" ht="14.4" customHeight="1" hidden="1">
      <c r="B13" s="37"/>
      <c r="C13" s="38"/>
      <c r="D13" s="32" t="s">
        <v>19</v>
      </c>
      <c r="E13" s="38"/>
      <c r="F13" s="30" t="s">
        <v>34</v>
      </c>
      <c r="G13" s="38"/>
      <c r="H13" s="38"/>
      <c r="I13" s="115" t="s">
        <v>21</v>
      </c>
      <c r="J13" s="30" t="s">
        <v>34</v>
      </c>
      <c r="K13" s="41"/>
      <c r="L13" s="247"/>
    </row>
    <row r="14" spans="2:12" s="1" customFormat="1" ht="14.4" customHeight="1" hidden="1">
      <c r="B14" s="37"/>
      <c r="C14" s="38"/>
      <c r="D14" s="32" t="s">
        <v>24</v>
      </c>
      <c r="E14" s="38"/>
      <c r="F14" s="30" t="s">
        <v>25</v>
      </c>
      <c r="G14" s="38"/>
      <c r="H14" s="38"/>
      <c r="I14" s="115" t="s">
        <v>26</v>
      </c>
      <c r="J14" s="116" t="str">
        <f>'Rekapitulace stavby'!G8</f>
        <v>6.4.2016</v>
      </c>
      <c r="K14" s="41"/>
      <c r="L14" s="247"/>
    </row>
    <row r="15" spans="2:12" s="1" customFormat="1" ht="10.95" customHeight="1" hidden="1">
      <c r="B15" s="37"/>
      <c r="C15" s="38"/>
      <c r="D15" s="38"/>
      <c r="E15" s="38"/>
      <c r="F15" s="38"/>
      <c r="G15" s="38"/>
      <c r="H15" s="38"/>
      <c r="I15" s="114"/>
      <c r="J15" s="38"/>
      <c r="K15" s="41"/>
      <c r="L15" s="247"/>
    </row>
    <row r="16" spans="2:12" s="1" customFormat="1" ht="14.4" customHeight="1" hidden="1">
      <c r="B16" s="37"/>
      <c r="C16" s="38"/>
      <c r="D16" s="32" t="s">
        <v>32</v>
      </c>
      <c r="E16" s="38"/>
      <c r="F16" s="38"/>
      <c r="G16" s="38"/>
      <c r="H16" s="38"/>
      <c r="I16" s="115" t="s">
        <v>33</v>
      </c>
      <c r="J16" s="30" t="s">
        <v>34</v>
      </c>
      <c r="K16" s="41"/>
      <c r="L16" s="247"/>
    </row>
    <row r="17" spans="2:12" s="1" customFormat="1" ht="18" customHeight="1" hidden="1">
      <c r="B17" s="37"/>
      <c r="C17" s="38"/>
      <c r="D17" s="38"/>
      <c r="E17" s="30" t="s">
        <v>35</v>
      </c>
      <c r="F17" s="38"/>
      <c r="G17" s="38"/>
      <c r="H17" s="38"/>
      <c r="I17" s="115" t="s">
        <v>36</v>
      </c>
      <c r="J17" s="30" t="s">
        <v>34</v>
      </c>
      <c r="K17" s="41"/>
      <c r="L17" s="247"/>
    </row>
    <row r="18" spans="2:12" s="1" customFormat="1" ht="6.9" customHeight="1" hidden="1">
      <c r="B18" s="37"/>
      <c r="C18" s="38"/>
      <c r="D18" s="38"/>
      <c r="E18" s="38"/>
      <c r="F18" s="38"/>
      <c r="G18" s="38"/>
      <c r="H18" s="38"/>
      <c r="I18" s="114"/>
      <c r="J18" s="38"/>
      <c r="K18" s="41"/>
      <c r="L18" s="247"/>
    </row>
    <row r="19" spans="2:12" s="1" customFormat="1" ht="14.4" customHeight="1" hidden="1">
      <c r="B19" s="37"/>
      <c r="C19" s="38"/>
      <c r="D19" s="32" t="s">
        <v>37</v>
      </c>
      <c r="E19" s="38"/>
      <c r="F19" s="38"/>
      <c r="G19" s="38"/>
      <c r="H19" s="38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247"/>
    </row>
    <row r="20" spans="2:12" s="1" customFormat="1" ht="18" customHeight="1" hidden="1">
      <c r="B20" s="37"/>
      <c r="C20" s="38"/>
      <c r="D20" s="38"/>
      <c r="E20" s="30" t="e">
        <f>IF(#REF!="Vyplň údaj","",IF(#REF!="","",#REF!))</f>
        <v>#REF!</v>
      </c>
      <c r="F20" s="38"/>
      <c r="G20" s="38"/>
      <c r="H20" s="38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247"/>
    </row>
    <row r="21" spans="2:12" s="1" customFormat="1" ht="6.9" customHeight="1" hidden="1">
      <c r="B21" s="37"/>
      <c r="C21" s="38"/>
      <c r="D21" s="38"/>
      <c r="E21" s="38"/>
      <c r="F21" s="38"/>
      <c r="G21" s="38"/>
      <c r="H21" s="38"/>
      <c r="I21" s="114"/>
      <c r="J21" s="38"/>
      <c r="K21" s="41"/>
      <c r="L21" s="247"/>
    </row>
    <row r="22" spans="2:12" s="1" customFormat="1" ht="14.4" customHeight="1" hidden="1">
      <c r="B22" s="37"/>
      <c r="C22" s="38"/>
      <c r="D22" s="32" t="s">
        <v>38</v>
      </c>
      <c r="E22" s="38"/>
      <c r="F22" s="38"/>
      <c r="G22" s="38"/>
      <c r="H22" s="38"/>
      <c r="I22" s="115" t="s">
        <v>33</v>
      </c>
      <c r="J22" s="30" t="s">
        <v>34</v>
      </c>
      <c r="K22" s="41"/>
      <c r="L22" s="247"/>
    </row>
    <row r="23" spans="2:12" s="1" customFormat="1" ht="18" customHeight="1" hidden="1">
      <c r="B23" s="37"/>
      <c r="C23" s="38"/>
      <c r="D23" s="38"/>
      <c r="E23" s="30" t="s">
        <v>5092</v>
      </c>
      <c r="F23" s="38"/>
      <c r="G23" s="38"/>
      <c r="H23" s="38"/>
      <c r="I23" s="115" t="s">
        <v>36</v>
      </c>
      <c r="J23" s="30" t="s">
        <v>34</v>
      </c>
      <c r="K23" s="41"/>
      <c r="L23" s="247"/>
    </row>
    <row r="24" spans="2:12" s="1" customFormat="1" ht="6.9" customHeight="1" hidden="1">
      <c r="B24" s="37"/>
      <c r="C24" s="38"/>
      <c r="D24" s="38"/>
      <c r="E24" s="38"/>
      <c r="F24" s="38"/>
      <c r="G24" s="38"/>
      <c r="H24" s="38"/>
      <c r="I24" s="114"/>
      <c r="J24" s="38"/>
      <c r="K24" s="41"/>
      <c r="L24" s="247"/>
    </row>
    <row r="25" spans="2:12" s="1" customFormat="1" ht="14.4" customHeight="1" hidden="1">
      <c r="B25" s="37"/>
      <c r="C25" s="38"/>
      <c r="D25" s="32" t="s">
        <v>41</v>
      </c>
      <c r="E25" s="38"/>
      <c r="F25" s="38"/>
      <c r="G25" s="38"/>
      <c r="H25" s="38"/>
      <c r="I25" s="114"/>
      <c r="J25" s="38"/>
      <c r="K25" s="41"/>
      <c r="L25" s="247"/>
    </row>
    <row r="26" spans="2:12" s="7" customFormat="1" ht="22.5" customHeight="1" hidden="1">
      <c r="B26" s="117"/>
      <c r="C26" s="118"/>
      <c r="D26" s="118"/>
      <c r="E26" s="387" t="s">
        <v>34</v>
      </c>
      <c r="F26" s="388"/>
      <c r="G26" s="388"/>
      <c r="H26" s="388"/>
      <c r="I26" s="119"/>
      <c r="J26" s="118"/>
      <c r="K26" s="120"/>
      <c r="L26" s="259"/>
    </row>
    <row r="27" spans="2:12" s="1" customFormat="1" ht="6.9" customHeight="1" hidden="1">
      <c r="B27" s="37"/>
      <c r="C27" s="38"/>
      <c r="D27" s="38"/>
      <c r="E27" s="38"/>
      <c r="F27" s="38"/>
      <c r="G27" s="38"/>
      <c r="H27" s="38"/>
      <c r="I27" s="114"/>
      <c r="J27" s="38"/>
      <c r="K27" s="41"/>
      <c r="L27" s="247"/>
    </row>
    <row r="28" spans="2:12" s="1" customFormat="1" ht="6.9" customHeight="1" hidden="1">
      <c r="B28" s="37"/>
      <c r="C28" s="38"/>
      <c r="D28" s="79"/>
      <c r="E28" s="79"/>
      <c r="F28" s="79"/>
      <c r="G28" s="79"/>
      <c r="H28" s="79"/>
      <c r="I28" s="121"/>
      <c r="J28" s="79"/>
      <c r="K28" s="122"/>
      <c r="L28" s="247"/>
    </row>
    <row r="29" spans="2:12" s="1" customFormat="1" ht="25.35" customHeight="1" hidden="1">
      <c r="B29" s="37"/>
      <c r="C29" s="38"/>
      <c r="D29" s="123" t="s">
        <v>42</v>
      </c>
      <c r="E29" s="38"/>
      <c r="F29" s="38"/>
      <c r="G29" s="38"/>
      <c r="H29" s="38"/>
      <c r="I29" s="114"/>
      <c r="J29" s="124">
        <f>ROUND(J84,2)</f>
        <v>255250</v>
      </c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14.4" customHeight="1" hidden="1">
      <c r="B31" s="37"/>
      <c r="C31" s="38"/>
      <c r="D31" s="38"/>
      <c r="E31" s="38"/>
      <c r="F31" s="42" t="s">
        <v>44</v>
      </c>
      <c r="G31" s="38"/>
      <c r="H31" s="38"/>
      <c r="I31" s="125" t="s">
        <v>43</v>
      </c>
      <c r="J31" s="42" t="s">
        <v>45</v>
      </c>
      <c r="K31" s="41"/>
      <c r="L31" s="247"/>
    </row>
    <row r="32" spans="2:12" s="1" customFormat="1" ht="14.4" customHeight="1" hidden="1">
      <c r="B32" s="37"/>
      <c r="C32" s="38"/>
      <c r="D32" s="45" t="s">
        <v>46</v>
      </c>
      <c r="E32" s="45" t="s">
        <v>47</v>
      </c>
      <c r="F32" s="126" t="e">
        <f>ROUND(SUM(#REF!),2)</f>
        <v>#REF!</v>
      </c>
      <c r="G32" s="38"/>
      <c r="H32" s="38"/>
      <c r="I32" s="127">
        <v>0.21</v>
      </c>
      <c r="J32" s="126" t="e">
        <f>ROUND(ROUND((SUM(#REF!)),2)*I32,2)</f>
        <v>#REF!</v>
      </c>
      <c r="K32" s="41"/>
      <c r="L32" s="247"/>
    </row>
    <row r="33" spans="2:12" s="1" customFormat="1" ht="14.4" customHeight="1" hidden="1">
      <c r="B33" s="37"/>
      <c r="C33" s="38"/>
      <c r="D33" s="38"/>
      <c r="E33" s="45" t="s">
        <v>48</v>
      </c>
      <c r="F33" s="126" t="e">
        <f>ROUND(SUM(#REF!),2)</f>
        <v>#REF!</v>
      </c>
      <c r="G33" s="38"/>
      <c r="H33" s="38"/>
      <c r="I33" s="127">
        <v>0.15</v>
      </c>
      <c r="J33" s="126" t="e">
        <f>ROUND(ROUND((SUM(#REF!)),2)*I33,2)</f>
        <v>#REF!</v>
      </c>
      <c r="K33" s="41"/>
      <c r="L33" s="247"/>
    </row>
    <row r="34" spans="2:12" s="1" customFormat="1" ht="14.4" customHeight="1" hidden="1">
      <c r="B34" s="37"/>
      <c r="C34" s="38"/>
      <c r="D34" s="38"/>
      <c r="E34" s="45" t="s">
        <v>49</v>
      </c>
      <c r="F34" s="126" t="e">
        <f>ROUND(SUM(#REF!),2)</f>
        <v>#REF!</v>
      </c>
      <c r="G34" s="38"/>
      <c r="H34" s="38"/>
      <c r="I34" s="127">
        <v>0.21</v>
      </c>
      <c r="J34" s="126">
        <v>0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50</v>
      </c>
      <c r="F35" s="126" t="e">
        <f>ROUND(SUM(#REF!),2)</f>
        <v>#REF!</v>
      </c>
      <c r="G35" s="38"/>
      <c r="H35" s="38"/>
      <c r="I35" s="127">
        <v>0.15</v>
      </c>
      <c r="J35" s="126">
        <v>0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51</v>
      </c>
      <c r="F36" s="126" t="e">
        <f>ROUND(SUM(#REF!),2)</f>
        <v>#REF!</v>
      </c>
      <c r="G36" s="38"/>
      <c r="H36" s="38"/>
      <c r="I36" s="127">
        <v>0</v>
      </c>
      <c r="J36" s="126">
        <v>0</v>
      </c>
      <c r="K36" s="41"/>
      <c r="L36" s="247"/>
    </row>
    <row r="37" spans="2:12" s="1" customFormat="1" ht="6.9" customHeight="1" hidden="1">
      <c r="B37" s="37"/>
      <c r="C37" s="38"/>
      <c r="D37" s="38"/>
      <c r="E37" s="38"/>
      <c r="F37" s="38"/>
      <c r="G37" s="38"/>
      <c r="H37" s="38"/>
      <c r="I37" s="114"/>
      <c r="J37" s="38"/>
      <c r="K37" s="41"/>
      <c r="L37" s="247"/>
    </row>
    <row r="38" spans="2:12" s="1" customFormat="1" ht="25.35" customHeight="1" hidden="1">
      <c r="B38" s="37"/>
      <c r="C38" s="128"/>
      <c r="D38" s="129" t="s">
        <v>52</v>
      </c>
      <c r="E38" s="73"/>
      <c r="F38" s="73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128"/>
    </row>
    <row r="39" spans="2:12" s="1" customFormat="1" ht="14.4" customHeight="1" hidden="1">
      <c r="B39" s="51"/>
      <c r="C39" s="52"/>
      <c r="D39" s="52"/>
      <c r="E39" s="52"/>
      <c r="F39" s="52"/>
      <c r="G39" s="52"/>
      <c r="H39" s="52"/>
      <c r="I39" s="135"/>
      <c r="J39" s="52"/>
      <c r="K39" s="53"/>
      <c r="L39" s="247"/>
    </row>
    <row r="40" ht="13.5" hidden="1"/>
    <row r="41" ht="13.5" hidden="1"/>
    <row r="42" ht="13.5" hidden="1"/>
    <row r="43" spans="2:12" s="1" customFormat="1" ht="6.9" customHeight="1" hidden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  <c r="L43" s="253"/>
    </row>
    <row r="44" spans="2:12" s="1" customFormat="1" ht="36.9" customHeight="1" hidden="1">
      <c r="B44" s="37"/>
      <c r="C44" s="25" t="s">
        <v>264</v>
      </c>
      <c r="D44" s="38"/>
      <c r="E44" s="38"/>
      <c r="F44" s="38"/>
      <c r="G44" s="38"/>
      <c r="H44" s="38"/>
      <c r="I44" s="114"/>
      <c r="J44" s="38"/>
      <c r="K44" s="41"/>
      <c r="L44" s="247"/>
    </row>
    <row r="45" spans="2:12" s="1" customFormat="1" ht="6.9" customHeight="1" hidden="1">
      <c r="B45" s="37"/>
      <c r="C45" s="38"/>
      <c r="D45" s="38"/>
      <c r="E45" s="38"/>
      <c r="F45" s="38"/>
      <c r="G45" s="38"/>
      <c r="H45" s="38"/>
      <c r="I45" s="114"/>
      <c r="J45" s="38"/>
      <c r="K45" s="41"/>
      <c r="L45" s="247"/>
    </row>
    <row r="46" spans="2:12" s="1" customFormat="1" ht="14.4" customHeight="1" hidden="1">
      <c r="B46" s="37"/>
      <c r="C46" s="32" t="s">
        <v>16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22.5" customHeight="1" hidden="1">
      <c r="B47" s="37"/>
      <c r="C47" s="38"/>
      <c r="D47" s="38"/>
      <c r="E47" s="384" t="e">
        <f>E7</f>
        <v>#REF!</v>
      </c>
      <c r="F47" s="375"/>
      <c r="G47" s="375"/>
      <c r="H47" s="375"/>
      <c r="I47" s="114"/>
      <c r="J47" s="38"/>
      <c r="K47" s="41"/>
      <c r="L47" s="247"/>
    </row>
    <row r="48" spans="2:12" ht="13.2" hidden="1">
      <c r="B48" s="23"/>
      <c r="C48" s="32" t="s">
        <v>217</v>
      </c>
      <c r="D48" s="24"/>
      <c r="E48" s="24"/>
      <c r="F48" s="24"/>
      <c r="G48" s="24"/>
      <c r="H48" s="24"/>
      <c r="I48" s="113"/>
      <c r="J48" s="24"/>
      <c r="K48" s="26"/>
      <c r="L48" s="245"/>
    </row>
    <row r="49" spans="2:12" s="1" customFormat="1" ht="22.5" customHeight="1" hidden="1">
      <c r="B49" s="37"/>
      <c r="C49" s="38"/>
      <c r="D49" s="38"/>
      <c r="E49" s="384" t="s">
        <v>6062</v>
      </c>
      <c r="F49" s="375"/>
      <c r="G49" s="375"/>
      <c r="H49" s="375"/>
      <c r="I49" s="114"/>
      <c r="J49" s="38"/>
      <c r="K49" s="41"/>
      <c r="L49" s="247"/>
    </row>
    <row r="50" spans="2:12" s="1" customFormat="1" ht="14.4" customHeight="1" hidden="1">
      <c r="B50" s="37"/>
      <c r="C50" s="32" t="s">
        <v>221</v>
      </c>
      <c r="D50" s="38"/>
      <c r="E50" s="38"/>
      <c r="F50" s="38"/>
      <c r="G50" s="38"/>
      <c r="H50" s="38"/>
      <c r="I50" s="114"/>
      <c r="J50" s="38"/>
      <c r="K50" s="41"/>
      <c r="L50" s="247"/>
    </row>
    <row r="51" spans="2:12" s="1" customFormat="1" ht="23.25" customHeight="1" hidden="1">
      <c r="B51" s="37"/>
      <c r="C51" s="38"/>
      <c r="D51" s="38"/>
      <c r="E51" s="385" t="str">
        <f>E11</f>
        <v>00 - OSTATNÍ NÁKLADY</v>
      </c>
      <c r="F51" s="375"/>
      <c r="G51" s="375"/>
      <c r="H51" s="375"/>
      <c r="I51" s="114"/>
      <c r="J51" s="38"/>
      <c r="K51" s="41"/>
      <c r="L51" s="247"/>
    </row>
    <row r="52" spans="2:12" s="1" customFormat="1" ht="6.9" customHeight="1" hidden="1">
      <c r="B52" s="37"/>
      <c r="C52" s="38"/>
      <c r="D52" s="38"/>
      <c r="E52" s="38"/>
      <c r="F52" s="38"/>
      <c r="G52" s="38"/>
      <c r="H52" s="38"/>
      <c r="I52" s="114"/>
      <c r="J52" s="38"/>
      <c r="K52" s="41"/>
      <c r="L52" s="247"/>
    </row>
    <row r="53" spans="2:12" s="1" customFormat="1" ht="18" customHeight="1" hidden="1">
      <c r="B53" s="37"/>
      <c r="C53" s="32" t="s">
        <v>24</v>
      </c>
      <c r="D53" s="38"/>
      <c r="E53" s="38"/>
      <c r="F53" s="30" t="str">
        <f>F14</f>
        <v>HRANICE - DRAHOTUŠE</v>
      </c>
      <c r="G53" s="38"/>
      <c r="H53" s="38"/>
      <c r="I53" s="115" t="s">
        <v>26</v>
      </c>
      <c r="J53" s="116" t="str">
        <f>IF(J14="","",J14)</f>
        <v>6.4.2016</v>
      </c>
      <c r="K53" s="41"/>
      <c r="L53" s="247"/>
    </row>
    <row r="54" spans="2:12" s="1" customFormat="1" ht="6.9" customHeight="1" hidden="1">
      <c r="B54" s="37"/>
      <c r="C54" s="38"/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13.2" hidden="1">
      <c r="B55" s="37"/>
      <c r="C55" s="32" t="s">
        <v>32</v>
      </c>
      <c r="D55" s="38"/>
      <c r="E55" s="38"/>
      <c r="F55" s="30" t="str">
        <f>E17</f>
        <v>VODOVODY A KANALIZACE PŘEROV a.s.</v>
      </c>
      <c r="G55" s="38"/>
      <c r="H55" s="38"/>
      <c r="I55" s="115" t="s">
        <v>38</v>
      </c>
      <c r="J55" s="30" t="str">
        <f>E23</f>
        <v>PROJEKTY VODAM s.r.o.   HRANICE</v>
      </c>
      <c r="K55" s="41"/>
      <c r="L55" s="247"/>
    </row>
    <row r="56" spans="2:12" s="1" customFormat="1" ht="14.4" customHeight="1" hidden="1">
      <c r="B56" s="37"/>
      <c r="C56" s="32" t="s">
        <v>37</v>
      </c>
      <c r="D56" s="38"/>
      <c r="E56" s="38"/>
      <c r="F56" s="30" t="e">
        <f>IF(E20="","",E20)</f>
        <v>#REF!</v>
      </c>
      <c r="G56" s="38"/>
      <c r="H56" s="38"/>
      <c r="I56" s="114"/>
      <c r="J56" s="38"/>
      <c r="K56" s="41"/>
      <c r="L56" s="247"/>
    </row>
    <row r="57" spans="2:12" s="1" customFormat="1" ht="10.35" customHeight="1" hidden="1">
      <c r="B57" s="37"/>
      <c r="C57" s="38"/>
      <c r="D57" s="38"/>
      <c r="E57" s="38"/>
      <c r="F57" s="38"/>
      <c r="G57" s="38"/>
      <c r="H57" s="38"/>
      <c r="I57" s="114"/>
      <c r="J57" s="38"/>
      <c r="K57" s="41"/>
      <c r="L57" s="247"/>
    </row>
    <row r="58" spans="2:12" s="1" customFormat="1" ht="29.25" customHeight="1" hidden="1">
      <c r="B58" s="37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128"/>
    </row>
    <row r="59" spans="2:12" s="1" customFormat="1" ht="10.35" customHeight="1" hidden="1">
      <c r="B59" s="37"/>
      <c r="C59" s="38"/>
      <c r="D59" s="38"/>
      <c r="E59" s="38"/>
      <c r="F59" s="38"/>
      <c r="G59" s="38"/>
      <c r="H59" s="38"/>
      <c r="I59" s="114"/>
      <c r="J59" s="38"/>
      <c r="K59" s="41"/>
      <c r="L59" s="247"/>
    </row>
    <row r="60" spans="2:12" s="1" customFormat="1" ht="29.25" customHeight="1" hidden="1">
      <c r="B60" s="37"/>
      <c r="C60" s="144" t="s">
        <v>285</v>
      </c>
      <c r="D60" s="38"/>
      <c r="E60" s="38"/>
      <c r="F60" s="38"/>
      <c r="G60" s="38"/>
      <c r="H60" s="38"/>
      <c r="I60" s="114"/>
      <c r="J60" s="124">
        <f>J84</f>
        <v>255250</v>
      </c>
      <c r="K60" s="41"/>
      <c r="L60" s="247"/>
    </row>
    <row r="61" spans="2:12" s="8" customFormat="1" ht="24.9" customHeight="1" hidden="1">
      <c r="B61" s="145"/>
      <c r="C61" s="146"/>
      <c r="D61" s="147" t="s">
        <v>5093</v>
      </c>
      <c r="E61" s="148"/>
      <c r="F61" s="148"/>
      <c r="G61" s="148"/>
      <c r="H61" s="148"/>
      <c r="I61" s="149"/>
      <c r="J61" s="150">
        <f>J85</f>
        <v>86500</v>
      </c>
      <c r="K61" s="151"/>
      <c r="L61" s="146"/>
    </row>
    <row r="62" spans="2:12" s="8" customFormat="1" ht="24.9" customHeight="1" hidden="1">
      <c r="B62" s="145"/>
      <c r="C62" s="146"/>
      <c r="D62" s="147" t="s">
        <v>5094</v>
      </c>
      <c r="E62" s="148"/>
      <c r="F62" s="148"/>
      <c r="G62" s="148"/>
      <c r="H62" s="148"/>
      <c r="I62" s="149"/>
      <c r="J62" s="150">
        <f>J127</f>
        <v>168750</v>
      </c>
      <c r="K62" s="151"/>
      <c r="L62" s="146"/>
    </row>
    <row r="63" spans="2:12" s="1" customFormat="1" ht="21.7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6.9" customHeight="1" hidden="1">
      <c r="B64" s="51"/>
      <c r="C64" s="52"/>
      <c r="D64" s="52"/>
      <c r="E64" s="52"/>
      <c r="F64" s="52"/>
      <c r="G64" s="52"/>
      <c r="H64" s="52"/>
      <c r="I64" s="135"/>
      <c r="J64" s="52"/>
      <c r="K64" s="53"/>
      <c r="L64" s="247"/>
    </row>
    <row r="65" ht="13.5" hidden="1"/>
    <row r="66" ht="13.5" hidden="1"/>
    <row r="67" ht="13.5" hidden="1"/>
    <row r="68" spans="2:12" s="1" customFormat="1" ht="6.9" customHeight="1">
      <c r="B68" s="327"/>
      <c r="C68" s="328"/>
      <c r="D68" s="328"/>
      <c r="E68" s="328"/>
      <c r="F68" s="328"/>
      <c r="G68" s="328"/>
      <c r="H68" s="328"/>
      <c r="I68" s="329"/>
      <c r="J68" s="328"/>
      <c r="K68" s="328"/>
      <c r="L68" s="330"/>
    </row>
    <row r="69" spans="2:12" s="1" customFormat="1" ht="36.9" customHeight="1">
      <c r="B69" s="302"/>
      <c r="C69" s="25" t="s">
        <v>322</v>
      </c>
      <c r="D69" s="260"/>
      <c r="E69" s="260"/>
      <c r="F69" s="260"/>
      <c r="G69" s="260"/>
      <c r="H69" s="260"/>
      <c r="I69" s="114"/>
      <c r="J69" s="260"/>
      <c r="K69" s="260"/>
      <c r="L69" s="303"/>
    </row>
    <row r="70" spans="2:12" s="1" customFormat="1" ht="6.9" customHeight="1">
      <c r="B70" s="302"/>
      <c r="C70" s="260"/>
      <c r="D70" s="260"/>
      <c r="E70" s="260"/>
      <c r="F70" s="260"/>
      <c r="G70" s="260"/>
      <c r="H70" s="260"/>
      <c r="I70" s="114"/>
      <c r="J70" s="260"/>
      <c r="K70" s="260"/>
      <c r="L70" s="303"/>
    </row>
    <row r="71" spans="2:12" s="1" customFormat="1" ht="14.4" customHeight="1">
      <c r="B71" s="302"/>
      <c r="C71" s="32" t="s">
        <v>16</v>
      </c>
      <c r="D71" s="260"/>
      <c r="E71" s="260"/>
      <c r="F71" s="260"/>
      <c r="G71" s="260"/>
      <c r="H71" s="260"/>
      <c r="I71" s="114"/>
      <c r="J71" s="260"/>
      <c r="K71" s="260"/>
      <c r="L71" s="303"/>
    </row>
    <row r="72" spans="2:12" s="1" customFormat="1" ht="22.5" customHeight="1">
      <c r="B72" s="302"/>
      <c r="C72" s="260"/>
      <c r="D72" s="260"/>
      <c r="E72" s="384" t="s">
        <v>17</v>
      </c>
      <c r="F72" s="375"/>
      <c r="G72" s="375"/>
      <c r="H72" s="375"/>
      <c r="I72" s="114"/>
      <c r="J72" s="260"/>
      <c r="K72" s="260"/>
      <c r="L72" s="303"/>
    </row>
    <row r="73" spans="2:12" ht="13.2">
      <c r="B73" s="301"/>
      <c r="C73" s="32" t="s">
        <v>217</v>
      </c>
      <c r="D73" s="262"/>
      <c r="E73" s="262"/>
      <c r="F73" s="262"/>
      <c r="G73" s="262"/>
      <c r="H73" s="262"/>
      <c r="I73" s="113"/>
      <c r="J73" s="262"/>
      <c r="K73" s="262"/>
      <c r="L73" s="300"/>
    </row>
    <row r="74" spans="2:12" s="1" customFormat="1" ht="22.5" customHeight="1">
      <c r="B74" s="302"/>
      <c r="C74" s="260"/>
      <c r="D74" s="260"/>
      <c r="E74" s="384" t="s">
        <v>6062</v>
      </c>
      <c r="F74" s="375"/>
      <c r="G74" s="375"/>
      <c r="H74" s="375"/>
      <c r="I74" s="114"/>
      <c r="J74" s="260"/>
      <c r="K74" s="260"/>
      <c r="L74" s="303"/>
    </row>
    <row r="75" spans="2:12" s="1" customFormat="1" ht="14.4" customHeight="1">
      <c r="B75" s="302"/>
      <c r="C75" s="32" t="s">
        <v>221</v>
      </c>
      <c r="D75" s="260"/>
      <c r="E75" s="260"/>
      <c r="F75" s="260"/>
      <c r="G75" s="260"/>
      <c r="H75" s="260"/>
      <c r="I75" s="114"/>
      <c r="J75" s="260"/>
      <c r="K75" s="260"/>
      <c r="L75" s="303"/>
    </row>
    <row r="76" spans="2:12" s="1" customFormat="1" ht="23.25" customHeight="1">
      <c r="B76" s="302"/>
      <c r="C76" s="260"/>
      <c r="D76" s="260"/>
      <c r="E76" s="385" t="str">
        <f>E11</f>
        <v>00 - OSTATNÍ NÁKLADY</v>
      </c>
      <c r="F76" s="375"/>
      <c r="G76" s="375"/>
      <c r="H76" s="375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8" customHeight="1">
      <c r="B78" s="302"/>
      <c r="C78" s="32" t="s">
        <v>24</v>
      </c>
      <c r="D78" s="260"/>
      <c r="E78" s="260"/>
      <c r="F78" s="30" t="str">
        <f>F14</f>
        <v>HRANICE - DRAHOTUŠE</v>
      </c>
      <c r="G78" s="260"/>
      <c r="H78" s="260"/>
      <c r="I78" s="115" t="s">
        <v>26</v>
      </c>
      <c r="J78" s="116" t="str">
        <f>IF(J14="","",J14)</f>
        <v>6.4.2016</v>
      </c>
      <c r="K78" s="260"/>
      <c r="L78" s="303"/>
    </row>
    <row r="79" spans="2:12" s="1" customFormat="1" ht="6.9" customHeight="1">
      <c r="B79" s="302"/>
      <c r="C79" s="260"/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13.2">
      <c r="B80" s="302"/>
      <c r="C80" s="32" t="s">
        <v>32</v>
      </c>
      <c r="D80" s="260"/>
      <c r="E80" s="260"/>
      <c r="F80" s="30" t="str">
        <f>E17</f>
        <v>VODOVODY A KANALIZACE PŘEROV a.s.</v>
      </c>
      <c r="G80" s="260"/>
      <c r="H80" s="260"/>
      <c r="I80" s="115" t="s">
        <v>38</v>
      </c>
      <c r="J80" s="30" t="str">
        <f>E23</f>
        <v>PROJEKTY VODAM s.r.o.   HRANICE</v>
      </c>
      <c r="K80" s="260"/>
      <c r="L80" s="303"/>
    </row>
    <row r="81" spans="2:12" s="1" customFormat="1" ht="14.4" customHeight="1">
      <c r="B81" s="302"/>
      <c r="C81" s="32" t="s">
        <v>37</v>
      </c>
      <c r="D81" s="260"/>
      <c r="E81" s="260"/>
      <c r="F81" s="30" t="s">
        <v>6577</v>
      </c>
      <c r="G81" s="260"/>
      <c r="H81" s="260"/>
      <c r="I81" s="114"/>
      <c r="J81" s="260"/>
      <c r="K81" s="260"/>
      <c r="L81" s="303"/>
    </row>
    <row r="82" spans="2:12" s="1" customFormat="1" ht="10.35" customHeight="1">
      <c r="B82" s="302"/>
      <c r="C82" s="260"/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0" customFormat="1" ht="29.25" customHeight="1">
      <c r="B83" s="315"/>
      <c r="C83" s="165" t="s">
        <v>323</v>
      </c>
      <c r="D83" s="166" t="s">
        <v>60</v>
      </c>
      <c r="E83" s="166" t="s">
        <v>57</v>
      </c>
      <c r="F83" s="166" t="s">
        <v>324</v>
      </c>
      <c r="G83" s="166" t="s">
        <v>325</v>
      </c>
      <c r="H83" s="166" t="s">
        <v>326</v>
      </c>
      <c r="I83" s="167" t="s">
        <v>327</v>
      </c>
      <c r="J83" s="166" t="s">
        <v>283</v>
      </c>
      <c r="K83" s="168" t="s">
        <v>328</v>
      </c>
      <c r="L83" s="368"/>
    </row>
    <row r="84" spans="2:12" s="1" customFormat="1" ht="29.25" customHeight="1">
      <c r="B84" s="302"/>
      <c r="C84" s="316" t="s">
        <v>285</v>
      </c>
      <c r="D84" s="260"/>
      <c r="E84" s="260"/>
      <c r="F84" s="260"/>
      <c r="G84" s="260"/>
      <c r="H84" s="260"/>
      <c r="I84" s="349"/>
      <c r="J84" s="317">
        <f>J85+J127</f>
        <v>255250</v>
      </c>
      <c r="K84" s="260"/>
      <c r="L84" s="303"/>
    </row>
    <row r="85" spans="2:12" s="11" customFormat="1" ht="37.35" customHeight="1">
      <c r="B85" s="318"/>
      <c r="C85" s="182"/>
      <c r="D85" s="188" t="s">
        <v>74</v>
      </c>
      <c r="E85" s="231" t="s">
        <v>5095</v>
      </c>
      <c r="F85" s="231" t="s">
        <v>5096</v>
      </c>
      <c r="G85" s="182"/>
      <c r="H85" s="182"/>
      <c r="I85" s="321"/>
      <c r="J85" s="232">
        <f>SUM(J86:J123)</f>
        <v>86500</v>
      </c>
      <c r="K85" s="182"/>
      <c r="L85" s="320"/>
    </row>
    <row r="86" spans="2:12" s="1" customFormat="1" ht="22.5" customHeight="1" outlineLevel="1">
      <c r="B86" s="302"/>
      <c r="C86" s="191" t="s">
        <v>23</v>
      </c>
      <c r="D86" s="191" t="s">
        <v>342</v>
      </c>
      <c r="E86" s="192" t="s">
        <v>5097</v>
      </c>
      <c r="F86" s="193" t="s">
        <v>5098</v>
      </c>
      <c r="G86" s="194" t="s">
        <v>5099</v>
      </c>
      <c r="H86" s="195">
        <v>1</v>
      </c>
      <c r="I86" s="269">
        <v>8000</v>
      </c>
      <c r="J86" s="197">
        <f>ROUND(I86*H86,2)</f>
        <v>8000</v>
      </c>
      <c r="K86" s="193" t="s">
        <v>5100</v>
      </c>
      <c r="L86" s="322"/>
    </row>
    <row r="87" spans="2:12" s="1" customFormat="1" ht="22.5" customHeight="1" outlineLevel="1" collapsed="1">
      <c r="B87" s="302"/>
      <c r="C87" s="191" t="s">
        <v>83</v>
      </c>
      <c r="D87" s="191" t="s">
        <v>342</v>
      </c>
      <c r="E87" s="192" t="s">
        <v>5101</v>
      </c>
      <c r="F87" s="193" t="s">
        <v>5102</v>
      </c>
      <c r="G87" s="194" t="s">
        <v>5099</v>
      </c>
      <c r="H87" s="195">
        <v>1</v>
      </c>
      <c r="I87" s="269">
        <v>5000</v>
      </c>
      <c r="J87" s="197">
        <f>ROUND(I87*H87,2)</f>
        <v>5000</v>
      </c>
      <c r="K87" s="193" t="s">
        <v>5100</v>
      </c>
      <c r="L87" s="322"/>
    </row>
    <row r="88" spans="2:12" s="12" customFormat="1" ht="13.5" hidden="1" outlineLevel="2">
      <c r="B88" s="342"/>
      <c r="C88" s="203"/>
      <c r="D88" s="206" t="s">
        <v>348</v>
      </c>
      <c r="E88" s="343" t="s">
        <v>34</v>
      </c>
      <c r="F88" s="344" t="s">
        <v>5103</v>
      </c>
      <c r="G88" s="203"/>
      <c r="H88" s="345" t="s">
        <v>34</v>
      </c>
      <c r="I88" s="346" t="s">
        <v>34</v>
      </c>
      <c r="J88" s="203"/>
      <c r="K88" s="203"/>
      <c r="L88" s="347"/>
    </row>
    <row r="89" spans="2:12" s="13" customFormat="1" ht="13.5" hidden="1" outlineLevel="2">
      <c r="B89" s="331"/>
      <c r="C89" s="204"/>
      <c r="D89" s="206" t="s">
        <v>348</v>
      </c>
      <c r="E89" s="210" t="s">
        <v>34</v>
      </c>
      <c r="F89" s="211" t="s">
        <v>23</v>
      </c>
      <c r="G89" s="204"/>
      <c r="H89" s="212">
        <v>1</v>
      </c>
      <c r="I89" s="332" t="s">
        <v>34</v>
      </c>
      <c r="J89" s="204"/>
      <c r="K89" s="204"/>
      <c r="L89" s="333"/>
    </row>
    <row r="90" spans="2:12" s="14" customFormat="1" ht="13.5" hidden="1" outlineLevel="2">
      <c r="B90" s="335"/>
      <c r="C90" s="205"/>
      <c r="D90" s="206" t="s">
        <v>348</v>
      </c>
      <c r="E90" s="207" t="s">
        <v>34</v>
      </c>
      <c r="F90" s="208" t="s">
        <v>352</v>
      </c>
      <c r="G90" s="205"/>
      <c r="H90" s="209">
        <v>1</v>
      </c>
      <c r="I90" s="336" t="s">
        <v>34</v>
      </c>
      <c r="J90" s="205"/>
      <c r="K90" s="205"/>
      <c r="L90" s="337"/>
    </row>
    <row r="91" spans="2:12" s="1" customFormat="1" ht="22.5" customHeight="1" outlineLevel="1">
      <c r="B91" s="302"/>
      <c r="C91" s="191" t="s">
        <v>90</v>
      </c>
      <c r="D91" s="191" t="s">
        <v>342</v>
      </c>
      <c r="E91" s="192" t="s">
        <v>5104</v>
      </c>
      <c r="F91" s="193" t="s">
        <v>5105</v>
      </c>
      <c r="G91" s="194" t="s">
        <v>5099</v>
      </c>
      <c r="H91" s="195">
        <v>1</v>
      </c>
      <c r="I91" s="269">
        <v>15000</v>
      </c>
      <c r="J91" s="197">
        <f>ROUND(I91*H91,2)</f>
        <v>15000</v>
      </c>
      <c r="K91" s="193" t="s">
        <v>5100</v>
      </c>
      <c r="L91" s="322"/>
    </row>
    <row r="92" spans="2:12" s="1" customFormat="1" ht="22.5" customHeight="1" outlineLevel="1" collapsed="1">
      <c r="B92" s="302"/>
      <c r="C92" s="191" t="s">
        <v>347</v>
      </c>
      <c r="D92" s="191" t="s">
        <v>342</v>
      </c>
      <c r="E92" s="192" t="s">
        <v>5106</v>
      </c>
      <c r="F92" s="193" t="s">
        <v>5107</v>
      </c>
      <c r="G92" s="194" t="s">
        <v>5099</v>
      </c>
      <c r="H92" s="195">
        <v>1</v>
      </c>
      <c r="I92" s="269">
        <v>6750</v>
      </c>
      <c r="J92" s="197">
        <f>ROUND(I92*H92,2)</f>
        <v>6750</v>
      </c>
      <c r="K92" s="193" t="s">
        <v>5100</v>
      </c>
      <c r="L92" s="322"/>
    </row>
    <row r="93" spans="2:12" s="12" customFormat="1" ht="24" hidden="1" outlineLevel="2">
      <c r="B93" s="342"/>
      <c r="C93" s="203"/>
      <c r="D93" s="206" t="s">
        <v>348</v>
      </c>
      <c r="E93" s="343" t="s">
        <v>34</v>
      </c>
      <c r="F93" s="344" t="s">
        <v>5108</v>
      </c>
      <c r="G93" s="203"/>
      <c r="H93" s="345" t="s">
        <v>34</v>
      </c>
      <c r="I93" s="346" t="s">
        <v>34</v>
      </c>
      <c r="J93" s="203"/>
      <c r="K93" s="203"/>
      <c r="L93" s="347"/>
    </row>
    <row r="94" spans="2:12" s="12" customFormat="1" ht="24" hidden="1" outlineLevel="2">
      <c r="B94" s="342"/>
      <c r="C94" s="203"/>
      <c r="D94" s="206" t="s">
        <v>348</v>
      </c>
      <c r="E94" s="343" t="s">
        <v>34</v>
      </c>
      <c r="F94" s="344" t="s">
        <v>5109</v>
      </c>
      <c r="G94" s="203"/>
      <c r="H94" s="345" t="s">
        <v>34</v>
      </c>
      <c r="I94" s="346" t="s">
        <v>34</v>
      </c>
      <c r="J94" s="203"/>
      <c r="K94" s="203"/>
      <c r="L94" s="347"/>
    </row>
    <row r="95" spans="2:12" s="12" customFormat="1" ht="13.5" hidden="1" outlineLevel="2">
      <c r="B95" s="342"/>
      <c r="C95" s="203"/>
      <c r="D95" s="206" t="s">
        <v>348</v>
      </c>
      <c r="E95" s="343" t="s">
        <v>34</v>
      </c>
      <c r="F95" s="344" t="s">
        <v>5110</v>
      </c>
      <c r="G95" s="203"/>
      <c r="H95" s="345" t="s">
        <v>34</v>
      </c>
      <c r="I95" s="346" t="s">
        <v>34</v>
      </c>
      <c r="J95" s="203"/>
      <c r="K95" s="203"/>
      <c r="L95" s="347"/>
    </row>
    <row r="96" spans="2:12" s="12" customFormat="1" ht="13.5" hidden="1" outlineLevel="2">
      <c r="B96" s="342"/>
      <c r="C96" s="203"/>
      <c r="D96" s="206" t="s">
        <v>348</v>
      </c>
      <c r="E96" s="343" t="s">
        <v>34</v>
      </c>
      <c r="F96" s="344" t="s">
        <v>5111</v>
      </c>
      <c r="G96" s="203"/>
      <c r="H96" s="345" t="s">
        <v>34</v>
      </c>
      <c r="I96" s="346" t="s">
        <v>34</v>
      </c>
      <c r="J96" s="203"/>
      <c r="K96" s="203"/>
      <c r="L96" s="347"/>
    </row>
    <row r="97" spans="2:12" s="12" customFormat="1" ht="13.5" hidden="1" outlineLevel="2">
      <c r="B97" s="342"/>
      <c r="C97" s="203"/>
      <c r="D97" s="206" t="s">
        <v>348</v>
      </c>
      <c r="E97" s="343" t="s">
        <v>34</v>
      </c>
      <c r="F97" s="344" t="s">
        <v>5112</v>
      </c>
      <c r="G97" s="203"/>
      <c r="H97" s="345" t="s">
        <v>34</v>
      </c>
      <c r="I97" s="346" t="s">
        <v>34</v>
      </c>
      <c r="J97" s="203"/>
      <c r="K97" s="203"/>
      <c r="L97" s="347"/>
    </row>
    <row r="98" spans="2:12" s="12" customFormat="1" ht="24" hidden="1" outlineLevel="2">
      <c r="B98" s="342"/>
      <c r="C98" s="203"/>
      <c r="D98" s="206" t="s">
        <v>348</v>
      </c>
      <c r="E98" s="343" t="s">
        <v>34</v>
      </c>
      <c r="F98" s="344" t="s">
        <v>5113</v>
      </c>
      <c r="G98" s="203"/>
      <c r="H98" s="345" t="s">
        <v>34</v>
      </c>
      <c r="I98" s="346" t="s">
        <v>34</v>
      </c>
      <c r="J98" s="203"/>
      <c r="K98" s="203"/>
      <c r="L98" s="347"/>
    </row>
    <row r="99" spans="2:12" s="12" customFormat="1" ht="13.5" hidden="1" outlineLevel="2">
      <c r="B99" s="342"/>
      <c r="C99" s="203"/>
      <c r="D99" s="206" t="s">
        <v>348</v>
      </c>
      <c r="E99" s="343" t="s">
        <v>34</v>
      </c>
      <c r="F99" s="344" t="s">
        <v>5114</v>
      </c>
      <c r="G99" s="203"/>
      <c r="H99" s="345" t="s">
        <v>34</v>
      </c>
      <c r="I99" s="346" t="s">
        <v>34</v>
      </c>
      <c r="J99" s="203"/>
      <c r="K99" s="203"/>
      <c r="L99" s="347"/>
    </row>
    <row r="100" spans="2:12" s="13" customFormat="1" ht="13.5" hidden="1" outlineLevel="2">
      <c r="B100" s="331"/>
      <c r="C100" s="204"/>
      <c r="D100" s="206" t="s">
        <v>348</v>
      </c>
      <c r="E100" s="210" t="s">
        <v>34</v>
      </c>
      <c r="F100" s="211" t="s">
        <v>23</v>
      </c>
      <c r="G100" s="204"/>
      <c r="H100" s="212">
        <v>1</v>
      </c>
      <c r="I100" s="332" t="s">
        <v>34</v>
      </c>
      <c r="J100" s="204"/>
      <c r="K100" s="204"/>
      <c r="L100" s="333"/>
    </row>
    <row r="101" spans="2:12" s="14" customFormat="1" ht="13.5" hidden="1" outlineLevel="2">
      <c r="B101" s="335"/>
      <c r="C101" s="205"/>
      <c r="D101" s="206" t="s">
        <v>348</v>
      </c>
      <c r="E101" s="207" t="s">
        <v>34</v>
      </c>
      <c r="F101" s="208" t="s">
        <v>352</v>
      </c>
      <c r="G101" s="205"/>
      <c r="H101" s="209">
        <v>1</v>
      </c>
      <c r="I101" s="336" t="s">
        <v>34</v>
      </c>
      <c r="J101" s="205"/>
      <c r="K101" s="205"/>
      <c r="L101" s="337"/>
    </row>
    <row r="102" spans="2:12" s="1" customFormat="1" ht="22.5" customHeight="1" outlineLevel="1" collapsed="1">
      <c r="B102" s="302"/>
      <c r="C102" s="191" t="s">
        <v>368</v>
      </c>
      <c r="D102" s="191" t="s">
        <v>342</v>
      </c>
      <c r="E102" s="192" t="s">
        <v>5115</v>
      </c>
      <c r="F102" s="193" t="s">
        <v>5116</v>
      </c>
      <c r="G102" s="194" t="s">
        <v>5099</v>
      </c>
      <c r="H102" s="195">
        <v>1</v>
      </c>
      <c r="I102" s="269">
        <v>25000</v>
      </c>
      <c r="J102" s="197">
        <f>ROUND(I102*H102,2)</f>
        <v>25000</v>
      </c>
      <c r="K102" s="193" t="s">
        <v>5100</v>
      </c>
      <c r="L102" s="322"/>
    </row>
    <row r="103" spans="2:12" s="12" customFormat="1" ht="13.5" hidden="1" outlineLevel="2">
      <c r="B103" s="342"/>
      <c r="C103" s="203"/>
      <c r="D103" s="206" t="s">
        <v>348</v>
      </c>
      <c r="E103" s="343" t="s">
        <v>34</v>
      </c>
      <c r="F103" s="344" t="s">
        <v>5117</v>
      </c>
      <c r="G103" s="203"/>
      <c r="H103" s="345" t="s">
        <v>34</v>
      </c>
      <c r="I103" s="346" t="s">
        <v>34</v>
      </c>
      <c r="J103" s="203"/>
      <c r="K103" s="203"/>
      <c r="L103" s="347"/>
    </row>
    <row r="104" spans="2:12" s="12" customFormat="1" ht="13.5" hidden="1" outlineLevel="2">
      <c r="B104" s="342"/>
      <c r="C104" s="203"/>
      <c r="D104" s="206" t="s">
        <v>348</v>
      </c>
      <c r="E104" s="343" t="s">
        <v>34</v>
      </c>
      <c r="F104" s="344" t="s">
        <v>5118</v>
      </c>
      <c r="G104" s="203"/>
      <c r="H104" s="345" t="s">
        <v>34</v>
      </c>
      <c r="I104" s="346" t="s">
        <v>34</v>
      </c>
      <c r="J104" s="203"/>
      <c r="K104" s="203"/>
      <c r="L104" s="347"/>
    </row>
    <row r="105" spans="2:12" s="12" customFormat="1" ht="13.5" hidden="1" outlineLevel="2">
      <c r="B105" s="342"/>
      <c r="C105" s="203"/>
      <c r="D105" s="206" t="s">
        <v>348</v>
      </c>
      <c r="E105" s="343" t="s">
        <v>34</v>
      </c>
      <c r="F105" s="344" t="s">
        <v>5119</v>
      </c>
      <c r="G105" s="203"/>
      <c r="H105" s="345" t="s">
        <v>34</v>
      </c>
      <c r="I105" s="346" t="s">
        <v>34</v>
      </c>
      <c r="J105" s="203"/>
      <c r="K105" s="203"/>
      <c r="L105" s="347"/>
    </row>
    <row r="106" spans="2:12" s="12" customFormat="1" ht="13.5" hidden="1" outlineLevel="2">
      <c r="B106" s="342"/>
      <c r="C106" s="203"/>
      <c r="D106" s="206" t="s">
        <v>348</v>
      </c>
      <c r="E106" s="343" t="s">
        <v>34</v>
      </c>
      <c r="F106" s="344" t="s">
        <v>5120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2" customFormat="1" ht="24" hidden="1" outlineLevel="2">
      <c r="B107" s="342"/>
      <c r="C107" s="203"/>
      <c r="D107" s="206" t="s">
        <v>348</v>
      </c>
      <c r="E107" s="343" t="s">
        <v>34</v>
      </c>
      <c r="F107" s="344" t="s">
        <v>5121</v>
      </c>
      <c r="G107" s="203"/>
      <c r="H107" s="345" t="s">
        <v>34</v>
      </c>
      <c r="I107" s="346" t="s">
        <v>34</v>
      </c>
      <c r="J107" s="203"/>
      <c r="K107" s="203"/>
      <c r="L107" s="347"/>
    </row>
    <row r="108" spans="2:12" s="12" customFormat="1" ht="13.5" hidden="1" outlineLevel="2">
      <c r="B108" s="342"/>
      <c r="C108" s="203"/>
      <c r="D108" s="206" t="s">
        <v>348</v>
      </c>
      <c r="E108" s="343" t="s">
        <v>34</v>
      </c>
      <c r="F108" s="344" t="s">
        <v>5122</v>
      </c>
      <c r="G108" s="203"/>
      <c r="H108" s="345" t="s">
        <v>34</v>
      </c>
      <c r="I108" s="346" t="s">
        <v>34</v>
      </c>
      <c r="J108" s="203"/>
      <c r="K108" s="203"/>
      <c r="L108" s="347"/>
    </row>
    <row r="109" spans="2:12" s="12" customFormat="1" ht="13.5" hidden="1" outlineLevel="2">
      <c r="B109" s="342"/>
      <c r="C109" s="203"/>
      <c r="D109" s="206" t="s">
        <v>348</v>
      </c>
      <c r="E109" s="343" t="s">
        <v>34</v>
      </c>
      <c r="F109" s="344" t="s">
        <v>5123</v>
      </c>
      <c r="G109" s="203"/>
      <c r="H109" s="345" t="s">
        <v>34</v>
      </c>
      <c r="I109" s="346" t="s">
        <v>34</v>
      </c>
      <c r="J109" s="203"/>
      <c r="K109" s="203"/>
      <c r="L109" s="347"/>
    </row>
    <row r="110" spans="2:12" s="12" customFormat="1" ht="24" hidden="1" outlineLevel="2">
      <c r="B110" s="342"/>
      <c r="C110" s="203"/>
      <c r="D110" s="206" t="s">
        <v>348</v>
      </c>
      <c r="E110" s="343" t="s">
        <v>34</v>
      </c>
      <c r="F110" s="344" t="s">
        <v>5124</v>
      </c>
      <c r="G110" s="203"/>
      <c r="H110" s="345" t="s">
        <v>34</v>
      </c>
      <c r="I110" s="346" t="s">
        <v>34</v>
      </c>
      <c r="J110" s="203"/>
      <c r="K110" s="203"/>
      <c r="L110" s="347"/>
    </row>
    <row r="111" spans="2:12" s="13" customFormat="1" ht="13.5" hidden="1" outlineLevel="2">
      <c r="B111" s="331"/>
      <c r="C111" s="204"/>
      <c r="D111" s="206" t="s">
        <v>348</v>
      </c>
      <c r="E111" s="210" t="s">
        <v>34</v>
      </c>
      <c r="F111" s="211" t="s">
        <v>23</v>
      </c>
      <c r="G111" s="204"/>
      <c r="H111" s="212">
        <v>1</v>
      </c>
      <c r="I111" s="332" t="s">
        <v>34</v>
      </c>
      <c r="J111" s="204"/>
      <c r="K111" s="204"/>
      <c r="L111" s="333"/>
    </row>
    <row r="112" spans="2:12" s="14" customFormat="1" ht="13.5" hidden="1" outlineLevel="2">
      <c r="B112" s="335"/>
      <c r="C112" s="205"/>
      <c r="D112" s="206" t="s">
        <v>348</v>
      </c>
      <c r="E112" s="207" t="s">
        <v>34</v>
      </c>
      <c r="F112" s="208" t="s">
        <v>352</v>
      </c>
      <c r="G112" s="205"/>
      <c r="H112" s="209">
        <v>1</v>
      </c>
      <c r="I112" s="336" t="s">
        <v>34</v>
      </c>
      <c r="J112" s="205"/>
      <c r="K112" s="205"/>
      <c r="L112" s="337"/>
    </row>
    <row r="113" spans="2:12" s="1" customFormat="1" ht="22.5" customHeight="1" outlineLevel="1" collapsed="1">
      <c r="B113" s="302"/>
      <c r="C113" s="191" t="s">
        <v>373</v>
      </c>
      <c r="D113" s="191" t="s">
        <v>342</v>
      </c>
      <c r="E113" s="192" t="s">
        <v>5125</v>
      </c>
      <c r="F113" s="193" t="s">
        <v>5126</v>
      </c>
      <c r="G113" s="194" t="s">
        <v>5099</v>
      </c>
      <c r="H113" s="195">
        <v>1</v>
      </c>
      <c r="I113" s="269">
        <v>6750</v>
      </c>
      <c r="J113" s="197">
        <f>ROUND(I113*H113,2)</f>
        <v>6750</v>
      </c>
      <c r="K113" s="193" t="s">
        <v>5100</v>
      </c>
      <c r="L113" s="322"/>
    </row>
    <row r="114" spans="2:12" s="12" customFormat="1" ht="24" hidden="1" outlineLevel="2">
      <c r="B114" s="342"/>
      <c r="C114" s="203"/>
      <c r="D114" s="206" t="s">
        <v>348</v>
      </c>
      <c r="E114" s="343" t="s">
        <v>34</v>
      </c>
      <c r="F114" s="344" t="s">
        <v>5127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2" customFormat="1" ht="24" hidden="1" outlineLevel="2">
      <c r="B115" s="342"/>
      <c r="C115" s="203"/>
      <c r="D115" s="206" t="s">
        <v>348</v>
      </c>
      <c r="E115" s="343" t="s">
        <v>34</v>
      </c>
      <c r="F115" s="344" t="s">
        <v>5128</v>
      </c>
      <c r="G115" s="203"/>
      <c r="H115" s="345" t="s">
        <v>34</v>
      </c>
      <c r="I115" s="346" t="s">
        <v>34</v>
      </c>
      <c r="J115" s="203"/>
      <c r="K115" s="203"/>
      <c r="L115" s="347"/>
    </row>
    <row r="116" spans="2:12" s="12" customFormat="1" ht="13.5" hidden="1" outlineLevel="2">
      <c r="B116" s="342"/>
      <c r="C116" s="203"/>
      <c r="D116" s="206" t="s">
        <v>348</v>
      </c>
      <c r="E116" s="343" t="s">
        <v>34</v>
      </c>
      <c r="F116" s="344" t="s">
        <v>5129</v>
      </c>
      <c r="G116" s="203"/>
      <c r="H116" s="345" t="s">
        <v>34</v>
      </c>
      <c r="I116" s="346" t="s">
        <v>34</v>
      </c>
      <c r="J116" s="203"/>
      <c r="K116" s="203"/>
      <c r="L116" s="347"/>
    </row>
    <row r="117" spans="2:12" s="12" customFormat="1" ht="24" hidden="1" outlineLevel="2">
      <c r="B117" s="342"/>
      <c r="C117" s="203"/>
      <c r="D117" s="206" t="s">
        <v>348</v>
      </c>
      <c r="E117" s="343" t="s">
        <v>34</v>
      </c>
      <c r="F117" s="344" t="s">
        <v>5130</v>
      </c>
      <c r="G117" s="203"/>
      <c r="H117" s="345" t="s">
        <v>34</v>
      </c>
      <c r="I117" s="346" t="s">
        <v>34</v>
      </c>
      <c r="J117" s="203"/>
      <c r="K117" s="203"/>
      <c r="L117" s="347"/>
    </row>
    <row r="118" spans="2:12" s="12" customFormat="1" ht="13.5" hidden="1" outlineLevel="2">
      <c r="B118" s="342"/>
      <c r="C118" s="203"/>
      <c r="D118" s="206" t="s">
        <v>348</v>
      </c>
      <c r="E118" s="343" t="s">
        <v>34</v>
      </c>
      <c r="F118" s="344" t="s">
        <v>5131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2" customFormat="1" ht="24" hidden="1" outlineLevel="2">
      <c r="B119" s="342"/>
      <c r="C119" s="203"/>
      <c r="D119" s="206" t="s">
        <v>348</v>
      </c>
      <c r="E119" s="343" t="s">
        <v>34</v>
      </c>
      <c r="F119" s="344" t="s">
        <v>5132</v>
      </c>
      <c r="G119" s="203"/>
      <c r="H119" s="345" t="s">
        <v>34</v>
      </c>
      <c r="I119" s="346" t="s">
        <v>34</v>
      </c>
      <c r="J119" s="203"/>
      <c r="K119" s="203"/>
      <c r="L119" s="347"/>
    </row>
    <row r="120" spans="2:12" s="12" customFormat="1" ht="13.5" hidden="1" outlineLevel="2">
      <c r="B120" s="342"/>
      <c r="C120" s="203"/>
      <c r="D120" s="206" t="s">
        <v>348</v>
      </c>
      <c r="E120" s="343" t="s">
        <v>34</v>
      </c>
      <c r="F120" s="344" t="s">
        <v>5133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3" customFormat="1" ht="13.5" hidden="1" outlineLevel="2">
      <c r="B121" s="331"/>
      <c r="C121" s="204"/>
      <c r="D121" s="206" t="s">
        <v>348</v>
      </c>
      <c r="E121" s="210" t="s">
        <v>34</v>
      </c>
      <c r="F121" s="211" t="s">
        <v>23</v>
      </c>
      <c r="G121" s="204"/>
      <c r="H121" s="212">
        <v>1</v>
      </c>
      <c r="I121" s="332" t="s">
        <v>34</v>
      </c>
      <c r="J121" s="204"/>
      <c r="K121" s="204"/>
      <c r="L121" s="333"/>
    </row>
    <row r="122" spans="2:12" s="14" customFormat="1" ht="13.5" hidden="1" outlineLevel="2">
      <c r="B122" s="335"/>
      <c r="C122" s="205"/>
      <c r="D122" s="206" t="s">
        <v>348</v>
      </c>
      <c r="E122" s="207" t="s">
        <v>34</v>
      </c>
      <c r="F122" s="208" t="s">
        <v>352</v>
      </c>
      <c r="G122" s="205"/>
      <c r="H122" s="209">
        <v>1</v>
      </c>
      <c r="I122" s="336" t="s">
        <v>34</v>
      </c>
      <c r="J122" s="205"/>
      <c r="K122" s="205"/>
      <c r="L122" s="337"/>
    </row>
    <row r="123" spans="2:12" s="1" customFormat="1" ht="22.5" customHeight="1" outlineLevel="1" collapsed="1">
      <c r="B123" s="302"/>
      <c r="C123" s="191" t="s">
        <v>378</v>
      </c>
      <c r="D123" s="191" t="s">
        <v>342</v>
      </c>
      <c r="E123" s="192" t="s">
        <v>5134</v>
      </c>
      <c r="F123" s="193" t="s">
        <v>5135</v>
      </c>
      <c r="G123" s="194" t="s">
        <v>5099</v>
      </c>
      <c r="H123" s="195">
        <v>1</v>
      </c>
      <c r="I123" s="269">
        <v>20000</v>
      </c>
      <c r="J123" s="197">
        <f>ROUND(I123*H123,2)</f>
        <v>20000</v>
      </c>
      <c r="K123" s="193" t="s">
        <v>5100</v>
      </c>
      <c r="L123" s="322"/>
    </row>
    <row r="124" spans="2:12" s="12" customFormat="1" ht="24" hidden="1" outlineLevel="2">
      <c r="B124" s="342"/>
      <c r="C124" s="203"/>
      <c r="D124" s="206" t="s">
        <v>348</v>
      </c>
      <c r="E124" s="343" t="s">
        <v>34</v>
      </c>
      <c r="F124" s="344" t="s">
        <v>5136</v>
      </c>
      <c r="G124" s="203"/>
      <c r="H124" s="345" t="s">
        <v>34</v>
      </c>
      <c r="I124" s="346" t="s">
        <v>34</v>
      </c>
      <c r="J124" s="203"/>
      <c r="K124" s="203"/>
      <c r="L124" s="347"/>
    </row>
    <row r="125" spans="2:12" s="13" customFormat="1" ht="13.5" hidden="1" outlineLevel="2">
      <c r="B125" s="331"/>
      <c r="C125" s="204"/>
      <c r="D125" s="206" t="s">
        <v>348</v>
      </c>
      <c r="E125" s="210" t="s">
        <v>34</v>
      </c>
      <c r="F125" s="211" t="s">
        <v>23</v>
      </c>
      <c r="G125" s="204"/>
      <c r="H125" s="212">
        <v>1</v>
      </c>
      <c r="I125" s="332" t="s">
        <v>34</v>
      </c>
      <c r="J125" s="204"/>
      <c r="K125" s="204"/>
      <c r="L125" s="333"/>
    </row>
    <row r="126" spans="2:12" s="14" customFormat="1" ht="13.5" hidden="1" outlineLevel="2">
      <c r="B126" s="335"/>
      <c r="C126" s="205"/>
      <c r="D126" s="206" t="s">
        <v>348</v>
      </c>
      <c r="E126" s="207" t="s">
        <v>34</v>
      </c>
      <c r="F126" s="208" t="s">
        <v>352</v>
      </c>
      <c r="G126" s="205"/>
      <c r="H126" s="209">
        <v>1</v>
      </c>
      <c r="I126" s="336" t="s">
        <v>34</v>
      </c>
      <c r="J126" s="205"/>
      <c r="K126" s="205"/>
      <c r="L126" s="337"/>
    </row>
    <row r="127" spans="2:12" s="11" customFormat="1" ht="37.35" customHeight="1">
      <c r="B127" s="318"/>
      <c r="C127" s="182"/>
      <c r="D127" s="188" t="s">
        <v>74</v>
      </c>
      <c r="E127" s="231" t="s">
        <v>5142</v>
      </c>
      <c r="F127" s="231" t="s">
        <v>5143</v>
      </c>
      <c r="G127" s="182"/>
      <c r="H127" s="182"/>
      <c r="I127" s="321" t="s">
        <v>34</v>
      </c>
      <c r="J127" s="232">
        <f>SUM(J128:J164)</f>
        <v>168750</v>
      </c>
      <c r="K127" s="182"/>
      <c r="L127" s="320"/>
    </row>
    <row r="128" spans="2:12" s="1" customFormat="1" ht="22.5" customHeight="1" outlineLevel="1">
      <c r="B128" s="302"/>
      <c r="C128" s="191" t="s">
        <v>382</v>
      </c>
      <c r="D128" s="191" t="s">
        <v>342</v>
      </c>
      <c r="E128" s="192" t="s">
        <v>5144</v>
      </c>
      <c r="F128" s="193" t="s">
        <v>5051</v>
      </c>
      <c r="G128" s="194" t="s">
        <v>5099</v>
      </c>
      <c r="H128" s="195">
        <v>1</v>
      </c>
      <c r="I128" s="269">
        <v>5000</v>
      </c>
      <c r="J128" s="197">
        <f>ROUND(I128*H128,2)</f>
        <v>5000</v>
      </c>
      <c r="K128" s="193" t="s">
        <v>5139</v>
      </c>
      <c r="L128" s="322"/>
    </row>
    <row r="129" spans="2:12" s="1" customFormat="1" ht="22.5" customHeight="1" outlineLevel="1" collapsed="1">
      <c r="B129" s="302"/>
      <c r="C129" s="191" t="s">
        <v>387</v>
      </c>
      <c r="D129" s="191" t="s">
        <v>342</v>
      </c>
      <c r="E129" s="192" t="s">
        <v>5145</v>
      </c>
      <c r="F129" s="193" t="s">
        <v>5146</v>
      </c>
      <c r="G129" s="194" t="s">
        <v>5099</v>
      </c>
      <c r="H129" s="195">
        <v>1</v>
      </c>
      <c r="I129" s="269">
        <v>8000</v>
      </c>
      <c r="J129" s="197">
        <f>ROUND(I129*H129,2)</f>
        <v>8000</v>
      </c>
      <c r="K129" s="193" t="s">
        <v>5139</v>
      </c>
      <c r="L129" s="322"/>
    </row>
    <row r="130" spans="2:12" s="12" customFormat="1" ht="13.5" hidden="1" outlineLevel="2">
      <c r="B130" s="342"/>
      <c r="C130" s="203"/>
      <c r="D130" s="206" t="s">
        <v>348</v>
      </c>
      <c r="E130" s="343" t="s">
        <v>34</v>
      </c>
      <c r="F130" s="344" t="s">
        <v>5147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3" customFormat="1" ht="13.5" hidden="1" outlineLevel="2">
      <c r="B131" s="331"/>
      <c r="C131" s="204"/>
      <c r="D131" s="206" t="s">
        <v>348</v>
      </c>
      <c r="E131" s="210" t="s">
        <v>34</v>
      </c>
      <c r="F131" s="211" t="s">
        <v>23</v>
      </c>
      <c r="G131" s="204"/>
      <c r="H131" s="212">
        <v>1</v>
      </c>
      <c r="I131" s="332" t="s">
        <v>34</v>
      </c>
      <c r="J131" s="204"/>
      <c r="K131" s="204"/>
      <c r="L131" s="333"/>
    </row>
    <row r="132" spans="2:12" s="14" customFormat="1" ht="13.5" hidden="1" outlineLevel="2">
      <c r="B132" s="335"/>
      <c r="C132" s="205"/>
      <c r="D132" s="206" t="s">
        <v>348</v>
      </c>
      <c r="E132" s="207" t="s">
        <v>34</v>
      </c>
      <c r="F132" s="208" t="s">
        <v>352</v>
      </c>
      <c r="G132" s="205"/>
      <c r="H132" s="209">
        <v>1</v>
      </c>
      <c r="I132" s="336" t="s">
        <v>34</v>
      </c>
      <c r="J132" s="205"/>
      <c r="K132" s="205"/>
      <c r="L132" s="337"/>
    </row>
    <row r="133" spans="2:12" s="1" customFormat="1" ht="22.5" customHeight="1" outlineLevel="1" collapsed="1">
      <c r="B133" s="302"/>
      <c r="C133" s="191" t="s">
        <v>28</v>
      </c>
      <c r="D133" s="191" t="s">
        <v>342</v>
      </c>
      <c r="E133" s="192" t="s">
        <v>5148</v>
      </c>
      <c r="F133" s="193" t="s">
        <v>5149</v>
      </c>
      <c r="G133" s="194" t="s">
        <v>5099</v>
      </c>
      <c r="H133" s="195">
        <v>1</v>
      </c>
      <c r="I133" s="269">
        <v>5000</v>
      </c>
      <c r="J133" s="197">
        <f>ROUND(I133*H133,2)</f>
        <v>5000</v>
      </c>
      <c r="K133" s="193" t="s">
        <v>5100</v>
      </c>
      <c r="L133" s="322"/>
    </row>
    <row r="134" spans="2:12" s="12" customFormat="1" ht="24" hidden="1" outlineLevel="2">
      <c r="B134" s="342"/>
      <c r="C134" s="203"/>
      <c r="D134" s="206" t="s">
        <v>348</v>
      </c>
      <c r="E134" s="343" t="s">
        <v>34</v>
      </c>
      <c r="F134" s="344" t="s">
        <v>5150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3" customFormat="1" ht="13.5" hidden="1" outlineLevel="2">
      <c r="B135" s="331"/>
      <c r="C135" s="204"/>
      <c r="D135" s="206" t="s">
        <v>348</v>
      </c>
      <c r="E135" s="210" t="s">
        <v>34</v>
      </c>
      <c r="F135" s="211" t="s">
        <v>23</v>
      </c>
      <c r="G135" s="204"/>
      <c r="H135" s="212">
        <v>1</v>
      </c>
      <c r="I135" s="332" t="s">
        <v>34</v>
      </c>
      <c r="J135" s="204"/>
      <c r="K135" s="204"/>
      <c r="L135" s="333"/>
    </row>
    <row r="136" spans="2:12" s="14" customFormat="1" ht="13.5" hidden="1" outlineLevel="2">
      <c r="B136" s="335"/>
      <c r="C136" s="205"/>
      <c r="D136" s="206" t="s">
        <v>348</v>
      </c>
      <c r="E136" s="207" t="s">
        <v>34</v>
      </c>
      <c r="F136" s="208" t="s">
        <v>352</v>
      </c>
      <c r="G136" s="205"/>
      <c r="H136" s="209">
        <v>1</v>
      </c>
      <c r="I136" s="336" t="s">
        <v>34</v>
      </c>
      <c r="J136" s="205"/>
      <c r="K136" s="205"/>
      <c r="L136" s="337"/>
    </row>
    <row r="137" spans="2:12" s="1" customFormat="1" ht="22.5" customHeight="1" outlineLevel="1" collapsed="1">
      <c r="B137" s="302"/>
      <c r="C137" s="191" t="s">
        <v>340</v>
      </c>
      <c r="D137" s="191" t="s">
        <v>342</v>
      </c>
      <c r="E137" s="192" t="s">
        <v>5151</v>
      </c>
      <c r="F137" s="193" t="s">
        <v>5152</v>
      </c>
      <c r="G137" s="194" t="s">
        <v>5099</v>
      </c>
      <c r="H137" s="195">
        <v>1</v>
      </c>
      <c r="I137" s="269">
        <v>33750</v>
      </c>
      <c r="J137" s="197">
        <f>ROUND(I137*H137,2)</f>
        <v>33750</v>
      </c>
      <c r="K137" s="193" t="s">
        <v>5100</v>
      </c>
      <c r="L137" s="322"/>
    </row>
    <row r="138" spans="2:12" s="12" customFormat="1" ht="24" hidden="1" outlineLevel="2">
      <c r="B138" s="342"/>
      <c r="C138" s="203"/>
      <c r="D138" s="206" t="s">
        <v>348</v>
      </c>
      <c r="E138" s="343" t="s">
        <v>34</v>
      </c>
      <c r="F138" s="344" t="s">
        <v>5153</v>
      </c>
      <c r="G138" s="203"/>
      <c r="H138" s="345" t="s">
        <v>34</v>
      </c>
      <c r="I138" s="346" t="s">
        <v>34</v>
      </c>
      <c r="J138" s="203"/>
      <c r="K138" s="203"/>
      <c r="L138" s="347"/>
    </row>
    <row r="139" spans="2:12" s="13" customFormat="1" ht="13.5" hidden="1" outlineLevel="2">
      <c r="B139" s="331"/>
      <c r="C139" s="204"/>
      <c r="D139" s="206" t="s">
        <v>348</v>
      </c>
      <c r="E139" s="210" t="s">
        <v>34</v>
      </c>
      <c r="F139" s="211" t="s">
        <v>23</v>
      </c>
      <c r="G139" s="204"/>
      <c r="H139" s="212">
        <v>1</v>
      </c>
      <c r="I139" s="332" t="s">
        <v>34</v>
      </c>
      <c r="J139" s="204"/>
      <c r="K139" s="204"/>
      <c r="L139" s="333"/>
    </row>
    <row r="140" spans="2:12" s="14" customFormat="1" ht="13.5" hidden="1" outlineLevel="2">
      <c r="B140" s="335"/>
      <c r="C140" s="205"/>
      <c r="D140" s="206" t="s">
        <v>348</v>
      </c>
      <c r="E140" s="207" t="s">
        <v>34</v>
      </c>
      <c r="F140" s="208" t="s">
        <v>352</v>
      </c>
      <c r="G140" s="205"/>
      <c r="H140" s="209">
        <v>1</v>
      </c>
      <c r="I140" s="336" t="s">
        <v>34</v>
      </c>
      <c r="J140" s="205"/>
      <c r="K140" s="205"/>
      <c r="L140" s="337"/>
    </row>
    <row r="141" spans="2:12" s="1" customFormat="1" ht="22.5" customHeight="1" outlineLevel="1" collapsed="1">
      <c r="B141" s="302"/>
      <c r="C141" s="191" t="s">
        <v>397</v>
      </c>
      <c r="D141" s="191" t="s">
        <v>342</v>
      </c>
      <c r="E141" s="192" t="s">
        <v>5155</v>
      </c>
      <c r="F141" s="193" t="s">
        <v>5156</v>
      </c>
      <c r="G141" s="194" t="s">
        <v>5099</v>
      </c>
      <c r="H141" s="195">
        <v>1</v>
      </c>
      <c r="I141" s="269">
        <v>25000</v>
      </c>
      <c r="J141" s="197">
        <f>ROUND(I141*H141,2)</f>
        <v>25000</v>
      </c>
      <c r="K141" s="193" t="s">
        <v>5100</v>
      </c>
      <c r="L141" s="322"/>
    </row>
    <row r="142" spans="2:12" s="12" customFormat="1" ht="24" hidden="1" outlineLevel="2">
      <c r="B142" s="342"/>
      <c r="C142" s="203"/>
      <c r="D142" s="206" t="s">
        <v>348</v>
      </c>
      <c r="E142" s="343" t="s">
        <v>34</v>
      </c>
      <c r="F142" s="344" t="s">
        <v>5157</v>
      </c>
      <c r="G142" s="203"/>
      <c r="H142" s="345" t="s">
        <v>34</v>
      </c>
      <c r="I142" s="346" t="s">
        <v>34</v>
      </c>
      <c r="J142" s="203"/>
      <c r="K142" s="203"/>
      <c r="L142" s="347"/>
    </row>
    <row r="143" spans="2:12" s="12" customFormat="1" ht="13.5" hidden="1" outlineLevel="2">
      <c r="B143" s="342"/>
      <c r="C143" s="203"/>
      <c r="D143" s="206" t="s">
        <v>348</v>
      </c>
      <c r="E143" s="343" t="s">
        <v>34</v>
      </c>
      <c r="F143" s="344" t="s">
        <v>5158</v>
      </c>
      <c r="G143" s="203"/>
      <c r="H143" s="345" t="s">
        <v>34</v>
      </c>
      <c r="I143" s="346" t="s">
        <v>34</v>
      </c>
      <c r="J143" s="203"/>
      <c r="K143" s="203"/>
      <c r="L143" s="347"/>
    </row>
    <row r="144" spans="2:12" s="13" customFormat="1" ht="13.5" hidden="1" outlineLevel="2">
      <c r="B144" s="331"/>
      <c r="C144" s="204"/>
      <c r="D144" s="206" t="s">
        <v>348</v>
      </c>
      <c r="E144" s="210" t="s">
        <v>34</v>
      </c>
      <c r="F144" s="211" t="s">
        <v>23</v>
      </c>
      <c r="G144" s="204"/>
      <c r="H144" s="212">
        <v>1</v>
      </c>
      <c r="I144" s="332" t="s">
        <v>34</v>
      </c>
      <c r="J144" s="204"/>
      <c r="K144" s="204"/>
      <c r="L144" s="333"/>
    </row>
    <row r="145" spans="2:12" s="14" customFormat="1" ht="13.5" hidden="1" outlineLevel="2">
      <c r="B145" s="335"/>
      <c r="C145" s="205"/>
      <c r="D145" s="206" t="s">
        <v>348</v>
      </c>
      <c r="E145" s="207" t="s">
        <v>34</v>
      </c>
      <c r="F145" s="208" t="s">
        <v>352</v>
      </c>
      <c r="G145" s="205"/>
      <c r="H145" s="209">
        <v>1</v>
      </c>
      <c r="I145" s="336" t="s">
        <v>34</v>
      </c>
      <c r="J145" s="205"/>
      <c r="K145" s="205"/>
      <c r="L145" s="337"/>
    </row>
    <row r="146" spans="2:12" s="1" customFormat="1" ht="22.5" customHeight="1" outlineLevel="1" collapsed="1">
      <c r="B146" s="302"/>
      <c r="C146" s="191" t="s">
        <v>271</v>
      </c>
      <c r="D146" s="191" t="s">
        <v>342</v>
      </c>
      <c r="E146" s="192" t="s">
        <v>5159</v>
      </c>
      <c r="F146" s="193" t="s">
        <v>5160</v>
      </c>
      <c r="G146" s="194" t="s">
        <v>5099</v>
      </c>
      <c r="H146" s="195">
        <v>1</v>
      </c>
      <c r="I146" s="269">
        <v>20000</v>
      </c>
      <c r="J146" s="197">
        <f>ROUND(I146*H146,2)</f>
        <v>20000</v>
      </c>
      <c r="K146" s="193" t="s">
        <v>5100</v>
      </c>
      <c r="L146" s="322"/>
    </row>
    <row r="147" spans="2:12" s="12" customFormat="1" ht="24" hidden="1" outlineLevel="2">
      <c r="B147" s="342"/>
      <c r="C147" s="203"/>
      <c r="D147" s="206" t="s">
        <v>348</v>
      </c>
      <c r="E147" s="343" t="s">
        <v>34</v>
      </c>
      <c r="F147" s="344" t="s">
        <v>5161</v>
      </c>
      <c r="G147" s="203"/>
      <c r="H147" s="345" t="s">
        <v>34</v>
      </c>
      <c r="I147" s="346" t="s">
        <v>34</v>
      </c>
      <c r="J147" s="203"/>
      <c r="K147" s="203"/>
      <c r="L147" s="347"/>
    </row>
    <row r="148" spans="2:12" s="13" customFormat="1" ht="13.5" hidden="1" outlineLevel="2">
      <c r="B148" s="331"/>
      <c r="C148" s="204"/>
      <c r="D148" s="206" t="s">
        <v>348</v>
      </c>
      <c r="E148" s="210" t="s">
        <v>34</v>
      </c>
      <c r="F148" s="211" t="s">
        <v>23</v>
      </c>
      <c r="G148" s="204"/>
      <c r="H148" s="212">
        <v>1</v>
      </c>
      <c r="I148" s="332" t="s">
        <v>34</v>
      </c>
      <c r="J148" s="204"/>
      <c r="K148" s="204"/>
      <c r="L148" s="333"/>
    </row>
    <row r="149" spans="2:12" s="14" customFormat="1" ht="13.5" hidden="1" outlineLevel="2">
      <c r="B149" s="335"/>
      <c r="C149" s="205"/>
      <c r="D149" s="206" t="s">
        <v>348</v>
      </c>
      <c r="E149" s="207" t="s">
        <v>34</v>
      </c>
      <c r="F149" s="208" t="s">
        <v>352</v>
      </c>
      <c r="G149" s="205"/>
      <c r="H149" s="209">
        <v>1</v>
      </c>
      <c r="I149" s="336" t="s">
        <v>34</v>
      </c>
      <c r="J149" s="205"/>
      <c r="K149" s="205"/>
      <c r="L149" s="337"/>
    </row>
    <row r="150" spans="2:12" s="1" customFormat="1" ht="22.5" customHeight="1" outlineLevel="1" collapsed="1">
      <c r="B150" s="302"/>
      <c r="C150" s="191" t="s">
        <v>403</v>
      </c>
      <c r="D150" s="191" t="s">
        <v>342</v>
      </c>
      <c r="E150" s="192" t="s">
        <v>5162</v>
      </c>
      <c r="F150" s="193" t="s">
        <v>5163</v>
      </c>
      <c r="G150" s="194" t="s">
        <v>5099</v>
      </c>
      <c r="H150" s="195">
        <v>1</v>
      </c>
      <c r="I150" s="269">
        <v>40000</v>
      </c>
      <c r="J150" s="197">
        <f>ROUND(I150*H150,2)</f>
        <v>40000</v>
      </c>
      <c r="K150" s="193" t="s">
        <v>5100</v>
      </c>
      <c r="L150" s="322"/>
    </row>
    <row r="151" spans="2:12" s="12" customFormat="1" ht="24" hidden="1" outlineLevel="2">
      <c r="B151" s="342"/>
      <c r="C151" s="203"/>
      <c r="D151" s="206" t="s">
        <v>348</v>
      </c>
      <c r="E151" s="343" t="s">
        <v>34</v>
      </c>
      <c r="F151" s="344" t="s">
        <v>5164</v>
      </c>
      <c r="G151" s="203"/>
      <c r="H151" s="345" t="s">
        <v>34</v>
      </c>
      <c r="I151" s="346" t="s">
        <v>34</v>
      </c>
      <c r="J151" s="203"/>
      <c r="K151" s="203"/>
      <c r="L151" s="347"/>
    </row>
    <row r="152" spans="2:12" s="12" customFormat="1" ht="13.5" hidden="1" outlineLevel="2">
      <c r="B152" s="342"/>
      <c r="C152" s="203"/>
      <c r="D152" s="206" t="s">
        <v>348</v>
      </c>
      <c r="E152" s="343" t="s">
        <v>34</v>
      </c>
      <c r="F152" s="344" t="s">
        <v>5165</v>
      </c>
      <c r="G152" s="203"/>
      <c r="H152" s="345" t="s">
        <v>34</v>
      </c>
      <c r="I152" s="346" t="s">
        <v>34</v>
      </c>
      <c r="J152" s="203"/>
      <c r="K152" s="203"/>
      <c r="L152" s="347"/>
    </row>
    <row r="153" spans="2:12" s="13" customFormat="1" ht="13.5" hidden="1" outlineLevel="2">
      <c r="B153" s="331"/>
      <c r="C153" s="204"/>
      <c r="D153" s="206" t="s">
        <v>348</v>
      </c>
      <c r="E153" s="210" t="s">
        <v>34</v>
      </c>
      <c r="F153" s="211" t="s">
        <v>23</v>
      </c>
      <c r="G153" s="204"/>
      <c r="H153" s="212">
        <v>1</v>
      </c>
      <c r="I153" s="332" t="s">
        <v>34</v>
      </c>
      <c r="J153" s="204"/>
      <c r="K153" s="204"/>
      <c r="L153" s="333"/>
    </row>
    <row r="154" spans="2:12" s="14" customFormat="1" ht="13.5" hidden="1" outlineLevel="2">
      <c r="B154" s="335"/>
      <c r="C154" s="205"/>
      <c r="D154" s="206" t="s">
        <v>348</v>
      </c>
      <c r="E154" s="207" t="s">
        <v>34</v>
      </c>
      <c r="F154" s="208" t="s">
        <v>352</v>
      </c>
      <c r="G154" s="205"/>
      <c r="H154" s="209">
        <v>1</v>
      </c>
      <c r="I154" s="336" t="s">
        <v>34</v>
      </c>
      <c r="J154" s="205"/>
      <c r="K154" s="205"/>
      <c r="L154" s="337"/>
    </row>
    <row r="155" spans="2:12" s="1" customFormat="1" ht="22.5" customHeight="1" outlineLevel="1" collapsed="1">
      <c r="B155" s="302"/>
      <c r="C155" s="191" t="s">
        <v>8</v>
      </c>
      <c r="D155" s="191" t="s">
        <v>342</v>
      </c>
      <c r="E155" s="192" t="s">
        <v>5166</v>
      </c>
      <c r="F155" s="193" t="s">
        <v>5167</v>
      </c>
      <c r="G155" s="194" t="s">
        <v>5099</v>
      </c>
      <c r="H155" s="195">
        <v>1</v>
      </c>
      <c r="I155" s="269">
        <v>10000</v>
      </c>
      <c r="J155" s="197">
        <f>ROUND(I155*H155,2)</f>
        <v>10000</v>
      </c>
      <c r="K155" s="193" t="s">
        <v>5100</v>
      </c>
      <c r="L155" s="322"/>
    </row>
    <row r="156" spans="2:12" s="12" customFormat="1" ht="24" hidden="1" outlineLevel="2">
      <c r="B156" s="342"/>
      <c r="C156" s="203"/>
      <c r="D156" s="206" t="s">
        <v>348</v>
      </c>
      <c r="E156" s="343" t="s">
        <v>34</v>
      </c>
      <c r="F156" s="344" t="s">
        <v>5168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2" customFormat="1" ht="13.5" hidden="1" outlineLevel="2">
      <c r="B157" s="342"/>
      <c r="C157" s="203"/>
      <c r="D157" s="206" t="s">
        <v>348</v>
      </c>
      <c r="E157" s="343" t="s">
        <v>34</v>
      </c>
      <c r="F157" s="344" t="s">
        <v>5169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3" customFormat="1" ht="13.5" hidden="1" outlineLevel="2">
      <c r="B158" s="331"/>
      <c r="C158" s="204"/>
      <c r="D158" s="206" t="s">
        <v>348</v>
      </c>
      <c r="E158" s="210" t="s">
        <v>34</v>
      </c>
      <c r="F158" s="211" t="s">
        <v>23</v>
      </c>
      <c r="G158" s="204"/>
      <c r="H158" s="212">
        <v>1</v>
      </c>
      <c r="I158" s="332" t="s">
        <v>34</v>
      </c>
      <c r="J158" s="204"/>
      <c r="K158" s="204"/>
      <c r="L158" s="333"/>
    </row>
    <row r="159" spans="2:12" s="14" customFormat="1" ht="13.5" hidden="1" outlineLevel="2">
      <c r="B159" s="335"/>
      <c r="C159" s="205"/>
      <c r="D159" s="206" t="s">
        <v>348</v>
      </c>
      <c r="E159" s="207" t="s">
        <v>34</v>
      </c>
      <c r="F159" s="208" t="s">
        <v>352</v>
      </c>
      <c r="G159" s="205"/>
      <c r="H159" s="209">
        <v>1</v>
      </c>
      <c r="I159" s="336" t="s">
        <v>34</v>
      </c>
      <c r="J159" s="205"/>
      <c r="K159" s="205"/>
      <c r="L159" s="337"/>
    </row>
    <row r="160" spans="2:12" s="1" customFormat="1" ht="22.5" customHeight="1" outlineLevel="1" collapsed="1">
      <c r="B160" s="302"/>
      <c r="C160" s="191" t="s">
        <v>410</v>
      </c>
      <c r="D160" s="191" t="s">
        <v>342</v>
      </c>
      <c r="E160" s="192" t="s">
        <v>5170</v>
      </c>
      <c r="F160" s="193" t="s">
        <v>5077</v>
      </c>
      <c r="G160" s="194" t="s">
        <v>5099</v>
      </c>
      <c r="H160" s="195">
        <v>1</v>
      </c>
      <c r="I160" s="269">
        <v>12000</v>
      </c>
      <c r="J160" s="197">
        <f>ROUND(I160*H160,2)</f>
        <v>12000</v>
      </c>
      <c r="K160" s="193" t="s">
        <v>5139</v>
      </c>
      <c r="L160" s="322"/>
    </row>
    <row r="161" spans="2:12" s="12" customFormat="1" ht="24" hidden="1" outlineLevel="2">
      <c r="B161" s="342"/>
      <c r="C161" s="203"/>
      <c r="D161" s="206" t="s">
        <v>348</v>
      </c>
      <c r="E161" s="343" t="s">
        <v>34</v>
      </c>
      <c r="F161" s="344" t="s">
        <v>6064</v>
      </c>
      <c r="G161" s="203"/>
      <c r="H161" s="345" t="s">
        <v>34</v>
      </c>
      <c r="I161" s="346" t="s">
        <v>34</v>
      </c>
      <c r="J161" s="203"/>
      <c r="K161" s="203"/>
      <c r="L161" s="347"/>
    </row>
    <row r="162" spans="2:12" s="13" customFormat="1" ht="13.5" hidden="1" outlineLevel="2">
      <c r="B162" s="331"/>
      <c r="C162" s="204"/>
      <c r="D162" s="206" t="s">
        <v>348</v>
      </c>
      <c r="E162" s="210" t="s">
        <v>34</v>
      </c>
      <c r="F162" s="211" t="s">
        <v>23</v>
      </c>
      <c r="G162" s="204"/>
      <c r="H162" s="212">
        <v>1</v>
      </c>
      <c r="I162" s="332" t="s">
        <v>34</v>
      </c>
      <c r="J162" s="204"/>
      <c r="K162" s="204"/>
      <c r="L162" s="333"/>
    </row>
    <row r="163" spans="2:12" s="14" customFormat="1" ht="13.5" hidden="1" outlineLevel="2">
      <c r="B163" s="335"/>
      <c r="C163" s="205"/>
      <c r="D163" s="206" t="s">
        <v>348</v>
      </c>
      <c r="E163" s="207" t="s">
        <v>34</v>
      </c>
      <c r="F163" s="208" t="s">
        <v>352</v>
      </c>
      <c r="G163" s="205"/>
      <c r="H163" s="209">
        <v>1</v>
      </c>
      <c r="I163" s="336" t="s">
        <v>34</v>
      </c>
      <c r="J163" s="205"/>
      <c r="K163" s="205"/>
      <c r="L163" s="337"/>
    </row>
    <row r="164" spans="2:12" s="1" customFormat="1" ht="22.5" customHeight="1" outlineLevel="1" collapsed="1">
      <c r="B164" s="302"/>
      <c r="C164" s="191" t="s">
        <v>414</v>
      </c>
      <c r="D164" s="191" t="s">
        <v>342</v>
      </c>
      <c r="E164" s="192" t="s">
        <v>5174</v>
      </c>
      <c r="F164" s="193" t="s">
        <v>5175</v>
      </c>
      <c r="G164" s="194" t="s">
        <v>5099</v>
      </c>
      <c r="H164" s="195">
        <v>1</v>
      </c>
      <c r="I164" s="269">
        <v>10000</v>
      </c>
      <c r="J164" s="197">
        <f>ROUND(I164*H164,2)</f>
        <v>10000</v>
      </c>
      <c r="K164" s="193" t="s">
        <v>5100</v>
      </c>
      <c r="L164" s="322"/>
    </row>
    <row r="165" spans="2:12" s="12" customFormat="1" ht="24" hidden="1" outlineLevel="2">
      <c r="B165" s="342"/>
      <c r="C165" s="203"/>
      <c r="D165" s="206" t="s">
        <v>348</v>
      </c>
      <c r="E165" s="343" t="s">
        <v>34</v>
      </c>
      <c r="F165" s="344" t="s">
        <v>5176</v>
      </c>
      <c r="G165" s="203"/>
      <c r="H165" s="345" t="s">
        <v>34</v>
      </c>
      <c r="I165" s="346"/>
      <c r="J165" s="203"/>
      <c r="K165" s="203"/>
      <c r="L165" s="347"/>
    </row>
    <row r="166" spans="2:12" s="13" customFormat="1" ht="13.5" hidden="1" outlineLevel="2">
      <c r="B166" s="331"/>
      <c r="C166" s="204"/>
      <c r="D166" s="206" t="s">
        <v>348</v>
      </c>
      <c r="E166" s="210" t="s">
        <v>34</v>
      </c>
      <c r="F166" s="211" t="s">
        <v>23</v>
      </c>
      <c r="G166" s="204"/>
      <c r="H166" s="212">
        <v>1</v>
      </c>
      <c r="I166" s="332"/>
      <c r="J166" s="204"/>
      <c r="K166" s="204"/>
      <c r="L166" s="333"/>
    </row>
    <row r="167" spans="2:12" s="14" customFormat="1" ht="13.5" hidden="1" outlineLevel="2">
      <c r="B167" s="335"/>
      <c r="C167" s="205"/>
      <c r="D167" s="206" t="s">
        <v>348</v>
      </c>
      <c r="E167" s="207" t="s">
        <v>34</v>
      </c>
      <c r="F167" s="208" t="s">
        <v>352</v>
      </c>
      <c r="G167" s="205"/>
      <c r="H167" s="209">
        <v>1</v>
      </c>
      <c r="I167" s="336"/>
      <c r="J167" s="205"/>
      <c r="K167" s="205"/>
      <c r="L167" s="337"/>
    </row>
    <row r="168" spans="2:12" s="1" customFormat="1" ht="6.9" customHeight="1">
      <c r="B168" s="323"/>
      <c r="C168" s="324"/>
      <c r="D168" s="324"/>
      <c r="E168" s="324"/>
      <c r="F168" s="324"/>
      <c r="G168" s="324"/>
      <c r="H168" s="324"/>
      <c r="I168" s="338"/>
      <c r="J168" s="324"/>
      <c r="K168" s="324"/>
      <c r="L168" s="326"/>
    </row>
    <row r="169" ht="13.5">
      <c r="I169" s="272"/>
    </row>
    <row r="170" ht="13.5">
      <c r="I170" s="272"/>
    </row>
    <row r="171" ht="13.5">
      <c r="I171" s="272"/>
    </row>
    <row r="172" ht="13.5">
      <c r="I172" s="272"/>
    </row>
  </sheetData>
  <sheetProtection formatColumns="0" formatRows="0" sort="0" autoFilter="0"/>
  <autoFilter ref="C83:K167"/>
  <mergeCells count="11">
    <mergeCell ref="E76:H76"/>
    <mergeCell ref="E7:H7"/>
    <mergeCell ref="E9:H9"/>
    <mergeCell ref="E11:H11"/>
    <mergeCell ref="E26:H26"/>
    <mergeCell ref="E47:H47"/>
    <mergeCell ref="G1:H1"/>
    <mergeCell ref="E49:H49"/>
    <mergeCell ref="E51:H51"/>
    <mergeCell ref="E72:H72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414"/>
  <sheetViews>
    <sheetView showGridLines="0" workbookViewId="0" topLeftCell="A1">
      <pane ySplit="1" topLeftCell="A2" activePane="bottomLeft" state="frozen"/>
      <selection pane="bottomLeft" activeCell="F86" sqref="F86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6062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5177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5178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188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5092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ROUND(J97,2)</f>
        <v>2061076.47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6062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5177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01.1 - splašková kanalizace - gravitační stoky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PROJEKTY VODAM s.r.o.   HRANICE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J97</f>
        <v>2061076.4700000002</v>
      </c>
      <c r="K64" s="41"/>
      <c r="L64" s="247"/>
    </row>
    <row r="65" spans="2:12" s="8" customFormat="1" ht="24.9" customHeight="1" hidden="1">
      <c r="B65" s="145"/>
      <c r="C65" s="146"/>
      <c r="D65" s="147" t="s">
        <v>288</v>
      </c>
      <c r="E65" s="148"/>
      <c r="F65" s="148"/>
      <c r="G65" s="148"/>
      <c r="H65" s="148"/>
      <c r="I65" s="149"/>
      <c r="J65" s="150">
        <f>J98</f>
        <v>2061076.4700000002</v>
      </c>
      <c r="K65" s="151"/>
      <c r="L65" s="146"/>
    </row>
    <row r="66" spans="2:12" s="9" customFormat="1" ht="19.95" customHeight="1" hidden="1">
      <c r="B66" s="152"/>
      <c r="C66" s="153"/>
      <c r="D66" s="154" t="s">
        <v>290</v>
      </c>
      <c r="E66" s="155"/>
      <c r="F66" s="155"/>
      <c r="G66" s="155"/>
      <c r="H66" s="155"/>
      <c r="I66" s="156"/>
      <c r="J66" s="157">
        <f>J99</f>
        <v>621488.5200000001</v>
      </c>
      <c r="K66" s="158"/>
      <c r="L66" s="153"/>
    </row>
    <row r="67" spans="2:12" s="9" customFormat="1" ht="19.95" customHeight="1" hidden="1">
      <c r="B67" s="152"/>
      <c r="C67" s="153"/>
      <c r="D67" s="154" t="s">
        <v>5179</v>
      </c>
      <c r="E67" s="155"/>
      <c r="F67" s="155"/>
      <c r="G67" s="155"/>
      <c r="H67" s="155"/>
      <c r="I67" s="156"/>
      <c r="J67" s="157">
        <f>J246</f>
        <v>360283.68</v>
      </c>
      <c r="K67" s="158"/>
      <c r="L67" s="153"/>
    </row>
    <row r="68" spans="2:12" s="9" customFormat="1" ht="19.95" customHeight="1" hidden="1">
      <c r="B68" s="152"/>
      <c r="C68" s="153"/>
      <c r="D68" s="154" t="s">
        <v>5180</v>
      </c>
      <c r="E68" s="155"/>
      <c r="F68" s="155"/>
      <c r="G68" s="155"/>
      <c r="H68" s="155"/>
      <c r="I68" s="156"/>
      <c r="J68" s="157">
        <f>J294</f>
        <v>21736</v>
      </c>
      <c r="K68" s="158"/>
      <c r="L68" s="153"/>
    </row>
    <row r="69" spans="2:12" s="9" customFormat="1" ht="19.95" customHeight="1" hidden="1">
      <c r="B69" s="152"/>
      <c r="C69" s="153"/>
      <c r="D69" s="154" t="s">
        <v>302</v>
      </c>
      <c r="E69" s="155"/>
      <c r="F69" s="155"/>
      <c r="G69" s="155"/>
      <c r="H69" s="155"/>
      <c r="I69" s="156"/>
      <c r="J69" s="157">
        <f>J300</f>
        <v>41892.770000000004</v>
      </c>
      <c r="K69" s="158"/>
      <c r="L69" s="153"/>
    </row>
    <row r="70" spans="2:12" s="9" customFormat="1" ht="19.95" customHeight="1" hidden="1">
      <c r="B70" s="152"/>
      <c r="C70" s="153"/>
      <c r="D70" s="154" t="s">
        <v>304</v>
      </c>
      <c r="E70" s="155"/>
      <c r="F70" s="155"/>
      <c r="G70" s="155"/>
      <c r="H70" s="155"/>
      <c r="I70" s="156"/>
      <c r="J70" s="157">
        <f>J313</f>
        <v>615022.0599999999</v>
      </c>
      <c r="K70" s="158"/>
      <c r="L70" s="153"/>
    </row>
    <row r="71" spans="2:12" s="9" customFormat="1" ht="19.95" customHeight="1" hidden="1">
      <c r="B71" s="152"/>
      <c r="C71" s="153"/>
      <c r="D71" s="154" t="s">
        <v>308</v>
      </c>
      <c r="E71" s="155"/>
      <c r="F71" s="155"/>
      <c r="G71" s="155"/>
      <c r="H71" s="155"/>
      <c r="I71" s="156"/>
      <c r="J71" s="157">
        <f>J361</f>
        <v>331102.73</v>
      </c>
      <c r="K71" s="158"/>
      <c r="L71" s="153"/>
    </row>
    <row r="72" spans="2:12" s="9" customFormat="1" ht="19.95" customHeight="1" hidden="1">
      <c r="B72" s="152"/>
      <c r="C72" s="153"/>
      <c r="D72" s="154" t="s">
        <v>6065</v>
      </c>
      <c r="E72" s="155"/>
      <c r="F72" s="155"/>
      <c r="G72" s="155"/>
      <c r="H72" s="155"/>
      <c r="I72" s="156"/>
      <c r="J72" s="157">
        <f>J403</f>
        <v>24049</v>
      </c>
      <c r="K72" s="158"/>
      <c r="L72" s="153"/>
    </row>
    <row r="73" spans="2:12" s="9" customFormat="1" ht="19.95" customHeight="1" hidden="1">
      <c r="B73" s="152"/>
      <c r="C73" s="153"/>
      <c r="D73" s="154" t="s">
        <v>5181</v>
      </c>
      <c r="E73" s="155"/>
      <c r="F73" s="155"/>
      <c r="G73" s="155"/>
      <c r="H73" s="155"/>
      <c r="I73" s="156"/>
      <c r="J73" s="157">
        <f>J412</f>
        <v>45501.71</v>
      </c>
      <c r="K73" s="158"/>
      <c r="L73" s="153"/>
    </row>
    <row r="74" spans="2:12" s="1" customFormat="1" ht="21.75" customHeight="1" hidden="1">
      <c r="B74" s="37"/>
      <c r="C74" s="38"/>
      <c r="D74" s="38"/>
      <c r="E74" s="38"/>
      <c r="F74" s="38"/>
      <c r="G74" s="38"/>
      <c r="H74" s="38"/>
      <c r="I74" s="114"/>
      <c r="J74" s="38"/>
      <c r="K74" s="41"/>
      <c r="L74" s="247"/>
    </row>
    <row r="75" spans="2:12" s="1" customFormat="1" ht="6.9" customHeight="1" hidden="1">
      <c r="B75" s="51"/>
      <c r="C75" s="52"/>
      <c r="D75" s="52"/>
      <c r="E75" s="52"/>
      <c r="F75" s="52"/>
      <c r="G75" s="52"/>
      <c r="H75" s="52"/>
      <c r="I75" s="135"/>
      <c r="J75" s="52"/>
      <c r="K75" s="53"/>
      <c r="L75" s="247"/>
    </row>
    <row r="76" ht="13.5" hidden="1"/>
    <row r="77" ht="13.5" hidden="1"/>
    <row r="78" ht="13.5" hidden="1"/>
    <row r="79" spans="2:12" s="1" customFormat="1" ht="6.9" customHeight="1">
      <c r="B79" s="327"/>
      <c r="C79" s="328"/>
      <c r="D79" s="328"/>
      <c r="E79" s="328"/>
      <c r="F79" s="328"/>
      <c r="G79" s="328"/>
      <c r="H79" s="328"/>
      <c r="I79" s="329"/>
      <c r="J79" s="328"/>
      <c r="K79" s="328"/>
      <c r="L79" s="330"/>
    </row>
    <row r="80" spans="2:12" s="1" customFormat="1" ht="36.9" customHeight="1">
      <c r="B80" s="302"/>
      <c r="C80" s="25" t="s">
        <v>322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6.9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14.4" customHeight="1">
      <c r="B82" s="302"/>
      <c r="C82" s="32" t="s">
        <v>16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2.5" customHeight="1">
      <c r="B83" s="302"/>
      <c r="C83" s="260"/>
      <c r="D83" s="260"/>
      <c r="E83" s="384" t="s">
        <v>17</v>
      </c>
      <c r="F83" s="375"/>
      <c r="G83" s="375"/>
      <c r="H83" s="375"/>
      <c r="I83" s="114"/>
      <c r="J83" s="260"/>
      <c r="K83" s="260"/>
      <c r="L83" s="303"/>
    </row>
    <row r="84" spans="2:12" ht="13.2">
      <c r="B84" s="301"/>
      <c r="C84" s="32" t="s">
        <v>217</v>
      </c>
      <c r="D84" s="262"/>
      <c r="E84" s="262"/>
      <c r="F84" s="262"/>
      <c r="G84" s="262"/>
      <c r="H84" s="262"/>
      <c r="I84" s="113"/>
      <c r="J84" s="262"/>
      <c r="K84" s="262"/>
      <c r="L84" s="300"/>
    </row>
    <row r="85" spans="2:12" ht="22.5" customHeight="1">
      <c r="B85" s="301"/>
      <c r="C85" s="262"/>
      <c r="D85" s="262"/>
      <c r="E85" s="384" t="s">
        <v>6062</v>
      </c>
      <c r="F85" s="382"/>
      <c r="G85" s="382"/>
      <c r="H85" s="382"/>
      <c r="I85" s="113"/>
      <c r="J85" s="262"/>
      <c r="K85" s="262"/>
      <c r="L85" s="300"/>
    </row>
    <row r="86" spans="2:12" ht="13.2">
      <c r="B86" s="301"/>
      <c r="C86" s="32" t="s">
        <v>221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s="1" customFormat="1" ht="22.5" customHeight="1">
      <c r="B87" s="302"/>
      <c r="C87" s="260"/>
      <c r="D87" s="260"/>
      <c r="E87" s="383" t="s">
        <v>5177</v>
      </c>
      <c r="F87" s="375"/>
      <c r="G87" s="375"/>
      <c r="H87" s="375"/>
      <c r="I87" s="114"/>
      <c r="J87" s="260"/>
      <c r="K87" s="260"/>
      <c r="L87" s="303"/>
    </row>
    <row r="88" spans="2:12" s="1" customFormat="1" ht="14.4" customHeight="1">
      <c r="B88" s="302"/>
      <c r="C88" s="32" t="s">
        <v>225</v>
      </c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23.25" customHeight="1">
      <c r="B89" s="302"/>
      <c r="C89" s="260"/>
      <c r="D89" s="260"/>
      <c r="E89" s="385" t="str">
        <f>E13</f>
        <v>SO 01.1 - splašková kanalizace - gravitační stoky</v>
      </c>
      <c r="F89" s="375"/>
      <c r="G89" s="375"/>
      <c r="H89" s="375"/>
      <c r="I89" s="114"/>
      <c r="J89" s="260"/>
      <c r="K89" s="260"/>
      <c r="L89" s="303"/>
    </row>
    <row r="90" spans="2:12" s="1" customFormat="1" ht="6.9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18" customHeight="1">
      <c r="B91" s="302"/>
      <c r="C91" s="32" t="s">
        <v>24</v>
      </c>
      <c r="D91" s="260"/>
      <c r="E91" s="260"/>
      <c r="F91" s="30" t="str">
        <f>F16</f>
        <v>HRANICE - DRAHOTUŠE</v>
      </c>
      <c r="G91" s="260"/>
      <c r="H91" s="260"/>
      <c r="I91" s="115" t="s">
        <v>26</v>
      </c>
      <c r="J91" s="116" t="str">
        <f>IF(J16="","",J16)</f>
        <v>6.4.2016</v>
      </c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3.2">
      <c r="B93" s="302"/>
      <c r="C93" s="32" t="s">
        <v>32</v>
      </c>
      <c r="D93" s="260"/>
      <c r="E93" s="260"/>
      <c r="F93" s="30" t="str">
        <f>E19</f>
        <v>VODOVODY A KANALIZACE PŘEROV a.s.</v>
      </c>
      <c r="G93" s="260"/>
      <c r="H93" s="260"/>
      <c r="I93" s="115" t="s">
        <v>38</v>
      </c>
      <c r="J93" s="30" t="str">
        <f>E25</f>
        <v>PROJEKTY VODAM s.r.o.   HRANICE</v>
      </c>
      <c r="K93" s="260"/>
      <c r="L93" s="303"/>
    </row>
    <row r="94" spans="2:12" s="1" customFormat="1" ht="14.4" customHeight="1">
      <c r="B94" s="302"/>
      <c r="C94" s="32" t="s">
        <v>37</v>
      </c>
      <c r="D94" s="260"/>
      <c r="E94" s="260"/>
      <c r="F94" s="30" t="s">
        <v>6577</v>
      </c>
      <c r="G94" s="260"/>
      <c r="H94" s="260"/>
      <c r="I94" s="114"/>
      <c r="J94" s="260"/>
      <c r="K94" s="260"/>
      <c r="L94" s="303"/>
    </row>
    <row r="95" spans="2:12" s="1" customFormat="1" ht="10.35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0" customFormat="1" ht="29.25" customHeight="1">
      <c r="B96" s="315"/>
      <c r="C96" s="165" t="s">
        <v>323</v>
      </c>
      <c r="D96" s="166" t="s">
        <v>60</v>
      </c>
      <c r="E96" s="166" t="s">
        <v>57</v>
      </c>
      <c r="F96" s="166" t="s">
        <v>324</v>
      </c>
      <c r="G96" s="166" t="s">
        <v>325</v>
      </c>
      <c r="H96" s="166" t="s">
        <v>326</v>
      </c>
      <c r="I96" s="167" t="s">
        <v>327</v>
      </c>
      <c r="J96" s="166" t="s">
        <v>283</v>
      </c>
      <c r="K96" s="168" t="s">
        <v>328</v>
      </c>
      <c r="L96" s="368"/>
    </row>
    <row r="97" spans="2:12" s="1" customFormat="1" ht="29.25" customHeight="1">
      <c r="B97" s="302"/>
      <c r="C97" s="316" t="s">
        <v>285</v>
      </c>
      <c r="D97" s="260"/>
      <c r="E97" s="260"/>
      <c r="F97" s="260"/>
      <c r="G97" s="260"/>
      <c r="H97" s="260"/>
      <c r="I97" s="349"/>
      <c r="J97" s="317">
        <f>J98</f>
        <v>2061076.4700000002</v>
      </c>
      <c r="K97" s="260"/>
      <c r="L97" s="303"/>
    </row>
    <row r="98" spans="2:12" s="11" customFormat="1" ht="37.35" customHeight="1">
      <c r="B98" s="318"/>
      <c r="C98" s="182"/>
      <c r="D98" s="188" t="s">
        <v>74</v>
      </c>
      <c r="E98" s="231" t="s">
        <v>336</v>
      </c>
      <c r="F98" s="231" t="s">
        <v>337</v>
      </c>
      <c r="G98" s="182"/>
      <c r="H98" s="182"/>
      <c r="I98" s="321"/>
      <c r="J98" s="232">
        <f>J99+J246+J294+J300+J313+J361+J403+J412</f>
        <v>2061076.4700000002</v>
      </c>
      <c r="K98" s="182"/>
      <c r="L98" s="320"/>
    </row>
    <row r="99" spans="2:12" s="11" customFormat="1" ht="28.8" customHeight="1" outlineLevel="1">
      <c r="B99" s="318"/>
      <c r="C99" s="182"/>
      <c r="D99" s="188" t="s">
        <v>74</v>
      </c>
      <c r="E99" s="189" t="s">
        <v>23</v>
      </c>
      <c r="F99" s="189" t="s">
        <v>339</v>
      </c>
      <c r="G99" s="182"/>
      <c r="H99" s="182"/>
      <c r="I99" s="321"/>
      <c r="J99" s="190">
        <f>SUM(J100:J243)</f>
        <v>621488.5200000001</v>
      </c>
      <c r="K99" s="182"/>
      <c r="L99" s="320"/>
    </row>
    <row r="100" spans="2:12" s="1" customFormat="1" ht="22.5" customHeight="1" outlineLevel="2">
      <c r="B100" s="302"/>
      <c r="C100" s="191" t="s">
        <v>23</v>
      </c>
      <c r="D100" s="191" t="s">
        <v>342</v>
      </c>
      <c r="E100" s="192" t="s">
        <v>5183</v>
      </c>
      <c r="F100" s="193" t="s">
        <v>6066</v>
      </c>
      <c r="G100" s="194" t="s">
        <v>6067</v>
      </c>
      <c r="H100" s="195">
        <v>31</v>
      </c>
      <c r="I100" s="269">
        <v>39</v>
      </c>
      <c r="J100" s="197">
        <f>ROUND(I100*H100,2)</f>
        <v>1209</v>
      </c>
      <c r="K100" s="193" t="s">
        <v>5100</v>
      </c>
      <c r="L100" s="322"/>
    </row>
    <row r="101" spans="2:12" s="1" customFormat="1" ht="22.5" customHeight="1" outlineLevel="2">
      <c r="B101" s="302"/>
      <c r="C101" s="191" t="s">
        <v>83</v>
      </c>
      <c r="D101" s="191" t="s">
        <v>342</v>
      </c>
      <c r="E101" s="192" t="s">
        <v>5841</v>
      </c>
      <c r="F101" s="193" t="s">
        <v>5842</v>
      </c>
      <c r="G101" s="194" t="s">
        <v>986</v>
      </c>
      <c r="H101" s="195">
        <v>6</v>
      </c>
      <c r="I101" s="269">
        <v>69.7</v>
      </c>
      <c r="J101" s="197">
        <f>ROUND(I101*H101,2)</f>
        <v>418.2</v>
      </c>
      <c r="K101" s="193" t="s">
        <v>5100</v>
      </c>
      <c r="L101" s="322"/>
    </row>
    <row r="102" spans="2:12" s="1" customFormat="1" ht="22.5" customHeight="1" outlineLevel="2" collapsed="1">
      <c r="B102" s="302"/>
      <c r="C102" s="191" t="s">
        <v>90</v>
      </c>
      <c r="D102" s="191" t="s">
        <v>342</v>
      </c>
      <c r="E102" s="192" t="s">
        <v>6068</v>
      </c>
      <c r="F102" s="193" t="s">
        <v>6069</v>
      </c>
      <c r="G102" s="194" t="s">
        <v>491</v>
      </c>
      <c r="H102" s="195">
        <v>15</v>
      </c>
      <c r="I102" s="269">
        <v>132.4</v>
      </c>
      <c r="J102" s="197">
        <f>ROUND(I102*H102,2)</f>
        <v>1986</v>
      </c>
      <c r="K102" s="193" t="s">
        <v>5100</v>
      </c>
      <c r="L102" s="322"/>
    </row>
    <row r="103" spans="2:12" s="12" customFormat="1" ht="13.5" hidden="1" outlineLevel="3">
      <c r="B103" s="342"/>
      <c r="C103" s="203"/>
      <c r="D103" s="206" t="s">
        <v>348</v>
      </c>
      <c r="E103" s="343" t="s">
        <v>34</v>
      </c>
      <c r="F103" s="344" t="s">
        <v>6070</v>
      </c>
      <c r="G103" s="203"/>
      <c r="H103" s="345" t="s">
        <v>34</v>
      </c>
      <c r="I103" s="346" t="s">
        <v>34</v>
      </c>
      <c r="J103" s="203"/>
      <c r="K103" s="203"/>
      <c r="L103" s="347"/>
    </row>
    <row r="104" spans="2:12" s="12" customFormat="1" ht="13.5" hidden="1" outlineLevel="3">
      <c r="B104" s="342"/>
      <c r="C104" s="203"/>
      <c r="D104" s="206" t="s">
        <v>348</v>
      </c>
      <c r="E104" s="343" t="s">
        <v>34</v>
      </c>
      <c r="F104" s="344" t="s">
        <v>6071</v>
      </c>
      <c r="G104" s="203"/>
      <c r="H104" s="345" t="s">
        <v>34</v>
      </c>
      <c r="I104" s="346" t="s">
        <v>34</v>
      </c>
      <c r="J104" s="203"/>
      <c r="K104" s="203"/>
      <c r="L104" s="347"/>
    </row>
    <row r="105" spans="2:12" s="12" customFormat="1" ht="13.5" hidden="1" outlineLevel="3">
      <c r="B105" s="342"/>
      <c r="C105" s="203"/>
      <c r="D105" s="206" t="s">
        <v>348</v>
      </c>
      <c r="E105" s="343" t="s">
        <v>34</v>
      </c>
      <c r="F105" s="344" t="s">
        <v>6072</v>
      </c>
      <c r="G105" s="203"/>
      <c r="H105" s="345" t="s">
        <v>34</v>
      </c>
      <c r="I105" s="346" t="s">
        <v>34</v>
      </c>
      <c r="J105" s="203"/>
      <c r="K105" s="203"/>
      <c r="L105" s="347"/>
    </row>
    <row r="106" spans="2:12" s="12" customFormat="1" ht="13.5" hidden="1" outlineLevel="3">
      <c r="B106" s="342"/>
      <c r="C106" s="203"/>
      <c r="D106" s="206" t="s">
        <v>348</v>
      </c>
      <c r="E106" s="343" t="s">
        <v>34</v>
      </c>
      <c r="F106" s="344" t="s">
        <v>6073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2" customFormat="1" ht="13.5" hidden="1" outlineLevel="3">
      <c r="B107" s="342"/>
      <c r="C107" s="203"/>
      <c r="D107" s="206" t="s">
        <v>348</v>
      </c>
      <c r="E107" s="343" t="s">
        <v>34</v>
      </c>
      <c r="F107" s="344" t="s">
        <v>6074</v>
      </c>
      <c r="G107" s="203"/>
      <c r="H107" s="345" t="s">
        <v>34</v>
      </c>
      <c r="I107" s="346" t="s">
        <v>34</v>
      </c>
      <c r="J107" s="203"/>
      <c r="K107" s="203"/>
      <c r="L107" s="347"/>
    </row>
    <row r="108" spans="2:12" s="12" customFormat="1" ht="13.5" hidden="1" outlineLevel="3">
      <c r="B108" s="342"/>
      <c r="C108" s="203"/>
      <c r="D108" s="206" t="s">
        <v>348</v>
      </c>
      <c r="E108" s="343" t="s">
        <v>34</v>
      </c>
      <c r="F108" s="344" t="s">
        <v>6072</v>
      </c>
      <c r="G108" s="203"/>
      <c r="H108" s="345" t="s">
        <v>34</v>
      </c>
      <c r="I108" s="346" t="s">
        <v>34</v>
      </c>
      <c r="J108" s="203"/>
      <c r="K108" s="203"/>
      <c r="L108" s="347"/>
    </row>
    <row r="109" spans="2:12" s="13" customFormat="1" ht="13.5" hidden="1" outlineLevel="3">
      <c r="B109" s="331"/>
      <c r="C109" s="204"/>
      <c r="D109" s="206" t="s">
        <v>348</v>
      </c>
      <c r="E109" s="210" t="s">
        <v>34</v>
      </c>
      <c r="F109" s="211" t="s">
        <v>8</v>
      </c>
      <c r="G109" s="204"/>
      <c r="H109" s="212">
        <v>15</v>
      </c>
      <c r="I109" s="332" t="s">
        <v>34</v>
      </c>
      <c r="J109" s="204"/>
      <c r="K109" s="204"/>
      <c r="L109" s="333"/>
    </row>
    <row r="110" spans="2:12" s="14" customFormat="1" ht="13.5" hidden="1" outlineLevel="3">
      <c r="B110" s="335"/>
      <c r="C110" s="205"/>
      <c r="D110" s="206" t="s">
        <v>348</v>
      </c>
      <c r="E110" s="207" t="s">
        <v>34</v>
      </c>
      <c r="F110" s="208" t="s">
        <v>352</v>
      </c>
      <c r="G110" s="205"/>
      <c r="H110" s="209">
        <v>15</v>
      </c>
      <c r="I110" s="336" t="s">
        <v>34</v>
      </c>
      <c r="J110" s="205"/>
      <c r="K110" s="205"/>
      <c r="L110" s="337"/>
    </row>
    <row r="111" spans="2:12" s="1" customFormat="1" ht="22.5" customHeight="1" outlineLevel="2" collapsed="1">
      <c r="B111" s="302"/>
      <c r="C111" s="191" t="s">
        <v>347</v>
      </c>
      <c r="D111" s="191" t="s">
        <v>342</v>
      </c>
      <c r="E111" s="192" t="s">
        <v>5844</v>
      </c>
      <c r="F111" s="193" t="s">
        <v>5845</v>
      </c>
      <c r="G111" s="194" t="s">
        <v>491</v>
      </c>
      <c r="H111" s="195">
        <v>9</v>
      </c>
      <c r="I111" s="269">
        <v>348.3</v>
      </c>
      <c r="J111" s="197">
        <f>ROUND(I111*H111,2)</f>
        <v>3134.7</v>
      </c>
      <c r="K111" s="193" t="s">
        <v>5100</v>
      </c>
      <c r="L111" s="322"/>
    </row>
    <row r="112" spans="2:12" s="12" customFormat="1" ht="13.5" hidden="1" outlineLevel="3">
      <c r="B112" s="342"/>
      <c r="C112" s="203"/>
      <c r="D112" s="206" t="s">
        <v>348</v>
      </c>
      <c r="E112" s="343" t="s">
        <v>34</v>
      </c>
      <c r="F112" s="344" t="s">
        <v>6075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2" customFormat="1" ht="13.5" hidden="1" outlineLevel="3">
      <c r="B113" s="342"/>
      <c r="C113" s="203"/>
      <c r="D113" s="206" t="s">
        <v>348</v>
      </c>
      <c r="E113" s="343" t="s">
        <v>34</v>
      </c>
      <c r="F113" s="344" t="s">
        <v>6076</v>
      </c>
      <c r="G113" s="203"/>
      <c r="H113" s="345" t="s">
        <v>34</v>
      </c>
      <c r="I113" s="346" t="s">
        <v>34</v>
      </c>
      <c r="J113" s="203"/>
      <c r="K113" s="203"/>
      <c r="L113" s="347"/>
    </row>
    <row r="114" spans="2:12" s="12" customFormat="1" ht="13.5" hidden="1" outlineLevel="3">
      <c r="B114" s="342"/>
      <c r="C114" s="203"/>
      <c r="D114" s="206" t="s">
        <v>348</v>
      </c>
      <c r="E114" s="343" t="s">
        <v>34</v>
      </c>
      <c r="F114" s="344" t="s">
        <v>6077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387</v>
      </c>
      <c r="G115" s="204"/>
      <c r="H115" s="212">
        <v>9</v>
      </c>
      <c r="I115" s="332" t="s">
        <v>34</v>
      </c>
      <c r="J115" s="204"/>
      <c r="K115" s="204"/>
      <c r="L115" s="333"/>
    </row>
    <row r="116" spans="2:12" s="14" customFormat="1" ht="13.5" hidden="1" outlineLevel="3">
      <c r="B116" s="335"/>
      <c r="C116" s="205"/>
      <c r="D116" s="206" t="s">
        <v>348</v>
      </c>
      <c r="E116" s="207" t="s">
        <v>34</v>
      </c>
      <c r="F116" s="208" t="s">
        <v>352</v>
      </c>
      <c r="G116" s="205"/>
      <c r="H116" s="209">
        <v>9</v>
      </c>
      <c r="I116" s="336" t="s">
        <v>34</v>
      </c>
      <c r="J116" s="205"/>
      <c r="K116" s="205"/>
      <c r="L116" s="337"/>
    </row>
    <row r="117" spans="2:12" s="1" customFormat="1" ht="22.5" customHeight="1" outlineLevel="2" collapsed="1">
      <c r="B117" s="302"/>
      <c r="C117" s="191" t="s">
        <v>368</v>
      </c>
      <c r="D117" s="191" t="s">
        <v>342</v>
      </c>
      <c r="E117" s="192" t="s">
        <v>5197</v>
      </c>
      <c r="F117" s="193" t="s">
        <v>5198</v>
      </c>
      <c r="G117" s="194" t="s">
        <v>491</v>
      </c>
      <c r="H117" s="195">
        <v>24</v>
      </c>
      <c r="I117" s="269">
        <v>69.7</v>
      </c>
      <c r="J117" s="197">
        <f>ROUND(I117*H117,2)</f>
        <v>1672.8</v>
      </c>
      <c r="K117" s="193" t="s">
        <v>5100</v>
      </c>
      <c r="L117" s="322"/>
    </row>
    <row r="118" spans="2:12" s="12" customFormat="1" ht="13.5" hidden="1" outlineLevel="3">
      <c r="B118" s="342"/>
      <c r="C118" s="203"/>
      <c r="D118" s="206" t="s">
        <v>348</v>
      </c>
      <c r="E118" s="343" t="s">
        <v>34</v>
      </c>
      <c r="F118" s="344" t="s">
        <v>6078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2" customFormat="1" ht="13.5" hidden="1" outlineLevel="3">
      <c r="B119" s="342"/>
      <c r="C119" s="203"/>
      <c r="D119" s="206" t="s">
        <v>348</v>
      </c>
      <c r="E119" s="343" t="s">
        <v>34</v>
      </c>
      <c r="F119" s="344" t="s">
        <v>6079</v>
      </c>
      <c r="G119" s="203"/>
      <c r="H119" s="345" t="s">
        <v>34</v>
      </c>
      <c r="I119" s="346" t="s">
        <v>34</v>
      </c>
      <c r="J119" s="203"/>
      <c r="K119" s="203"/>
      <c r="L119" s="347"/>
    </row>
    <row r="120" spans="2:12" s="12" customFormat="1" ht="13.5" hidden="1" outlineLevel="3">
      <c r="B120" s="342"/>
      <c r="C120" s="203"/>
      <c r="D120" s="206" t="s">
        <v>348</v>
      </c>
      <c r="E120" s="343" t="s">
        <v>34</v>
      </c>
      <c r="F120" s="344" t="s">
        <v>6080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2" customFormat="1" ht="13.5" hidden="1" outlineLevel="3">
      <c r="B121" s="342"/>
      <c r="C121" s="203"/>
      <c r="D121" s="206" t="s">
        <v>348</v>
      </c>
      <c r="E121" s="343" t="s">
        <v>34</v>
      </c>
      <c r="F121" s="344" t="s">
        <v>6074</v>
      </c>
      <c r="G121" s="203"/>
      <c r="H121" s="345" t="s">
        <v>34</v>
      </c>
      <c r="I121" s="346" t="s">
        <v>34</v>
      </c>
      <c r="J121" s="203"/>
      <c r="K121" s="203"/>
      <c r="L121" s="347"/>
    </row>
    <row r="122" spans="2:12" s="13" customFormat="1" ht="13.5" hidden="1" outlineLevel="3">
      <c r="B122" s="331"/>
      <c r="C122" s="204"/>
      <c r="D122" s="206" t="s">
        <v>348</v>
      </c>
      <c r="E122" s="210" t="s">
        <v>34</v>
      </c>
      <c r="F122" s="211" t="s">
        <v>436</v>
      </c>
      <c r="G122" s="204"/>
      <c r="H122" s="212">
        <v>24</v>
      </c>
      <c r="I122" s="332" t="s">
        <v>34</v>
      </c>
      <c r="J122" s="204"/>
      <c r="K122" s="204"/>
      <c r="L122" s="333"/>
    </row>
    <row r="123" spans="2:12" s="14" customFormat="1" ht="13.5" hidden="1" outlineLevel="3">
      <c r="B123" s="335"/>
      <c r="C123" s="205"/>
      <c r="D123" s="206" t="s">
        <v>348</v>
      </c>
      <c r="E123" s="207" t="s">
        <v>34</v>
      </c>
      <c r="F123" s="208" t="s">
        <v>352</v>
      </c>
      <c r="G123" s="205"/>
      <c r="H123" s="209">
        <v>24</v>
      </c>
      <c r="I123" s="336" t="s">
        <v>34</v>
      </c>
      <c r="J123" s="205"/>
      <c r="K123" s="205"/>
      <c r="L123" s="337"/>
    </row>
    <row r="124" spans="2:12" s="1" customFormat="1" ht="22.5" customHeight="1" outlineLevel="2" collapsed="1">
      <c r="B124" s="302"/>
      <c r="C124" s="191" t="s">
        <v>373</v>
      </c>
      <c r="D124" s="191" t="s">
        <v>342</v>
      </c>
      <c r="E124" s="192" t="s">
        <v>5202</v>
      </c>
      <c r="F124" s="193" t="s">
        <v>5203</v>
      </c>
      <c r="G124" s="194" t="s">
        <v>345</v>
      </c>
      <c r="H124" s="195">
        <v>75.9</v>
      </c>
      <c r="I124" s="269">
        <v>111.5</v>
      </c>
      <c r="J124" s="197">
        <f>ROUND(I124*H124,2)</f>
        <v>8462.85</v>
      </c>
      <c r="K124" s="193" t="s">
        <v>5100</v>
      </c>
      <c r="L124" s="322"/>
    </row>
    <row r="125" spans="2:12" s="12" customFormat="1" ht="13.5" hidden="1" outlineLevel="3">
      <c r="B125" s="342"/>
      <c r="C125" s="203"/>
      <c r="D125" s="206" t="s">
        <v>348</v>
      </c>
      <c r="E125" s="343" t="s">
        <v>34</v>
      </c>
      <c r="F125" s="344" t="s">
        <v>6070</v>
      </c>
      <c r="G125" s="203"/>
      <c r="H125" s="345" t="s">
        <v>34</v>
      </c>
      <c r="I125" s="346" t="s">
        <v>34</v>
      </c>
      <c r="J125" s="203"/>
      <c r="K125" s="203"/>
      <c r="L125" s="347"/>
    </row>
    <row r="126" spans="2:12" s="12" customFormat="1" ht="13.5" hidden="1" outlineLevel="3">
      <c r="B126" s="342"/>
      <c r="C126" s="203"/>
      <c r="D126" s="206" t="s">
        <v>348</v>
      </c>
      <c r="E126" s="343" t="s">
        <v>34</v>
      </c>
      <c r="F126" s="344" t="s">
        <v>6081</v>
      </c>
      <c r="G126" s="203"/>
      <c r="H126" s="345" t="s">
        <v>34</v>
      </c>
      <c r="I126" s="346" t="s">
        <v>34</v>
      </c>
      <c r="J126" s="203"/>
      <c r="K126" s="203"/>
      <c r="L126" s="347"/>
    </row>
    <row r="127" spans="2:12" s="12" customFormat="1" ht="13.5" hidden="1" outlineLevel="3">
      <c r="B127" s="342"/>
      <c r="C127" s="203"/>
      <c r="D127" s="206" t="s">
        <v>348</v>
      </c>
      <c r="E127" s="343" t="s">
        <v>34</v>
      </c>
      <c r="F127" s="344" t="s">
        <v>6082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2" customFormat="1" ht="13.5" hidden="1" outlineLevel="3">
      <c r="B128" s="342"/>
      <c r="C128" s="203"/>
      <c r="D128" s="206" t="s">
        <v>348</v>
      </c>
      <c r="E128" s="343" t="s">
        <v>34</v>
      </c>
      <c r="F128" s="344" t="s">
        <v>6073</v>
      </c>
      <c r="G128" s="203"/>
      <c r="H128" s="345" t="s">
        <v>34</v>
      </c>
      <c r="I128" s="346" t="s">
        <v>34</v>
      </c>
      <c r="J128" s="203"/>
      <c r="K128" s="203"/>
      <c r="L128" s="347"/>
    </row>
    <row r="129" spans="2:12" s="12" customFormat="1" ht="13.5" hidden="1" outlineLevel="3">
      <c r="B129" s="342"/>
      <c r="C129" s="203"/>
      <c r="D129" s="206" t="s">
        <v>348</v>
      </c>
      <c r="E129" s="343" t="s">
        <v>34</v>
      </c>
      <c r="F129" s="344" t="s">
        <v>6083</v>
      </c>
      <c r="G129" s="203"/>
      <c r="H129" s="345" t="s">
        <v>34</v>
      </c>
      <c r="I129" s="346" t="s">
        <v>34</v>
      </c>
      <c r="J129" s="203"/>
      <c r="K129" s="203"/>
      <c r="L129" s="347"/>
    </row>
    <row r="130" spans="2:12" s="12" customFormat="1" ht="13.5" hidden="1" outlineLevel="3">
      <c r="B130" s="342"/>
      <c r="C130" s="203"/>
      <c r="D130" s="206" t="s">
        <v>348</v>
      </c>
      <c r="E130" s="343" t="s">
        <v>34</v>
      </c>
      <c r="F130" s="344" t="s">
        <v>6084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2" customFormat="1" ht="13.5" hidden="1" outlineLevel="3">
      <c r="B131" s="342"/>
      <c r="C131" s="203"/>
      <c r="D131" s="206" t="s">
        <v>348</v>
      </c>
      <c r="E131" s="343" t="s">
        <v>34</v>
      </c>
      <c r="F131" s="344" t="s">
        <v>6085</v>
      </c>
      <c r="G131" s="203"/>
      <c r="H131" s="345" t="s">
        <v>34</v>
      </c>
      <c r="I131" s="346" t="s">
        <v>34</v>
      </c>
      <c r="J131" s="203"/>
      <c r="K131" s="203"/>
      <c r="L131" s="347"/>
    </row>
    <row r="132" spans="2:12" s="12" customFormat="1" ht="13.5" hidden="1" outlineLevel="3">
      <c r="B132" s="342"/>
      <c r="C132" s="203"/>
      <c r="D132" s="206" t="s">
        <v>348</v>
      </c>
      <c r="E132" s="343" t="s">
        <v>34</v>
      </c>
      <c r="F132" s="344" t="s">
        <v>6076</v>
      </c>
      <c r="G132" s="203"/>
      <c r="H132" s="345" t="s">
        <v>34</v>
      </c>
      <c r="I132" s="346" t="s">
        <v>34</v>
      </c>
      <c r="J132" s="203"/>
      <c r="K132" s="203"/>
      <c r="L132" s="347"/>
    </row>
    <row r="133" spans="2:12" s="12" customFormat="1" ht="13.5" hidden="1" outlineLevel="3">
      <c r="B133" s="342"/>
      <c r="C133" s="203"/>
      <c r="D133" s="206" t="s">
        <v>348</v>
      </c>
      <c r="E133" s="343" t="s">
        <v>34</v>
      </c>
      <c r="F133" s="344" t="s">
        <v>6086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2" customFormat="1" ht="13.5" hidden="1" outlineLevel="3">
      <c r="B134" s="342"/>
      <c r="C134" s="203"/>
      <c r="D134" s="206" t="s">
        <v>348</v>
      </c>
      <c r="E134" s="343" t="s">
        <v>34</v>
      </c>
      <c r="F134" s="344" t="s">
        <v>6078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2" customFormat="1" ht="13.5" hidden="1" outlineLevel="3">
      <c r="B135" s="342"/>
      <c r="C135" s="203"/>
      <c r="D135" s="206" t="s">
        <v>348</v>
      </c>
      <c r="E135" s="343" t="s">
        <v>34</v>
      </c>
      <c r="F135" s="344" t="s">
        <v>6087</v>
      </c>
      <c r="G135" s="203"/>
      <c r="H135" s="345" t="s">
        <v>34</v>
      </c>
      <c r="I135" s="346" t="s">
        <v>34</v>
      </c>
      <c r="J135" s="203"/>
      <c r="K135" s="203"/>
      <c r="L135" s="347"/>
    </row>
    <row r="136" spans="2:12" s="12" customFormat="1" ht="13.5" hidden="1" outlineLevel="3">
      <c r="B136" s="342"/>
      <c r="C136" s="203"/>
      <c r="D136" s="206" t="s">
        <v>348</v>
      </c>
      <c r="E136" s="343" t="s">
        <v>34</v>
      </c>
      <c r="F136" s="344" t="s">
        <v>6080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2" customFormat="1" ht="13.5" hidden="1" outlineLevel="3">
      <c r="B137" s="342"/>
      <c r="C137" s="203"/>
      <c r="D137" s="206" t="s">
        <v>348</v>
      </c>
      <c r="E137" s="343" t="s">
        <v>34</v>
      </c>
      <c r="F137" s="344" t="s">
        <v>6088</v>
      </c>
      <c r="G137" s="203"/>
      <c r="H137" s="345" t="s">
        <v>34</v>
      </c>
      <c r="I137" s="346" t="s">
        <v>34</v>
      </c>
      <c r="J137" s="203"/>
      <c r="K137" s="203"/>
      <c r="L137" s="347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6089</v>
      </c>
      <c r="G138" s="204"/>
      <c r="H138" s="212">
        <v>75.9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34</v>
      </c>
      <c r="F139" s="208" t="s">
        <v>352</v>
      </c>
      <c r="G139" s="205"/>
      <c r="H139" s="209">
        <v>75.9</v>
      </c>
      <c r="I139" s="336" t="s">
        <v>34</v>
      </c>
      <c r="J139" s="205"/>
      <c r="K139" s="205"/>
      <c r="L139" s="337"/>
    </row>
    <row r="140" spans="2:12" s="1" customFormat="1" ht="22.5" customHeight="1" outlineLevel="2" collapsed="1">
      <c r="B140" s="302"/>
      <c r="C140" s="191" t="s">
        <v>378</v>
      </c>
      <c r="D140" s="191" t="s">
        <v>342</v>
      </c>
      <c r="E140" s="192" t="s">
        <v>6090</v>
      </c>
      <c r="F140" s="193" t="s">
        <v>6091</v>
      </c>
      <c r="G140" s="194" t="s">
        <v>345</v>
      </c>
      <c r="H140" s="195">
        <v>1.29</v>
      </c>
      <c r="I140" s="269">
        <v>64.1</v>
      </c>
      <c r="J140" s="197">
        <f>ROUND(I140*H140,2)</f>
        <v>82.69</v>
      </c>
      <c r="K140" s="193" t="s">
        <v>5100</v>
      </c>
      <c r="L140" s="322"/>
    </row>
    <row r="141" spans="2:12" s="12" customFormat="1" ht="13.5" hidden="1" outlineLevel="3">
      <c r="B141" s="342"/>
      <c r="C141" s="203"/>
      <c r="D141" s="206" t="s">
        <v>348</v>
      </c>
      <c r="E141" s="343" t="s">
        <v>34</v>
      </c>
      <c r="F141" s="344" t="s">
        <v>6092</v>
      </c>
      <c r="G141" s="203"/>
      <c r="H141" s="345" t="s">
        <v>34</v>
      </c>
      <c r="I141" s="346" t="s">
        <v>34</v>
      </c>
      <c r="J141" s="203"/>
      <c r="K141" s="203"/>
      <c r="L141" s="347"/>
    </row>
    <row r="142" spans="2:12" s="12" customFormat="1" ht="13.5" hidden="1" outlineLevel="3">
      <c r="B142" s="342"/>
      <c r="C142" s="203"/>
      <c r="D142" s="206" t="s">
        <v>348</v>
      </c>
      <c r="E142" s="343" t="s">
        <v>34</v>
      </c>
      <c r="F142" s="344" t="s">
        <v>6093</v>
      </c>
      <c r="G142" s="203"/>
      <c r="H142" s="345" t="s">
        <v>34</v>
      </c>
      <c r="I142" s="346" t="s">
        <v>34</v>
      </c>
      <c r="J142" s="203"/>
      <c r="K142" s="203"/>
      <c r="L142" s="347"/>
    </row>
    <row r="143" spans="2:12" s="12" customFormat="1" ht="13.5" hidden="1" outlineLevel="3">
      <c r="B143" s="342"/>
      <c r="C143" s="203"/>
      <c r="D143" s="206" t="s">
        <v>348</v>
      </c>
      <c r="E143" s="343" t="s">
        <v>34</v>
      </c>
      <c r="F143" s="344" t="s">
        <v>6094</v>
      </c>
      <c r="G143" s="203"/>
      <c r="H143" s="345" t="s">
        <v>34</v>
      </c>
      <c r="I143" s="346" t="s">
        <v>34</v>
      </c>
      <c r="J143" s="203"/>
      <c r="K143" s="203"/>
      <c r="L143" s="347"/>
    </row>
    <row r="144" spans="2:12" s="13" customFormat="1" ht="13.5" hidden="1" outlineLevel="3">
      <c r="B144" s="331"/>
      <c r="C144" s="204"/>
      <c r="D144" s="206" t="s">
        <v>348</v>
      </c>
      <c r="E144" s="210" t="s">
        <v>34</v>
      </c>
      <c r="F144" s="211" t="s">
        <v>6095</v>
      </c>
      <c r="G144" s="204"/>
      <c r="H144" s="212">
        <v>1.29</v>
      </c>
      <c r="I144" s="332" t="s">
        <v>34</v>
      </c>
      <c r="J144" s="204"/>
      <c r="K144" s="204"/>
      <c r="L144" s="333"/>
    </row>
    <row r="145" spans="2:12" s="14" customFormat="1" ht="13.5" hidden="1" outlineLevel="3">
      <c r="B145" s="335"/>
      <c r="C145" s="205"/>
      <c r="D145" s="206" t="s">
        <v>348</v>
      </c>
      <c r="E145" s="207" t="s">
        <v>34</v>
      </c>
      <c r="F145" s="208" t="s">
        <v>352</v>
      </c>
      <c r="G145" s="205"/>
      <c r="H145" s="209">
        <v>1.29</v>
      </c>
      <c r="I145" s="336" t="s">
        <v>34</v>
      </c>
      <c r="J145" s="205"/>
      <c r="K145" s="205"/>
      <c r="L145" s="337"/>
    </row>
    <row r="146" spans="2:12" s="1" customFormat="1" ht="22.5" customHeight="1" outlineLevel="2" collapsed="1">
      <c r="B146" s="302"/>
      <c r="C146" s="191" t="s">
        <v>382</v>
      </c>
      <c r="D146" s="191" t="s">
        <v>342</v>
      </c>
      <c r="E146" s="192" t="s">
        <v>5277</v>
      </c>
      <c r="F146" s="193" t="s">
        <v>5278</v>
      </c>
      <c r="G146" s="194" t="s">
        <v>345</v>
      </c>
      <c r="H146" s="195">
        <v>643.513</v>
      </c>
      <c r="I146" s="269">
        <v>250.8</v>
      </c>
      <c r="J146" s="197">
        <f>ROUND(I146*H146,2)</f>
        <v>161393.06</v>
      </c>
      <c r="K146" s="193" t="s">
        <v>5100</v>
      </c>
      <c r="L146" s="322"/>
    </row>
    <row r="147" spans="2:12" s="12" customFormat="1" ht="13.5" hidden="1" outlineLevel="3">
      <c r="B147" s="342"/>
      <c r="C147" s="203"/>
      <c r="D147" s="206" t="s">
        <v>348</v>
      </c>
      <c r="E147" s="343" t="s">
        <v>34</v>
      </c>
      <c r="F147" s="344" t="s">
        <v>6092</v>
      </c>
      <c r="G147" s="203"/>
      <c r="H147" s="345" t="s">
        <v>34</v>
      </c>
      <c r="I147" s="346" t="s">
        <v>34</v>
      </c>
      <c r="J147" s="203"/>
      <c r="K147" s="203"/>
      <c r="L147" s="347"/>
    </row>
    <row r="148" spans="2:12" s="12" customFormat="1" ht="13.5" hidden="1" outlineLevel="3">
      <c r="B148" s="342"/>
      <c r="C148" s="203"/>
      <c r="D148" s="206" t="s">
        <v>348</v>
      </c>
      <c r="E148" s="343" t="s">
        <v>34</v>
      </c>
      <c r="F148" s="344" t="s">
        <v>6096</v>
      </c>
      <c r="G148" s="203"/>
      <c r="H148" s="345" t="s">
        <v>34</v>
      </c>
      <c r="I148" s="346" t="s">
        <v>34</v>
      </c>
      <c r="J148" s="203"/>
      <c r="K148" s="203"/>
      <c r="L148" s="347"/>
    </row>
    <row r="149" spans="2:12" s="12" customFormat="1" ht="13.5" hidden="1" outlineLevel="3">
      <c r="B149" s="342"/>
      <c r="C149" s="203"/>
      <c r="D149" s="206" t="s">
        <v>348</v>
      </c>
      <c r="E149" s="343" t="s">
        <v>34</v>
      </c>
      <c r="F149" s="344" t="s">
        <v>6097</v>
      </c>
      <c r="G149" s="203"/>
      <c r="H149" s="345" t="s">
        <v>34</v>
      </c>
      <c r="I149" s="346" t="s">
        <v>34</v>
      </c>
      <c r="J149" s="203"/>
      <c r="K149" s="203"/>
      <c r="L149" s="347"/>
    </row>
    <row r="150" spans="2:12" s="12" customFormat="1" ht="13.5" hidden="1" outlineLevel="3">
      <c r="B150" s="342"/>
      <c r="C150" s="203"/>
      <c r="D150" s="206" t="s">
        <v>348</v>
      </c>
      <c r="E150" s="343" t="s">
        <v>34</v>
      </c>
      <c r="F150" s="344" t="s">
        <v>6098</v>
      </c>
      <c r="G150" s="203"/>
      <c r="H150" s="345" t="s">
        <v>34</v>
      </c>
      <c r="I150" s="346" t="s">
        <v>34</v>
      </c>
      <c r="J150" s="203"/>
      <c r="K150" s="203"/>
      <c r="L150" s="347"/>
    </row>
    <row r="151" spans="2:12" s="12" customFormat="1" ht="13.5" hidden="1" outlineLevel="3">
      <c r="B151" s="342"/>
      <c r="C151" s="203"/>
      <c r="D151" s="206" t="s">
        <v>348</v>
      </c>
      <c r="E151" s="343" t="s">
        <v>34</v>
      </c>
      <c r="F151" s="344" t="s">
        <v>6099</v>
      </c>
      <c r="G151" s="203"/>
      <c r="H151" s="345" t="s">
        <v>34</v>
      </c>
      <c r="I151" s="346" t="s">
        <v>34</v>
      </c>
      <c r="J151" s="203"/>
      <c r="K151" s="203"/>
      <c r="L151" s="347"/>
    </row>
    <row r="152" spans="2:12" s="12" customFormat="1" ht="13.5" hidden="1" outlineLevel="3">
      <c r="B152" s="342"/>
      <c r="C152" s="203"/>
      <c r="D152" s="206" t="s">
        <v>348</v>
      </c>
      <c r="E152" s="343" t="s">
        <v>34</v>
      </c>
      <c r="F152" s="344" t="s">
        <v>6100</v>
      </c>
      <c r="G152" s="203"/>
      <c r="H152" s="345" t="s">
        <v>34</v>
      </c>
      <c r="I152" s="346" t="s">
        <v>34</v>
      </c>
      <c r="J152" s="203"/>
      <c r="K152" s="203"/>
      <c r="L152" s="347"/>
    </row>
    <row r="153" spans="2:12" s="12" customFormat="1" ht="13.5" hidden="1" outlineLevel="3">
      <c r="B153" s="342"/>
      <c r="C153" s="203"/>
      <c r="D153" s="206" t="s">
        <v>348</v>
      </c>
      <c r="E153" s="343" t="s">
        <v>34</v>
      </c>
      <c r="F153" s="344" t="s">
        <v>6101</v>
      </c>
      <c r="G153" s="203"/>
      <c r="H153" s="345" t="s">
        <v>34</v>
      </c>
      <c r="I153" s="346" t="s">
        <v>34</v>
      </c>
      <c r="J153" s="203"/>
      <c r="K153" s="203"/>
      <c r="L153" s="347"/>
    </row>
    <row r="154" spans="2:12" s="12" customFormat="1" ht="13.5" hidden="1" outlineLevel="3">
      <c r="B154" s="342"/>
      <c r="C154" s="203"/>
      <c r="D154" s="206" t="s">
        <v>348</v>
      </c>
      <c r="E154" s="343" t="s">
        <v>34</v>
      </c>
      <c r="F154" s="344" t="s">
        <v>6102</v>
      </c>
      <c r="G154" s="203"/>
      <c r="H154" s="345" t="s">
        <v>34</v>
      </c>
      <c r="I154" s="346" t="s">
        <v>34</v>
      </c>
      <c r="J154" s="203"/>
      <c r="K154" s="203"/>
      <c r="L154" s="347"/>
    </row>
    <row r="155" spans="2:12" s="12" customFormat="1" ht="13.5" hidden="1" outlineLevel="3">
      <c r="B155" s="342"/>
      <c r="C155" s="203"/>
      <c r="D155" s="206" t="s">
        <v>348</v>
      </c>
      <c r="E155" s="343" t="s">
        <v>34</v>
      </c>
      <c r="F155" s="344" t="s">
        <v>6103</v>
      </c>
      <c r="G155" s="203"/>
      <c r="H155" s="345" t="s">
        <v>34</v>
      </c>
      <c r="I155" s="346" t="s">
        <v>34</v>
      </c>
      <c r="J155" s="203"/>
      <c r="K155" s="203"/>
      <c r="L155" s="347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44" t="s">
        <v>6104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2" customFormat="1" ht="13.5" hidden="1" outlineLevel="3">
      <c r="B157" s="342"/>
      <c r="C157" s="203"/>
      <c r="D157" s="206" t="s">
        <v>348</v>
      </c>
      <c r="E157" s="343" t="s">
        <v>34</v>
      </c>
      <c r="F157" s="344" t="s">
        <v>6105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3" customFormat="1" ht="13.5" hidden="1" outlineLevel="3">
      <c r="B158" s="331"/>
      <c r="C158" s="204"/>
      <c r="D158" s="206" t="s">
        <v>348</v>
      </c>
      <c r="E158" s="210" t="s">
        <v>34</v>
      </c>
      <c r="F158" s="211" t="s">
        <v>6106</v>
      </c>
      <c r="G158" s="204"/>
      <c r="H158" s="212">
        <v>643.513</v>
      </c>
      <c r="I158" s="332" t="s">
        <v>34</v>
      </c>
      <c r="J158" s="204"/>
      <c r="K158" s="204"/>
      <c r="L158" s="333"/>
    </row>
    <row r="159" spans="2:12" s="14" customFormat="1" ht="13.5" hidden="1" outlineLevel="3">
      <c r="B159" s="335"/>
      <c r="C159" s="205"/>
      <c r="D159" s="206" t="s">
        <v>348</v>
      </c>
      <c r="E159" s="207" t="s">
        <v>34</v>
      </c>
      <c r="F159" s="208" t="s">
        <v>352</v>
      </c>
      <c r="G159" s="205"/>
      <c r="H159" s="209">
        <v>643.513</v>
      </c>
      <c r="I159" s="336" t="s">
        <v>34</v>
      </c>
      <c r="J159" s="205"/>
      <c r="K159" s="205"/>
      <c r="L159" s="337"/>
    </row>
    <row r="160" spans="2:12" s="1" customFormat="1" ht="22.5" customHeight="1" outlineLevel="2" collapsed="1">
      <c r="B160" s="302"/>
      <c r="C160" s="191" t="s">
        <v>387</v>
      </c>
      <c r="D160" s="191" t="s">
        <v>342</v>
      </c>
      <c r="E160" s="192" t="s">
        <v>5309</v>
      </c>
      <c r="F160" s="193" t="s">
        <v>5310</v>
      </c>
      <c r="G160" s="194" t="s">
        <v>345</v>
      </c>
      <c r="H160" s="195">
        <v>193.054</v>
      </c>
      <c r="I160" s="269">
        <v>5.6</v>
      </c>
      <c r="J160" s="197">
        <f>ROUND(I160*H160,2)</f>
        <v>1081.1</v>
      </c>
      <c r="K160" s="193" t="s">
        <v>5100</v>
      </c>
      <c r="L160" s="322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6107</v>
      </c>
      <c r="G161" s="204"/>
      <c r="H161" s="212">
        <v>193.054</v>
      </c>
      <c r="I161" s="332" t="s">
        <v>34</v>
      </c>
      <c r="J161" s="204"/>
      <c r="K161" s="204"/>
      <c r="L161" s="333"/>
    </row>
    <row r="162" spans="2:12" s="14" customFormat="1" ht="13.5" hidden="1" outlineLevel="3">
      <c r="B162" s="335"/>
      <c r="C162" s="205"/>
      <c r="D162" s="206" t="s">
        <v>348</v>
      </c>
      <c r="E162" s="207" t="s">
        <v>34</v>
      </c>
      <c r="F162" s="208" t="s">
        <v>352</v>
      </c>
      <c r="G162" s="205"/>
      <c r="H162" s="209">
        <v>193.054</v>
      </c>
      <c r="I162" s="336" t="s">
        <v>34</v>
      </c>
      <c r="J162" s="205"/>
      <c r="K162" s="205"/>
      <c r="L162" s="337"/>
    </row>
    <row r="163" spans="2:12" s="1" customFormat="1" ht="22.5" customHeight="1" outlineLevel="2" collapsed="1">
      <c r="B163" s="302"/>
      <c r="C163" s="191" t="s">
        <v>28</v>
      </c>
      <c r="D163" s="191" t="s">
        <v>342</v>
      </c>
      <c r="E163" s="192" t="s">
        <v>6108</v>
      </c>
      <c r="F163" s="193" t="s">
        <v>6109</v>
      </c>
      <c r="G163" s="194" t="s">
        <v>390</v>
      </c>
      <c r="H163" s="195">
        <v>643.8</v>
      </c>
      <c r="I163" s="269">
        <v>97.5</v>
      </c>
      <c r="J163" s="197">
        <f>ROUND(I163*H163,2)</f>
        <v>62770.5</v>
      </c>
      <c r="K163" s="193" t="s">
        <v>5100</v>
      </c>
      <c r="L163" s="322"/>
    </row>
    <row r="164" spans="2:12" s="13" customFormat="1" ht="13.5" hidden="1" outlineLevel="3">
      <c r="B164" s="331"/>
      <c r="C164" s="204"/>
      <c r="D164" s="206" t="s">
        <v>348</v>
      </c>
      <c r="E164" s="210" t="s">
        <v>34</v>
      </c>
      <c r="F164" s="211" t="s">
        <v>6110</v>
      </c>
      <c r="G164" s="204"/>
      <c r="H164" s="212">
        <v>21.25</v>
      </c>
      <c r="I164" s="332" t="s">
        <v>34</v>
      </c>
      <c r="J164" s="204"/>
      <c r="K164" s="204"/>
      <c r="L164" s="333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6111</v>
      </c>
      <c r="G165" s="204"/>
      <c r="H165" s="212">
        <v>551.25</v>
      </c>
      <c r="I165" s="332" t="s">
        <v>34</v>
      </c>
      <c r="J165" s="204"/>
      <c r="K165" s="204"/>
      <c r="L165" s="333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6112</v>
      </c>
      <c r="G166" s="204"/>
      <c r="H166" s="212">
        <v>71.3</v>
      </c>
      <c r="I166" s="332" t="s">
        <v>34</v>
      </c>
      <c r="J166" s="204"/>
      <c r="K166" s="204"/>
      <c r="L166" s="333"/>
    </row>
    <row r="167" spans="2:12" s="14" customFormat="1" ht="13.5" hidden="1" outlineLevel="3">
      <c r="B167" s="335"/>
      <c r="C167" s="205"/>
      <c r="D167" s="206" t="s">
        <v>348</v>
      </c>
      <c r="E167" s="207" t="s">
        <v>34</v>
      </c>
      <c r="F167" s="208" t="s">
        <v>352</v>
      </c>
      <c r="G167" s="205"/>
      <c r="H167" s="209">
        <v>643.8</v>
      </c>
      <c r="I167" s="336" t="s">
        <v>34</v>
      </c>
      <c r="J167" s="205"/>
      <c r="K167" s="205"/>
      <c r="L167" s="337"/>
    </row>
    <row r="168" spans="2:12" s="1" customFormat="1" ht="22.5" customHeight="1" outlineLevel="2">
      <c r="B168" s="302"/>
      <c r="C168" s="191" t="s">
        <v>340</v>
      </c>
      <c r="D168" s="191" t="s">
        <v>342</v>
      </c>
      <c r="E168" s="192" t="s">
        <v>6113</v>
      </c>
      <c r="F168" s="193" t="s">
        <v>6114</v>
      </c>
      <c r="G168" s="194" t="s">
        <v>390</v>
      </c>
      <c r="H168" s="195">
        <v>643.8</v>
      </c>
      <c r="I168" s="269">
        <v>27.9</v>
      </c>
      <c r="J168" s="197">
        <f>ROUND(I168*H168,2)</f>
        <v>17962.02</v>
      </c>
      <c r="K168" s="193" t="s">
        <v>5100</v>
      </c>
      <c r="L168" s="322"/>
    </row>
    <row r="169" spans="2:12" s="1" customFormat="1" ht="22.5" customHeight="1" outlineLevel="2" collapsed="1">
      <c r="B169" s="302"/>
      <c r="C169" s="191" t="s">
        <v>397</v>
      </c>
      <c r="D169" s="191" t="s">
        <v>342</v>
      </c>
      <c r="E169" s="192" t="s">
        <v>5320</v>
      </c>
      <c r="F169" s="193" t="s">
        <v>5321</v>
      </c>
      <c r="G169" s="194" t="s">
        <v>345</v>
      </c>
      <c r="H169" s="195">
        <v>321.757</v>
      </c>
      <c r="I169" s="269">
        <v>15.5</v>
      </c>
      <c r="J169" s="197">
        <f>ROUND(I169*H169,2)</f>
        <v>4987.23</v>
      </c>
      <c r="K169" s="193" t="s">
        <v>5100</v>
      </c>
      <c r="L169" s="322"/>
    </row>
    <row r="170" spans="2:12" s="13" customFormat="1" ht="13.5" hidden="1" outlineLevel="3">
      <c r="B170" s="331"/>
      <c r="C170" s="204"/>
      <c r="D170" s="206" t="s">
        <v>348</v>
      </c>
      <c r="E170" s="210" t="s">
        <v>34</v>
      </c>
      <c r="F170" s="211" t="s">
        <v>6115</v>
      </c>
      <c r="G170" s="204"/>
      <c r="H170" s="212">
        <v>321.757</v>
      </c>
      <c r="I170" s="332" t="s">
        <v>34</v>
      </c>
      <c r="J170" s="204"/>
      <c r="K170" s="204"/>
      <c r="L170" s="333"/>
    </row>
    <row r="171" spans="2:12" s="14" customFormat="1" ht="13.5" hidden="1" outlineLevel="3">
      <c r="B171" s="335"/>
      <c r="C171" s="205"/>
      <c r="D171" s="206" t="s">
        <v>348</v>
      </c>
      <c r="E171" s="207" t="s">
        <v>34</v>
      </c>
      <c r="F171" s="208" t="s">
        <v>352</v>
      </c>
      <c r="G171" s="205"/>
      <c r="H171" s="209">
        <v>321.757</v>
      </c>
      <c r="I171" s="336" t="s">
        <v>34</v>
      </c>
      <c r="J171" s="205"/>
      <c r="K171" s="205"/>
      <c r="L171" s="337"/>
    </row>
    <row r="172" spans="2:12" s="1" customFormat="1" ht="22.5" customHeight="1" outlineLevel="2" collapsed="1">
      <c r="B172" s="302"/>
      <c r="C172" s="191" t="s">
        <v>271</v>
      </c>
      <c r="D172" s="191" t="s">
        <v>342</v>
      </c>
      <c r="E172" s="192" t="s">
        <v>6116</v>
      </c>
      <c r="F172" s="193" t="s">
        <v>6117</v>
      </c>
      <c r="G172" s="194" t="s">
        <v>345</v>
      </c>
      <c r="H172" s="195">
        <v>40.12</v>
      </c>
      <c r="I172" s="269">
        <v>37.2</v>
      </c>
      <c r="J172" s="197">
        <f>ROUND(I172*H172,2)</f>
        <v>1492.46</v>
      </c>
      <c r="K172" s="193" t="s">
        <v>5100</v>
      </c>
      <c r="L172" s="322"/>
    </row>
    <row r="173" spans="2:12" s="12" customFormat="1" ht="13.5" hidden="1" outlineLevel="3">
      <c r="B173" s="342"/>
      <c r="C173" s="203"/>
      <c r="D173" s="206" t="s">
        <v>348</v>
      </c>
      <c r="E173" s="343" t="s">
        <v>34</v>
      </c>
      <c r="F173" s="344" t="s">
        <v>6118</v>
      </c>
      <c r="G173" s="203"/>
      <c r="H173" s="345" t="s">
        <v>34</v>
      </c>
      <c r="I173" s="346" t="s">
        <v>34</v>
      </c>
      <c r="J173" s="203"/>
      <c r="K173" s="203"/>
      <c r="L173" s="347"/>
    </row>
    <row r="174" spans="2:12" s="12" customFormat="1" ht="13.5" hidden="1" outlineLevel="3">
      <c r="B174" s="342"/>
      <c r="C174" s="203"/>
      <c r="D174" s="206" t="s">
        <v>348</v>
      </c>
      <c r="E174" s="343" t="s">
        <v>34</v>
      </c>
      <c r="F174" s="344" t="s">
        <v>6119</v>
      </c>
      <c r="G174" s="203"/>
      <c r="H174" s="345" t="s">
        <v>34</v>
      </c>
      <c r="I174" s="346" t="s">
        <v>34</v>
      </c>
      <c r="J174" s="203"/>
      <c r="K174" s="203"/>
      <c r="L174" s="347"/>
    </row>
    <row r="175" spans="2:12" s="12" customFormat="1" ht="13.5" hidden="1" outlineLevel="3">
      <c r="B175" s="342"/>
      <c r="C175" s="203"/>
      <c r="D175" s="206" t="s">
        <v>348</v>
      </c>
      <c r="E175" s="343" t="s">
        <v>34</v>
      </c>
      <c r="F175" s="344" t="s">
        <v>6120</v>
      </c>
      <c r="G175" s="203"/>
      <c r="H175" s="345" t="s">
        <v>34</v>
      </c>
      <c r="I175" s="346" t="s">
        <v>34</v>
      </c>
      <c r="J175" s="203"/>
      <c r="K175" s="203"/>
      <c r="L175" s="347"/>
    </row>
    <row r="176" spans="2:12" s="13" customFormat="1" ht="13.5" hidden="1" outlineLevel="3">
      <c r="B176" s="331"/>
      <c r="C176" s="204"/>
      <c r="D176" s="206" t="s">
        <v>348</v>
      </c>
      <c r="E176" s="210" t="s">
        <v>34</v>
      </c>
      <c r="F176" s="211" t="s">
        <v>6121</v>
      </c>
      <c r="G176" s="204"/>
      <c r="H176" s="212">
        <v>40.12</v>
      </c>
      <c r="I176" s="332" t="s">
        <v>34</v>
      </c>
      <c r="J176" s="204"/>
      <c r="K176" s="204"/>
      <c r="L176" s="333"/>
    </row>
    <row r="177" spans="2:12" s="14" customFormat="1" ht="13.5" hidden="1" outlineLevel="3">
      <c r="B177" s="335"/>
      <c r="C177" s="205"/>
      <c r="D177" s="206" t="s">
        <v>348</v>
      </c>
      <c r="E177" s="207" t="s">
        <v>34</v>
      </c>
      <c r="F177" s="208" t="s">
        <v>352</v>
      </c>
      <c r="G177" s="205"/>
      <c r="H177" s="209">
        <v>40.12</v>
      </c>
      <c r="I177" s="336" t="s">
        <v>34</v>
      </c>
      <c r="J177" s="205"/>
      <c r="K177" s="205"/>
      <c r="L177" s="337"/>
    </row>
    <row r="178" spans="2:12" s="1" customFormat="1" ht="22.5" customHeight="1" outlineLevel="2" collapsed="1">
      <c r="B178" s="302"/>
      <c r="C178" s="191" t="s">
        <v>403</v>
      </c>
      <c r="D178" s="191" t="s">
        <v>342</v>
      </c>
      <c r="E178" s="192" t="s">
        <v>5364</v>
      </c>
      <c r="F178" s="193" t="s">
        <v>5365</v>
      </c>
      <c r="G178" s="194" t="s">
        <v>345</v>
      </c>
      <c r="H178" s="195">
        <v>624.098</v>
      </c>
      <c r="I178" s="269">
        <v>181.1</v>
      </c>
      <c r="J178" s="197">
        <f>ROUND(I178*H178,2)</f>
        <v>113024.15</v>
      </c>
      <c r="K178" s="193" t="s">
        <v>5100</v>
      </c>
      <c r="L178" s="322"/>
    </row>
    <row r="179" spans="2:12" s="12" customFormat="1" ht="13.5" hidden="1" outlineLevel="3">
      <c r="B179" s="342"/>
      <c r="C179" s="203"/>
      <c r="D179" s="206" t="s">
        <v>348</v>
      </c>
      <c r="E179" s="343" t="s">
        <v>34</v>
      </c>
      <c r="F179" s="344" t="s">
        <v>5366</v>
      </c>
      <c r="G179" s="203"/>
      <c r="H179" s="345" t="s">
        <v>34</v>
      </c>
      <c r="I179" s="346" t="s">
        <v>34</v>
      </c>
      <c r="J179" s="203"/>
      <c r="K179" s="203"/>
      <c r="L179" s="347"/>
    </row>
    <row r="180" spans="2:12" s="13" customFormat="1" ht="13.5" hidden="1" outlineLevel="3">
      <c r="B180" s="331"/>
      <c r="C180" s="204"/>
      <c r="D180" s="206" t="s">
        <v>348</v>
      </c>
      <c r="E180" s="210" t="s">
        <v>34</v>
      </c>
      <c r="F180" s="211" t="s">
        <v>6122</v>
      </c>
      <c r="G180" s="204"/>
      <c r="H180" s="212">
        <v>624.098</v>
      </c>
      <c r="I180" s="332" t="s">
        <v>34</v>
      </c>
      <c r="J180" s="204"/>
      <c r="K180" s="204"/>
      <c r="L180" s="333"/>
    </row>
    <row r="181" spans="2:12" s="14" customFormat="1" ht="13.5" hidden="1" outlineLevel="3">
      <c r="B181" s="335"/>
      <c r="C181" s="205"/>
      <c r="D181" s="206" t="s">
        <v>348</v>
      </c>
      <c r="E181" s="207" t="s">
        <v>34</v>
      </c>
      <c r="F181" s="208" t="s">
        <v>352</v>
      </c>
      <c r="G181" s="205"/>
      <c r="H181" s="209">
        <v>624.098</v>
      </c>
      <c r="I181" s="336" t="s">
        <v>34</v>
      </c>
      <c r="J181" s="205"/>
      <c r="K181" s="205"/>
      <c r="L181" s="337"/>
    </row>
    <row r="182" spans="2:12" s="1" customFormat="1" ht="22.5" customHeight="1" outlineLevel="2" collapsed="1">
      <c r="B182" s="302"/>
      <c r="C182" s="191" t="s">
        <v>8</v>
      </c>
      <c r="D182" s="191" t="s">
        <v>342</v>
      </c>
      <c r="E182" s="192" t="s">
        <v>5368</v>
      </c>
      <c r="F182" s="193" t="s">
        <v>5369</v>
      </c>
      <c r="G182" s="194" t="s">
        <v>345</v>
      </c>
      <c r="H182" s="195">
        <v>1248.197</v>
      </c>
      <c r="I182" s="269">
        <v>6.2</v>
      </c>
      <c r="J182" s="197">
        <f>ROUND(I182*H182,2)</f>
        <v>7738.82</v>
      </c>
      <c r="K182" s="193" t="s">
        <v>5100</v>
      </c>
      <c r="L182" s="322"/>
    </row>
    <row r="183" spans="2:12" s="13" customFormat="1" ht="13.5" hidden="1" outlineLevel="3">
      <c r="B183" s="331"/>
      <c r="C183" s="204"/>
      <c r="D183" s="206" t="s">
        <v>348</v>
      </c>
      <c r="E183" s="210" t="s">
        <v>34</v>
      </c>
      <c r="F183" s="211" t="s">
        <v>6123</v>
      </c>
      <c r="G183" s="204"/>
      <c r="H183" s="212">
        <v>1248.197</v>
      </c>
      <c r="I183" s="332" t="s">
        <v>34</v>
      </c>
      <c r="J183" s="204"/>
      <c r="K183" s="204"/>
      <c r="L183" s="333"/>
    </row>
    <row r="184" spans="2:12" s="14" customFormat="1" ht="13.5" hidden="1" outlineLevel="3">
      <c r="B184" s="335"/>
      <c r="C184" s="205"/>
      <c r="D184" s="206" t="s">
        <v>348</v>
      </c>
      <c r="E184" s="207" t="s">
        <v>34</v>
      </c>
      <c r="F184" s="208" t="s">
        <v>352</v>
      </c>
      <c r="G184" s="205"/>
      <c r="H184" s="209">
        <v>1248.197</v>
      </c>
      <c r="I184" s="336" t="s">
        <v>34</v>
      </c>
      <c r="J184" s="205"/>
      <c r="K184" s="205"/>
      <c r="L184" s="337"/>
    </row>
    <row r="185" spans="2:12" s="1" customFormat="1" ht="22.5" customHeight="1" outlineLevel="2" collapsed="1">
      <c r="B185" s="302"/>
      <c r="C185" s="191" t="s">
        <v>410</v>
      </c>
      <c r="D185" s="191" t="s">
        <v>342</v>
      </c>
      <c r="E185" s="192" t="s">
        <v>5371</v>
      </c>
      <c r="F185" s="193" t="s">
        <v>5372</v>
      </c>
      <c r="G185" s="194" t="s">
        <v>345</v>
      </c>
      <c r="H185" s="195">
        <v>20.705</v>
      </c>
      <c r="I185" s="269">
        <v>36.1</v>
      </c>
      <c r="J185" s="197">
        <f>ROUND(I185*H185,2)</f>
        <v>747.45</v>
      </c>
      <c r="K185" s="193" t="s">
        <v>5100</v>
      </c>
      <c r="L185" s="322"/>
    </row>
    <row r="186" spans="2:12" s="12" customFormat="1" ht="13.5" hidden="1" outlineLevel="3">
      <c r="B186" s="342"/>
      <c r="C186" s="203"/>
      <c r="D186" s="206" t="s">
        <v>348</v>
      </c>
      <c r="E186" s="343" t="s">
        <v>34</v>
      </c>
      <c r="F186" s="344" t="s">
        <v>6124</v>
      </c>
      <c r="G186" s="203"/>
      <c r="H186" s="345" t="s">
        <v>34</v>
      </c>
      <c r="I186" s="346" t="s">
        <v>34</v>
      </c>
      <c r="J186" s="203"/>
      <c r="K186" s="203"/>
      <c r="L186" s="347"/>
    </row>
    <row r="187" spans="2:12" s="12" customFormat="1" ht="13.5" hidden="1" outlineLevel="3">
      <c r="B187" s="342"/>
      <c r="C187" s="203"/>
      <c r="D187" s="206" t="s">
        <v>348</v>
      </c>
      <c r="E187" s="343" t="s">
        <v>34</v>
      </c>
      <c r="F187" s="344" t="s">
        <v>6120</v>
      </c>
      <c r="G187" s="203"/>
      <c r="H187" s="345" t="s">
        <v>34</v>
      </c>
      <c r="I187" s="346" t="s">
        <v>34</v>
      </c>
      <c r="J187" s="203"/>
      <c r="K187" s="203"/>
      <c r="L187" s="347"/>
    </row>
    <row r="188" spans="2:12" s="13" customFormat="1" ht="13.5" hidden="1" outlineLevel="3">
      <c r="B188" s="331"/>
      <c r="C188" s="204"/>
      <c r="D188" s="206" t="s">
        <v>348</v>
      </c>
      <c r="E188" s="210" t="s">
        <v>34</v>
      </c>
      <c r="F188" s="211" t="s">
        <v>6125</v>
      </c>
      <c r="G188" s="204"/>
      <c r="H188" s="212">
        <v>20.705</v>
      </c>
      <c r="I188" s="332" t="s">
        <v>34</v>
      </c>
      <c r="J188" s="204"/>
      <c r="K188" s="204"/>
      <c r="L188" s="333"/>
    </row>
    <row r="189" spans="2:12" s="14" customFormat="1" ht="13.5" hidden="1" outlineLevel="3">
      <c r="B189" s="335"/>
      <c r="C189" s="205"/>
      <c r="D189" s="206" t="s">
        <v>348</v>
      </c>
      <c r="E189" s="207" t="s">
        <v>34</v>
      </c>
      <c r="F189" s="208" t="s">
        <v>352</v>
      </c>
      <c r="G189" s="205"/>
      <c r="H189" s="209">
        <v>20.705</v>
      </c>
      <c r="I189" s="336" t="s">
        <v>34</v>
      </c>
      <c r="J189" s="205"/>
      <c r="K189" s="205"/>
      <c r="L189" s="337"/>
    </row>
    <row r="190" spans="2:12" s="1" customFormat="1" ht="22.5" customHeight="1" outlineLevel="2" collapsed="1">
      <c r="B190" s="302"/>
      <c r="C190" s="191" t="s">
        <v>414</v>
      </c>
      <c r="D190" s="191" t="s">
        <v>342</v>
      </c>
      <c r="E190" s="192" t="s">
        <v>5375</v>
      </c>
      <c r="F190" s="193" t="s">
        <v>6126</v>
      </c>
      <c r="G190" s="194" t="s">
        <v>345</v>
      </c>
      <c r="H190" s="195">
        <v>9.708</v>
      </c>
      <c r="I190" s="269">
        <v>94.7</v>
      </c>
      <c r="J190" s="197">
        <f>ROUND(I190*H190,2)</f>
        <v>919.35</v>
      </c>
      <c r="K190" s="193" t="s">
        <v>5100</v>
      </c>
      <c r="L190" s="322"/>
    </row>
    <row r="191" spans="2:12" s="13" customFormat="1" ht="13.5" hidden="1" outlineLevel="3">
      <c r="B191" s="331"/>
      <c r="C191" s="204"/>
      <c r="D191" s="206" t="s">
        <v>348</v>
      </c>
      <c r="E191" s="210" t="s">
        <v>34</v>
      </c>
      <c r="F191" s="211" t="s">
        <v>6127</v>
      </c>
      <c r="G191" s="204"/>
      <c r="H191" s="212">
        <v>9.708</v>
      </c>
      <c r="I191" s="332" t="s">
        <v>34</v>
      </c>
      <c r="J191" s="204"/>
      <c r="K191" s="204"/>
      <c r="L191" s="333"/>
    </row>
    <row r="192" spans="2:12" s="14" customFormat="1" ht="13.5" hidden="1" outlineLevel="3">
      <c r="B192" s="335"/>
      <c r="C192" s="205"/>
      <c r="D192" s="206" t="s">
        <v>348</v>
      </c>
      <c r="E192" s="207" t="s">
        <v>34</v>
      </c>
      <c r="F192" s="208" t="s">
        <v>352</v>
      </c>
      <c r="G192" s="205"/>
      <c r="H192" s="209">
        <v>9.708</v>
      </c>
      <c r="I192" s="336" t="s">
        <v>34</v>
      </c>
      <c r="J192" s="205"/>
      <c r="K192" s="205"/>
      <c r="L192" s="337"/>
    </row>
    <row r="193" spans="2:12" s="1" customFormat="1" ht="22.5" customHeight="1" outlineLevel="2" collapsed="1">
      <c r="B193" s="302"/>
      <c r="C193" s="191" t="s">
        <v>418</v>
      </c>
      <c r="D193" s="191" t="s">
        <v>342</v>
      </c>
      <c r="E193" s="192" t="s">
        <v>5379</v>
      </c>
      <c r="F193" s="193" t="s">
        <v>5380</v>
      </c>
      <c r="G193" s="194" t="s">
        <v>345</v>
      </c>
      <c r="H193" s="195">
        <v>19.415</v>
      </c>
      <c r="I193" s="269">
        <v>75.2</v>
      </c>
      <c r="J193" s="197">
        <f>ROUND(I193*H193,2)</f>
        <v>1460.01</v>
      </c>
      <c r="K193" s="193" t="s">
        <v>5100</v>
      </c>
      <c r="L193" s="322"/>
    </row>
    <row r="194" spans="2:12" s="12" customFormat="1" ht="13.5" hidden="1" outlineLevel="3">
      <c r="B194" s="342"/>
      <c r="C194" s="203"/>
      <c r="D194" s="206" t="s">
        <v>348</v>
      </c>
      <c r="E194" s="343" t="s">
        <v>34</v>
      </c>
      <c r="F194" s="344" t="s">
        <v>6092</v>
      </c>
      <c r="G194" s="203"/>
      <c r="H194" s="345" t="s">
        <v>34</v>
      </c>
      <c r="I194" s="346" t="s">
        <v>34</v>
      </c>
      <c r="J194" s="203"/>
      <c r="K194" s="203"/>
      <c r="L194" s="347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6128</v>
      </c>
      <c r="G195" s="203"/>
      <c r="H195" s="345" t="s">
        <v>34</v>
      </c>
      <c r="I195" s="346" t="s">
        <v>34</v>
      </c>
      <c r="J195" s="203"/>
      <c r="K195" s="203"/>
      <c r="L195" s="347"/>
    </row>
    <row r="196" spans="2:12" s="12" customFormat="1" ht="13.5" hidden="1" outlineLevel="3">
      <c r="B196" s="342"/>
      <c r="C196" s="203"/>
      <c r="D196" s="206" t="s">
        <v>348</v>
      </c>
      <c r="E196" s="343" t="s">
        <v>34</v>
      </c>
      <c r="F196" s="344" t="s">
        <v>6099</v>
      </c>
      <c r="G196" s="203"/>
      <c r="H196" s="345" t="s">
        <v>34</v>
      </c>
      <c r="I196" s="346" t="s">
        <v>34</v>
      </c>
      <c r="J196" s="203"/>
      <c r="K196" s="203"/>
      <c r="L196" s="347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11" t="s">
        <v>6129</v>
      </c>
      <c r="G197" s="204"/>
      <c r="H197" s="212">
        <v>19.415</v>
      </c>
      <c r="I197" s="332" t="s">
        <v>34</v>
      </c>
      <c r="J197" s="204"/>
      <c r="K197" s="204"/>
      <c r="L197" s="333"/>
    </row>
    <row r="198" spans="2:12" s="14" customFormat="1" ht="13.5" hidden="1" outlineLevel="3">
      <c r="B198" s="335"/>
      <c r="C198" s="205"/>
      <c r="D198" s="206" t="s">
        <v>348</v>
      </c>
      <c r="E198" s="207" t="s">
        <v>34</v>
      </c>
      <c r="F198" s="208" t="s">
        <v>352</v>
      </c>
      <c r="G198" s="205"/>
      <c r="H198" s="209">
        <v>19.415</v>
      </c>
      <c r="I198" s="336" t="s">
        <v>34</v>
      </c>
      <c r="J198" s="205"/>
      <c r="K198" s="205"/>
      <c r="L198" s="337"/>
    </row>
    <row r="199" spans="2:12" s="1" customFormat="1" ht="22.5" customHeight="1" outlineLevel="2" collapsed="1">
      <c r="B199" s="302"/>
      <c r="C199" s="191" t="s">
        <v>422</v>
      </c>
      <c r="D199" s="191" t="s">
        <v>342</v>
      </c>
      <c r="E199" s="192" t="s">
        <v>5429</v>
      </c>
      <c r="F199" s="193" t="s">
        <v>5430</v>
      </c>
      <c r="G199" s="194" t="s">
        <v>345</v>
      </c>
      <c r="H199" s="195">
        <v>151.899</v>
      </c>
      <c r="I199" s="269">
        <v>250.8</v>
      </c>
      <c r="J199" s="197">
        <f>ROUND(I199*H199,2)</f>
        <v>38096.27</v>
      </c>
      <c r="K199" s="193" t="s">
        <v>5100</v>
      </c>
      <c r="L199" s="322"/>
    </row>
    <row r="200" spans="2:12" s="12" customFormat="1" ht="13.5" hidden="1" outlineLevel="3">
      <c r="B200" s="342"/>
      <c r="C200" s="203"/>
      <c r="D200" s="206" t="s">
        <v>348</v>
      </c>
      <c r="E200" s="343" t="s">
        <v>34</v>
      </c>
      <c r="F200" s="344" t="s">
        <v>6092</v>
      </c>
      <c r="G200" s="203"/>
      <c r="H200" s="345" t="s">
        <v>34</v>
      </c>
      <c r="I200" s="346" t="s">
        <v>34</v>
      </c>
      <c r="J200" s="203"/>
      <c r="K200" s="203"/>
      <c r="L200" s="347"/>
    </row>
    <row r="201" spans="2:12" s="12" customFormat="1" ht="13.5" hidden="1" outlineLevel="3">
      <c r="B201" s="342"/>
      <c r="C201" s="203"/>
      <c r="D201" s="206" t="s">
        <v>348</v>
      </c>
      <c r="E201" s="343" t="s">
        <v>34</v>
      </c>
      <c r="F201" s="344" t="s">
        <v>6130</v>
      </c>
      <c r="G201" s="203"/>
      <c r="H201" s="345" t="s">
        <v>34</v>
      </c>
      <c r="I201" s="346" t="s">
        <v>34</v>
      </c>
      <c r="J201" s="203"/>
      <c r="K201" s="203"/>
      <c r="L201" s="347"/>
    </row>
    <row r="202" spans="2:12" s="12" customFormat="1" ht="13.5" hidden="1" outlineLevel="3">
      <c r="B202" s="342"/>
      <c r="C202" s="203"/>
      <c r="D202" s="206" t="s">
        <v>348</v>
      </c>
      <c r="E202" s="343" t="s">
        <v>34</v>
      </c>
      <c r="F202" s="344" t="s">
        <v>6131</v>
      </c>
      <c r="G202" s="203"/>
      <c r="H202" s="345" t="s">
        <v>34</v>
      </c>
      <c r="I202" s="346" t="s">
        <v>34</v>
      </c>
      <c r="J202" s="203"/>
      <c r="K202" s="203"/>
      <c r="L202" s="347"/>
    </row>
    <row r="203" spans="2:12" s="12" customFormat="1" ht="13.5" hidden="1" outlineLevel="3">
      <c r="B203" s="342"/>
      <c r="C203" s="203"/>
      <c r="D203" s="206" t="s">
        <v>348</v>
      </c>
      <c r="E203" s="343" t="s">
        <v>34</v>
      </c>
      <c r="F203" s="344" t="s">
        <v>6132</v>
      </c>
      <c r="G203" s="203"/>
      <c r="H203" s="345" t="s">
        <v>34</v>
      </c>
      <c r="I203" s="346" t="s">
        <v>34</v>
      </c>
      <c r="J203" s="203"/>
      <c r="K203" s="203"/>
      <c r="L203" s="347"/>
    </row>
    <row r="204" spans="2:12" s="12" customFormat="1" ht="13.5" hidden="1" outlineLevel="3">
      <c r="B204" s="342"/>
      <c r="C204" s="203"/>
      <c r="D204" s="206" t="s">
        <v>348</v>
      </c>
      <c r="E204" s="343" t="s">
        <v>34</v>
      </c>
      <c r="F204" s="344" t="s">
        <v>6133</v>
      </c>
      <c r="G204" s="203"/>
      <c r="H204" s="345" t="s">
        <v>34</v>
      </c>
      <c r="I204" s="346" t="s">
        <v>34</v>
      </c>
      <c r="J204" s="203"/>
      <c r="K204" s="203"/>
      <c r="L204" s="347"/>
    </row>
    <row r="205" spans="2:12" s="12" customFormat="1" ht="13.5" hidden="1" outlineLevel="3">
      <c r="B205" s="342"/>
      <c r="C205" s="203"/>
      <c r="D205" s="206" t="s">
        <v>348</v>
      </c>
      <c r="E205" s="343" t="s">
        <v>34</v>
      </c>
      <c r="F205" s="344" t="s">
        <v>6134</v>
      </c>
      <c r="G205" s="203"/>
      <c r="H205" s="345" t="s">
        <v>34</v>
      </c>
      <c r="I205" s="346" t="s">
        <v>34</v>
      </c>
      <c r="J205" s="203"/>
      <c r="K205" s="203"/>
      <c r="L205" s="347"/>
    </row>
    <row r="206" spans="2:12" s="12" customFormat="1" ht="13.5" hidden="1" outlineLevel="3">
      <c r="B206" s="342"/>
      <c r="C206" s="203"/>
      <c r="D206" s="206" t="s">
        <v>348</v>
      </c>
      <c r="E206" s="343" t="s">
        <v>34</v>
      </c>
      <c r="F206" s="344" t="s">
        <v>6135</v>
      </c>
      <c r="G206" s="203"/>
      <c r="H206" s="345" t="s">
        <v>34</v>
      </c>
      <c r="I206" s="346" t="s">
        <v>34</v>
      </c>
      <c r="J206" s="203"/>
      <c r="K206" s="203"/>
      <c r="L206" s="347"/>
    </row>
    <row r="207" spans="2:12" s="13" customFormat="1" ht="13.5" hidden="1" outlineLevel="3">
      <c r="B207" s="331"/>
      <c r="C207" s="204"/>
      <c r="D207" s="206" t="s">
        <v>348</v>
      </c>
      <c r="E207" s="210" t="s">
        <v>34</v>
      </c>
      <c r="F207" s="211" t="s">
        <v>6136</v>
      </c>
      <c r="G207" s="204"/>
      <c r="H207" s="212">
        <v>151.899</v>
      </c>
      <c r="I207" s="332" t="s">
        <v>34</v>
      </c>
      <c r="J207" s="204"/>
      <c r="K207" s="204"/>
      <c r="L207" s="333"/>
    </row>
    <row r="208" spans="2:12" s="14" customFormat="1" ht="13.5" hidden="1" outlineLevel="3">
      <c r="B208" s="335"/>
      <c r="C208" s="205"/>
      <c r="D208" s="206" t="s">
        <v>348</v>
      </c>
      <c r="E208" s="207" t="s">
        <v>34</v>
      </c>
      <c r="F208" s="208" t="s">
        <v>352</v>
      </c>
      <c r="G208" s="205"/>
      <c r="H208" s="209">
        <v>151.899</v>
      </c>
      <c r="I208" s="336" t="s">
        <v>34</v>
      </c>
      <c r="J208" s="205"/>
      <c r="K208" s="205"/>
      <c r="L208" s="337"/>
    </row>
    <row r="209" spans="2:12" s="1" customFormat="1" ht="22.5" customHeight="1" outlineLevel="2" collapsed="1">
      <c r="B209" s="302"/>
      <c r="C209" s="191" t="s">
        <v>425</v>
      </c>
      <c r="D209" s="191" t="s">
        <v>342</v>
      </c>
      <c r="E209" s="192" t="s">
        <v>5449</v>
      </c>
      <c r="F209" s="193" t="s">
        <v>5450</v>
      </c>
      <c r="G209" s="194" t="s">
        <v>390</v>
      </c>
      <c r="H209" s="195">
        <v>8.6</v>
      </c>
      <c r="I209" s="269">
        <v>13.9</v>
      </c>
      <c r="J209" s="197">
        <f>ROUND(I209*H209,2)</f>
        <v>119.54</v>
      </c>
      <c r="K209" s="193" t="s">
        <v>5100</v>
      </c>
      <c r="L209" s="322"/>
    </row>
    <row r="210" spans="2:12" s="12" customFormat="1" ht="13.5" hidden="1" outlineLevel="3">
      <c r="B210" s="342"/>
      <c r="C210" s="203"/>
      <c r="D210" s="206" t="s">
        <v>348</v>
      </c>
      <c r="E210" s="343" t="s">
        <v>34</v>
      </c>
      <c r="F210" s="344" t="s">
        <v>6092</v>
      </c>
      <c r="G210" s="203"/>
      <c r="H210" s="345" t="s">
        <v>34</v>
      </c>
      <c r="I210" s="346" t="s">
        <v>34</v>
      </c>
      <c r="J210" s="203"/>
      <c r="K210" s="203"/>
      <c r="L210" s="347"/>
    </row>
    <row r="211" spans="2:12" s="12" customFormat="1" ht="13.5" hidden="1" outlineLevel="3">
      <c r="B211" s="342"/>
      <c r="C211" s="203"/>
      <c r="D211" s="206" t="s">
        <v>348</v>
      </c>
      <c r="E211" s="343" t="s">
        <v>34</v>
      </c>
      <c r="F211" s="344" t="s">
        <v>6137</v>
      </c>
      <c r="G211" s="203"/>
      <c r="H211" s="345" t="s">
        <v>34</v>
      </c>
      <c r="I211" s="346" t="s">
        <v>34</v>
      </c>
      <c r="J211" s="203"/>
      <c r="K211" s="203"/>
      <c r="L211" s="347"/>
    </row>
    <row r="212" spans="2:12" s="12" customFormat="1" ht="13.5" hidden="1" outlineLevel="3">
      <c r="B212" s="342"/>
      <c r="C212" s="203"/>
      <c r="D212" s="206" t="s">
        <v>348</v>
      </c>
      <c r="E212" s="343" t="s">
        <v>34</v>
      </c>
      <c r="F212" s="344" t="s">
        <v>6138</v>
      </c>
      <c r="G212" s="203"/>
      <c r="H212" s="345" t="s">
        <v>34</v>
      </c>
      <c r="I212" s="346" t="s">
        <v>34</v>
      </c>
      <c r="J212" s="203"/>
      <c r="K212" s="203"/>
      <c r="L212" s="347"/>
    </row>
    <row r="213" spans="2:12" s="13" customFormat="1" ht="13.5" hidden="1" outlineLevel="3">
      <c r="B213" s="331"/>
      <c r="C213" s="204"/>
      <c r="D213" s="206" t="s">
        <v>348</v>
      </c>
      <c r="E213" s="210" t="s">
        <v>34</v>
      </c>
      <c r="F213" s="211" t="s">
        <v>6139</v>
      </c>
      <c r="G213" s="204"/>
      <c r="H213" s="212">
        <v>8.6</v>
      </c>
      <c r="I213" s="332" t="s">
        <v>34</v>
      </c>
      <c r="J213" s="204"/>
      <c r="K213" s="204"/>
      <c r="L213" s="333"/>
    </row>
    <row r="214" spans="2:12" s="14" customFormat="1" ht="13.5" hidden="1" outlineLevel="3">
      <c r="B214" s="335"/>
      <c r="C214" s="205"/>
      <c r="D214" s="206" t="s">
        <v>348</v>
      </c>
      <c r="E214" s="207" t="s">
        <v>34</v>
      </c>
      <c r="F214" s="208" t="s">
        <v>352</v>
      </c>
      <c r="G214" s="205"/>
      <c r="H214" s="209">
        <v>8.6</v>
      </c>
      <c r="I214" s="336" t="s">
        <v>34</v>
      </c>
      <c r="J214" s="205"/>
      <c r="K214" s="205"/>
      <c r="L214" s="337"/>
    </row>
    <row r="215" spans="2:12" s="1" customFormat="1" ht="22.5" customHeight="1" outlineLevel="2">
      <c r="B215" s="302"/>
      <c r="C215" s="191" t="s">
        <v>7</v>
      </c>
      <c r="D215" s="191" t="s">
        <v>342</v>
      </c>
      <c r="E215" s="192" t="s">
        <v>6140</v>
      </c>
      <c r="F215" s="193" t="s">
        <v>6141</v>
      </c>
      <c r="G215" s="194" t="s">
        <v>390</v>
      </c>
      <c r="H215" s="195">
        <v>8.6</v>
      </c>
      <c r="I215" s="269">
        <v>27.9</v>
      </c>
      <c r="J215" s="197">
        <f>ROUND(I215*H215,2)</f>
        <v>239.94</v>
      </c>
      <c r="K215" s="193" t="s">
        <v>5100</v>
      </c>
      <c r="L215" s="322"/>
    </row>
    <row r="216" spans="2:12" s="1" customFormat="1" ht="22.5" customHeight="1" outlineLevel="2">
      <c r="B216" s="302"/>
      <c r="C216" s="191" t="s">
        <v>431</v>
      </c>
      <c r="D216" s="191" t="s">
        <v>342</v>
      </c>
      <c r="E216" s="192" t="s">
        <v>5465</v>
      </c>
      <c r="F216" s="193" t="s">
        <v>5466</v>
      </c>
      <c r="G216" s="194" t="s">
        <v>345</v>
      </c>
      <c r="H216" s="195">
        <v>624.098</v>
      </c>
      <c r="I216" s="269">
        <v>167.2</v>
      </c>
      <c r="J216" s="197">
        <f>ROUND(I216*H216,2)</f>
        <v>104349.19</v>
      </c>
      <c r="K216" s="193" t="s">
        <v>5100</v>
      </c>
      <c r="L216" s="322"/>
    </row>
    <row r="217" spans="2:12" s="1" customFormat="1" ht="22.5" customHeight="1" outlineLevel="2" collapsed="1">
      <c r="B217" s="302"/>
      <c r="C217" s="191" t="s">
        <v>435</v>
      </c>
      <c r="D217" s="191" t="s">
        <v>342</v>
      </c>
      <c r="E217" s="192" t="s">
        <v>6142</v>
      </c>
      <c r="F217" s="193" t="s">
        <v>6143</v>
      </c>
      <c r="G217" s="194" t="s">
        <v>345</v>
      </c>
      <c r="H217" s="195">
        <v>163.498</v>
      </c>
      <c r="I217" s="269">
        <v>94.7</v>
      </c>
      <c r="J217" s="197">
        <f>ROUND(I217*H217,2)</f>
        <v>15483.26</v>
      </c>
      <c r="K217" s="193" t="s">
        <v>5139</v>
      </c>
      <c r="L217" s="322"/>
    </row>
    <row r="218" spans="2:12" s="12" customFormat="1" ht="13.5" hidden="1" outlineLevel="3">
      <c r="B218" s="342"/>
      <c r="C218" s="203"/>
      <c r="D218" s="206" t="s">
        <v>348</v>
      </c>
      <c r="E218" s="343" t="s">
        <v>34</v>
      </c>
      <c r="F218" s="344" t="s">
        <v>6144</v>
      </c>
      <c r="G218" s="203"/>
      <c r="H218" s="345" t="s">
        <v>34</v>
      </c>
      <c r="I218" s="346" t="s">
        <v>34</v>
      </c>
      <c r="J218" s="203"/>
      <c r="K218" s="203"/>
      <c r="L218" s="347"/>
    </row>
    <row r="219" spans="2:12" s="12" customFormat="1" ht="24" hidden="1" outlineLevel="3">
      <c r="B219" s="342"/>
      <c r="C219" s="203"/>
      <c r="D219" s="206" t="s">
        <v>348</v>
      </c>
      <c r="E219" s="343" t="s">
        <v>34</v>
      </c>
      <c r="F219" s="344" t="s">
        <v>5382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2" customFormat="1" ht="13.5" hidden="1" outlineLevel="3">
      <c r="B220" s="342"/>
      <c r="C220" s="203"/>
      <c r="D220" s="206" t="s">
        <v>348</v>
      </c>
      <c r="E220" s="343" t="s">
        <v>34</v>
      </c>
      <c r="F220" s="344" t="s">
        <v>6092</v>
      </c>
      <c r="G220" s="203"/>
      <c r="H220" s="345" t="s">
        <v>34</v>
      </c>
      <c r="I220" s="346" t="s">
        <v>34</v>
      </c>
      <c r="J220" s="203"/>
      <c r="K220" s="203"/>
      <c r="L220" s="347"/>
    </row>
    <row r="221" spans="2:12" s="12" customFormat="1" ht="13.5" hidden="1" outlineLevel="3">
      <c r="B221" s="342"/>
      <c r="C221" s="203"/>
      <c r="D221" s="206" t="s">
        <v>348</v>
      </c>
      <c r="E221" s="343" t="s">
        <v>34</v>
      </c>
      <c r="F221" s="344" t="s">
        <v>6145</v>
      </c>
      <c r="G221" s="203"/>
      <c r="H221" s="345" t="s">
        <v>34</v>
      </c>
      <c r="I221" s="346" t="s">
        <v>34</v>
      </c>
      <c r="J221" s="203"/>
      <c r="K221" s="203"/>
      <c r="L221" s="347"/>
    </row>
    <row r="222" spans="2:12" s="12" customFormat="1" ht="13.5" hidden="1" outlineLevel="3">
      <c r="B222" s="342"/>
      <c r="C222" s="203"/>
      <c r="D222" s="206" t="s">
        <v>348</v>
      </c>
      <c r="E222" s="343" t="s">
        <v>34</v>
      </c>
      <c r="F222" s="344" t="s">
        <v>6146</v>
      </c>
      <c r="G222" s="203"/>
      <c r="H222" s="345" t="s">
        <v>34</v>
      </c>
      <c r="I222" s="346" t="s">
        <v>34</v>
      </c>
      <c r="J222" s="203"/>
      <c r="K222" s="203"/>
      <c r="L222" s="347"/>
    </row>
    <row r="223" spans="2:12" s="12" customFormat="1" ht="13.5" hidden="1" outlineLevel="3">
      <c r="B223" s="342"/>
      <c r="C223" s="203"/>
      <c r="D223" s="206" t="s">
        <v>348</v>
      </c>
      <c r="E223" s="343" t="s">
        <v>34</v>
      </c>
      <c r="F223" s="344" t="s">
        <v>6147</v>
      </c>
      <c r="G223" s="203"/>
      <c r="H223" s="345" t="s">
        <v>34</v>
      </c>
      <c r="I223" s="346" t="s">
        <v>34</v>
      </c>
      <c r="J223" s="203"/>
      <c r="K223" s="203"/>
      <c r="L223" s="347"/>
    </row>
    <row r="224" spans="2:12" s="12" customFormat="1" ht="13.5" hidden="1" outlineLevel="3">
      <c r="B224" s="342"/>
      <c r="C224" s="203"/>
      <c r="D224" s="206" t="s">
        <v>348</v>
      </c>
      <c r="E224" s="343" t="s">
        <v>34</v>
      </c>
      <c r="F224" s="344" t="s">
        <v>6148</v>
      </c>
      <c r="G224" s="203"/>
      <c r="H224" s="345" t="s">
        <v>34</v>
      </c>
      <c r="I224" s="346" t="s">
        <v>34</v>
      </c>
      <c r="J224" s="203"/>
      <c r="K224" s="203"/>
      <c r="L224" s="347"/>
    </row>
    <row r="225" spans="2:12" s="12" customFormat="1" ht="13.5" hidden="1" outlineLevel="3">
      <c r="B225" s="342"/>
      <c r="C225" s="203"/>
      <c r="D225" s="206" t="s">
        <v>348</v>
      </c>
      <c r="E225" s="343" t="s">
        <v>34</v>
      </c>
      <c r="F225" s="344" t="s">
        <v>6102</v>
      </c>
      <c r="G225" s="203"/>
      <c r="H225" s="345" t="s">
        <v>34</v>
      </c>
      <c r="I225" s="346" t="s">
        <v>34</v>
      </c>
      <c r="J225" s="203"/>
      <c r="K225" s="203"/>
      <c r="L225" s="347"/>
    </row>
    <row r="226" spans="2:12" s="12" customFormat="1" ht="13.5" hidden="1" outlineLevel="3">
      <c r="B226" s="342"/>
      <c r="C226" s="203"/>
      <c r="D226" s="206" t="s">
        <v>348</v>
      </c>
      <c r="E226" s="343" t="s">
        <v>34</v>
      </c>
      <c r="F226" s="344" t="s">
        <v>6149</v>
      </c>
      <c r="G226" s="203"/>
      <c r="H226" s="345" t="s">
        <v>34</v>
      </c>
      <c r="I226" s="346" t="s">
        <v>34</v>
      </c>
      <c r="J226" s="203"/>
      <c r="K226" s="203"/>
      <c r="L226" s="347"/>
    </row>
    <row r="227" spans="2:12" s="12" customFormat="1" ht="13.5" hidden="1" outlineLevel="3">
      <c r="B227" s="342"/>
      <c r="C227" s="203"/>
      <c r="D227" s="206" t="s">
        <v>348</v>
      </c>
      <c r="E227" s="343" t="s">
        <v>34</v>
      </c>
      <c r="F227" s="344" t="s">
        <v>6150</v>
      </c>
      <c r="G227" s="203"/>
      <c r="H227" s="345" t="s">
        <v>34</v>
      </c>
      <c r="I227" s="346" t="s">
        <v>34</v>
      </c>
      <c r="J227" s="203"/>
      <c r="K227" s="203"/>
      <c r="L227" s="347"/>
    </row>
    <row r="228" spans="2:12" s="12" customFormat="1" ht="13.5" hidden="1" outlineLevel="3">
      <c r="B228" s="342"/>
      <c r="C228" s="203"/>
      <c r="D228" s="206" t="s">
        <v>348</v>
      </c>
      <c r="E228" s="343" t="s">
        <v>34</v>
      </c>
      <c r="F228" s="344" t="s">
        <v>6151</v>
      </c>
      <c r="G228" s="203"/>
      <c r="H228" s="345" t="s">
        <v>34</v>
      </c>
      <c r="I228" s="346" t="s">
        <v>34</v>
      </c>
      <c r="J228" s="203"/>
      <c r="K228" s="203"/>
      <c r="L228" s="347"/>
    </row>
    <row r="229" spans="2:12" s="13" customFormat="1" ht="13.5" hidden="1" outlineLevel="3">
      <c r="B229" s="331"/>
      <c r="C229" s="204"/>
      <c r="D229" s="206" t="s">
        <v>348</v>
      </c>
      <c r="E229" s="210" t="s">
        <v>34</v>
      </c>
      <c r="F229" s="211" t="s">
        <v>6152</v>
      </c>
      <c r="G229" s="204"/>
      <c r="H229" s="212">
        <v>163.498</v>
      </c>
      <c r="I229" s="332" t="s">
        <v>34</v>
      </c>
      <c r="J229" s="204"/>
      <c r="K229" s="204"/>
      <c r="L229" s="333"/>
    </row>
    <row r="230" spans="2:12" s="14" customFormat="1" ht="13.5" hidden="1" outlineLevel="3">
      <c r="B230" s="335"/>
      <c r="C230" s="205"/>
      <c r="D230" s="206" t="s">
        <v>348</v>
      </c>
      <c r="E230" s="207" t="s">
        <v>34</v>
      </c>
      <c r="F230" s="208" t="s">
        <v>352</v>
      </c>
      <c r="G230" s="205"/>
      <c r="H230" s="209">
        <v>163.498</v>
      </c>
      <c r="I230" s="336" t="s">
        <v>34</v>
      </c>
      <c r="J230" s="205"/>
      <c r="K230" s="205"/>
      <c r="L230" s="337"/>
    </row>
    <row r="231" spans="2:12" s="1" customFormat="1" ht="22.5" customHeight="1" outlineLevel="2">
      <c r="B231" s="302"/>
      <c r="C231" s="191" t="s">
        <v>436</v>
      </c>
      <c r="D231" s="191" t="s">
        <v>342</v>
      </c>
      <c r="E231" s="192" t="s">
        <v>6153</v>
      </c>
      <c r="F231" s="193" t="s">
        <v>6154</v>
      </c>
      <c r="G231" s="194" t="s">
        <v>491</v>
      </c>
      <c r="H231" s="195">
        <v>24</v>
      </c>
      <c r="I231" s="269">
        <v>62.7</v>
      </c>
      <c r="J231" s="197">
        <f>ROUND(I231*H231,2)</f>
        <v>1504.8</v>
      </c>
      <c r="K231" s="193" t="s">
        <v>5139</v>
      </c>
      <c r="L231" s="322"/>
    </row>
    <row r="232" spans="2:12" s="1" customFormat="1" ht="22.5" customHeight="1" outlineLevel="2" collapsed="1">
      <c r="B232" s="302"/>
      <c r="C232" s="217" t="s">
        <v>440</v>
      </c>
      <c r="D232" s="217" t="s">
        <v>441</v>
      </c>
      <c r="E232" s="218" t="s">
        <v>5490</v>
      </c>
      <c r="F232" s="219" t="s">
        <v>5491</v>
      </c>
      <c r="G232" s="220" t="s">
        <v>444</v>
      </c>
      <c r="H232" s="221">
        <v>0.172</v>
      </c>
      <c r="I232" s="270">
        <v>111.5</v>
      </c>
      <c r="J232" s="222">
        <f>ROUND(I232*H232,2)</f>
        <v>19.18</v>
      </c>
      <c r="K232" s="219" t="s">
        <v>5100</v>
      </c>
      <c r="L232" s="334"/>
    </row>
    <row r="233" spans="2:12" s="13" customFormat="1" ht="13.5" hidden="1" outlineLevel="3">
      <c r="B233" s="331"/>
      <c r="C233" s="204"/>
      <c r="D233" s="206" t="s">
        <v>348</v>
      </c>
      <c r="E233" s="210" t="s">
        <v>34</v>
      </c>
      <c r="F233" s="211" t="s">
        <v>6155</v>
      </c>
      <c r="G233" s="204"/>
      <c r="H233" s="212">
        <v>0.172</v>
      </c>
      <c r="I233" s="332" t="s">
        <v>34</v>
      </c>
      <c r="J233" s="204"/>
      <c r="K233" s="204"/>
      <c r="L233" s="333"/>
    </row>
    <row r="234" spans="2:12" s="14" customFormat="1" ht="13.5" hidden="1" outlineLevel="3">
      <c r="B234" s="335"/>
      <c r="C234" s="205"/>
      <c r="D234" s="206" t="s">
        <v>348</v>
      </c>
      <c r="E234" s="207" t="s">
        <v>34</v>
      </c>
      <c r="F234" s="208" t="s">
        <v>352</v>
      </c>
      <c r="G234" s="205"/>
      <c r="H234" s="209">
        <v>0.172</v>
      </c>
      <c r="I234" s="336" t="s">
        <v>34</v>
      </c>
      <c r="J234" s="205"/>
      <c r="K234" s="205"/>
      <c r="L234" s="337"/>
    </row>
    <row r="235" spans="2:12" s="1" customFormat="1" ht="22.5" customHeight="1" outlineLevel="2" collapsed="1">
      <c r="B235" s="302"/>
      <c r="C235" s="217" t="s">
        <v>446</v>
      </c>
      <c r="D235" s="217" t="s">
        <v>441</v>
      </c>
      <c r="E235" s="218" t="s">
        <v>6156</v>
      </c>
      <c r="F235" s="219" t="s">
        <v>6157</v>
      </c>
      <c r="G235" s="220" t="s">
        <v>3743</v>
      </c>
      <c r="H235" s="221">
        <v>24</v>
      </c>
      <c r="I235" s="270">
        <v>171.4</v>
      </c>
      <c r="J235" s="222">
        <f>ROUND(I235*H235,2)</f>
        <v>4113.6</v>
      </c>
      <c r="K235" s="219" t="s">
        <v>5139</v>
      </c>
      <c r="L235" s="334"/>
    </row>
    <row r="236" spans="2:12" s="12" customFormat="1" ht="13.5" hidden="1" outlineLevel="3">
      <c r="B236" s="342"/>
      <c r="C236" s="203"/>
      <c r="D236" s="206" t="s">
        <v>348</v>
      </c>
      <c r="E236" s="343" t="s">
        <v>34</v>
      </c>
      <c r="F236" s="344" t="s">
        <v>6158</v>
      </c>
      <c r="G236" s="203"/>
      <c r="H236" s="345" t="s">
        <v>34</v>
      </c>
      <c r="I236" s="346" t="s">
        <v>34</v>
      </c>
      <c r="J236" s="203"/>
      <c r="K236" s="203"/>
      <c r="L236" s="347"/>
    </row>
    <row r="237" spans="2:12" s="13" customFormat="1" ht="13.5" hidden="1" outlineLevel="3">
      <c r="B237" s="331"/>
      <c r="C237" s="204"/>
      <c r="D237" s="206" t="s">
        <v>348</v>
      </c>
      <c r="E237" s="210" t="s">
        <v>34</v>
      </c>
      <c r="F237" s="211" t="s">
        <v>436</v>
      </c>
      <c r="G237" s="204"/>
      <c r="H237" s="212">
        <v>24</v>
      </c>
      <c r="I237" s="332" t="s">
        <v>34</v>
      </c>
      <c r="J237" s="204"/>
      <c r="K237" s="204"/>
      <c r="L237" s="333"/>
    </row>
    <row r="238" spans="2:12" s="14" customFormat="1" ht="13.5" hidden="1" outlineLevel="3">
      <c r="B238" s="335"/>
      <c r="C238" s="205"/>
      <c r="D238" s="206" t="s">
        <v>348</v>
      </c>
      <c r="E238" s="207" t="s">
        <v>34</v>
      </c>
      <c r="F238" s="208" t="s">
        <v>352</v>
      </c>
      <c r="G238" s="205"/>
      <c r="H238" s="209">
        <v>24</v>
      </c>
      <c r="I238" s="336" t="s">
        <v>34</v>
      </c>
      <c r="J238" s="205"/>
      <c r="K238" s="205"/>
      <c r="L238" s="337"/>
    </row>
    <row r="239" spans="2:12" s="1" customFormat="1" ht="22.5" customHeight="1" outlineLevel="2" collapsed="1">
      <c r="B239" s="302"/>
      <c r="C239" s="217" t="s">
        <v>449</v>
      </c>
      <c r="D239" s="217" t="s">
        <v>441</v>
      </c>
      <c r="E239" s="218" t="s">
        <v>6159</v>
      </c>
      <c r="F239" s="219" t="s">
        <v>6160</v>
      </c>
      <c r="G239" s="220" t="s">
        <v>3743</v>
      </c>
      <c r="H239" s="221">
        <v>48</v>
      </c>
      <c r="I239" s="270">
        <v>47.4</v>
      </c>
      <c r="J239" s="222">
        <f>ROUND(I239*H239,2)</f>
        <v>2275.2</v>
      </c>
      <c r="K239" s="219" t="s">
        <v>5139</v>
      </c>
      <c r="L239" s="334"/>
    </row>
    <row r="240" spans="2:12" s="12" customFormat="1" ht="13.5" hidden="1" outlineLevel="3">
      <c r="B240" s="342"/>
      <c r="C240" s="203"/>
      <c r="D240" s="206" t="s">
        <v>348</v>
      </c>
      <c r="E240" s="343" t="s">
        <v>34</v>
      </c>
      <c r="F240" s="344" t="s">
        <v>6161</v>
      </c>
      <c r="G240" s="203"/>
      <c r="H240" s="345" t="s">
        <v>34</v>
      </c>
      <c r="I240" s="346" t="s">
        <v>34</v>
      </c>
      <c r="J240" s="203"/>
      <c r="K240" s="203"/>
      <c r="L240" s="347"/>
    </row>
    <row r="241" spans="2:12" s="13" customFormat="1" ht="13.5" hidden="1" outlineLevel="3">
      <c r="B241" s="331"/>
      <c r="C241" s="204"/>
      <c r="D241" s="206" t="s">
        <v>348</v>
      </c>
      <c r="E241" s="210" t="s">
        <v>34</v>
      </c>
      <c r="F241" s="211" t="s">
        <v>6162</v>
      </c>
      <c r="G241" s="204"/>
      <c r="H241" s="212">
        <v>48</v>
      </c>
      <c r="I241" s="332" t="s">
        <v>34</v>
      </c>
      <c r="J241" s="204"/>
      <c r="K241" s="204"/>
      <c r="L241" s="333"/>
    </row>
    <row r="242" spans="2:12" s="14" customFormat="1" ht="13.5" hidden="1" outlineLevel="3">
      <c r="B242" s="335"/>
      <c r="C242" s="205"/>
      <c r="D242" s="206" t="s">
        <v>348</v>
      </c>
      <c r="E242" s="207" t="s">
        <v>34</v>
      </c>
      <c r="F242" s="208" t="s">
        <v>352</v>
      </c>
      <c r="G242" s="205"/>
      <c r="H242" s="209">
        <v>48</v>
      </c>
      <c r="I242" s="336" t="s">
        <v>34</v>
      </c>
      <c r="J242" s="205"/>
      <c r="K242" s="205"/>
      <c r="L242" s="337"/>
    </row>
    <row r="243" spans="2:12" s="1" customFormat="1" ht="22.5" customHeight="1" outlineLevel="2" collapsed="1">
      <c r="B243" s="302"/>
      <c r="C243" s="217" t="s">
        <v>451</v>
      </c>
      <c r="D243" s="217" t="s">
        <v>441</v>
      </c>
      <c r="E243" s="218" t="s">
        <v>5493</v>
      </c>
      <c r="F243" s="219" t="s">
        <v>5494</v>
      </c>
      <c r="G243" s="220" t="s">
        <v>417</v>
      </c>
      <c r="H243" s="221">
        <v>273.417</v>
      </c>
      <c r="I243" s="270">
        <v>236.8</v>
      </c>
      <c r="J243" s="222">
        <f>ROUND(I243*H243,2)</f>
        <v>64745.15</v>
      </c>
      <c r="K243" s="219" t="s">
        <v>5100</v>
      </c>
      <c r="L243" s="334"/>
    </row>
    <row r="244" spans="2:12" s="13" customFormat="1" ht="13.5" hidden="1" outlineLevel="3">
      <c r="B244" s="331"/>
      <c r="C244" s="204"/>
      <c r="D244" s="206" t="s">
        <v>348</v>
      </c>
      <c r="E244" s="210" t="s">
        <v>34</v>
      </c>
      <c r="F244" s="211" t="s">
        <v>6163</v>
      </c>
      <c r="G244" s="204"/>
      <c r="H244" s="212">
        <v>273.417</v>
      </c>
      <c r="I244" s="332" t="s">
        <v>34</v>
      </c>
      <c r="J244" s="204"/>
      <c r="K244" s="204"/>
      <c r="L244" s="333"/>
    </row>
    <row r="245" spans="2:12" s="14" customFormat="1" ht="13.5" hidden="1" outlineLevel="3">
      <c r="B245" s="335"/>
      <c r="C245" s="205"/>
      <c r="D245" s="206" t="s">
        <v>348</v>
      </c>
      <c r="E245" s="207" t="s">
        <v>34</v>
      </c>
      <c r="F245" s="208" t="s">
        <v>352</v>
      </c>
      <c r="G245" s="205"/>
      <c r="H245" s="209">
        <v>273.417</v>
      </c>
      <c r="I245" s="336" t="s">
        <v>34</v>
      </c>
      <c r="J245" s="205"/>
      <c r="K245" s="205"/>
      <c r="L245" s="337"/>
    </row>
    <row r="246" spans="2:12" s="11" customFormat="1" ht="29.85" customHeight="1" outlineLevel="1">
      <c r="B246" s="318"/>
      <c r="C246" s="182"/>
      <c r="D246" s="188" t="s">
        <v>74</v>
      </c>
      <c r="E246" s="189" t="s">
        <v>340</v>
      </c>
      <c r="F246" s="189" t="s">
        <v>5506</v>
      </c>
      <c r="G246" s="182"/>
      <c r="H246" s="182"/>
      <c r="I246" s="321" t="s">
        <v>34</v>
      </c>
      <c r="J246" s="190">
        <f>SUM(J247:J293)</f>
        <v>360283.68</v>
      </c>
      <c r="K246" s="182"/>
      <c r="L246" s="320"/>
    </row>
    <row r="247" spans="2:12" s="1" customFormat="1" ht="22.5" customHeight="1" outlineLevel="2" collapsed="1">
      <c r="B247" s="302"/>
      <c r="C247" s="191" t="s">
        <v>454</v>
      </c>
      <c r="D247" s="191" t="s">
        <v>342</v>
      </c>
      <c r="E247" s="192" t="s">
        <v>5507</v>
      </c>
      <c r="F247" s="193" t="s">
        <v>5508</v>
      </c>
      <c r="G247" s="194" t="s">
        <v>390</v>
      </c>
      <c r="H247" s="195">
        <v>3.95</v>
      </c>
      <c r="I247" s="269">
        <v>111.5</v>
      </c>
      <c r="J247" s="197">
        <f>ROUND(I247*H247,2)</f>
        <v>440.43</v>
      </c>
      <c r="K247" s="193" t="s">
        <v>5100</v>
      </c>
      <c r="L247" s="322"/>
    </row>
    <row r="248" spans="2:12" s="12" customFormat="1" ht="13.5" hidden="1" outlineLevel="3">
      <c r="B248" s="342"/>
      <c r="C248" s="203"/>
      <c r="D248" s="206" t="s">
        <v>348</v>
      </c>
      <c r="E248" s="343" t="s">
        <v>34</v>
      </c>
      <c r="F248" s="344" t="s">
        <v>6164</v>
      </c>
      <c r="G248" s="203"/>
      <c r="H248" s="345" t="s">
        <v>34</v>
      </c>
      <c r="I248" s="346" t="s">
        <v>34</v>
      </c>
      <c r="J248" s="203"/>
      <c r="K248" s="203"/>
      <c r="L248" s="347"/>
    </row>
    <row r="249" spans="2:12" s="12" customFormat="1" ht="13.5" hidden="1" outlineLevel="3">
      <c r="B249" s="342"/>
      <c r="C249" s="203"/>
      <c r="D249" s="206" t="s">
        <v>348</v>
      </c>
      <c r="E249" s="343" t="s">
        <v>34</v>
      </c>
      <c r="F249" s="344" t="s">
        <v>6165</v>
      </c>
      <c r="G249" s="203"/>
      <c r="H249" s="345" t="s">
        <v>34</v>
      </c>
      <c r="I249" s="346" t="s">
        <v>34</v>
      </c>
      <c r="J249" s="203"/>
      <c r="K249" s="203"/>
      <c r="L249" s="347"/>
    </row>
    <row r="250" spans="2:12" s="12" customFormat="1" ht="13.5" hidden="1" outlineLevel="3">
      <c r="B250" s="342"/>
      <c r="C250" s="203"/>
      <c r="D250" s="206" t="s">
        <v>348</v>
      </c>
      <c r="E250" s="343" t="s">
        <v>34</v>
      </c>
      <c r="F250" s="344" t="s">
        <v>6166</v>
      </c>
      <c r="G250" s="203"/>
      <c r="H250" s="345" t="s">
        <v>34</v>
      </c>
      <c r="I250" s="346" t="s">
        <v>34</v>
      </c>
      <c r="J250" s="203"/>
      <c r="K250" s="203"/>
      <c r="L250" s="347"/>
    </row>
    <row r="251" spans="2:12" s="13" customFormat="1" ht="13.5" hidden="1" outlineLevel="3">
      <c r="B251" s="331"/>
      <c r="C251" s="204"/>
      <c r="D251" s="206" t="s">
        <v>348</v>
      </c>
      <c r="E251" s="210" t="s">
        <v>34</v>
      </c>
      <c r="F251" s="211" t="s">
        <v>6167</v>
      </c>
      <c r="G251" s="204"/>
      <c r="H251" s="212">
        <v>3.95</v>
      </c>
      <c r="I251" s="332" t="s">
        <v>34</v>
      </c>
      <c r="J251" s="204"/>
      <c r="K251" s="204"/>
      <c r="L251" s="333"/>
    </row>
    <row r="252" spans="2:12" s="14" customFormat="1" ht="13.5" hidden="1" outlineLevel="3">
      <c r="B252" s="335"/>
      <c r="C252" s="205"/>
      <c r="D252" s="206" t="s">
        <v>348</v>
      </c>
      <c r="E252" s="207" t="s">
        <v>34</v>
      </c>
      <c r="F252" s="208" t="s">
        <v>352</v>
      </c>
      <c r="G252" s="205"/>
      <c r="H252" s="209">
        <v>3.95</v>
      </c>
      <c r="I252" s="336" t="s">
        <v>34</v>
      </c>
      <c r="J252" s="205"/>
      <c r="K252" s="205"/>
      <c r="L252" s="337"/>
    </row>
    <row r="253" spans="2:12" s="1" customFormat="1" ht="22.5" customHeight="1" outlineLevel="2">
      <c r="B253" s="302"/>
      <c r="C253" s="191" t="s">
        <v>260</v>
      </c>
      <c r="D253" s="191" t="s">
        <v>342</v>
      </c>
      <c r="E253" s="192" t="s">
        <v>6168</v>
      </c>
      <c r="F253" s="193" t="s">
        <v>6169</v>
      </c>
      <c r="G253" s="194" t="s">
        <v>390</v>
      </c>
      <c r="H253" s="195">
        <v>3.95</v>
      </c>
      <c r="I253" s="269">
        <v>18.2</v>
      </c>
      <c r="J253" s="197">
        <f>ROUND(I253*H253,2)</f>
        <v>71.89</v>
      </c>
      <c r="K253" s="193" t="s">
        <v>5100</v>
      </c>
      <c r="L253" s="322"/>
    </row>
    <row r="254" spans="2:12" s="1" customFormat="1" ht="22.5" customHeight="1" outlineLevel="2" collapsed="1">
      <c r="B254" s="302"/>
      <c r="C254" s="191" t="s">
        <v>461</v>
      </c>
      <c r="D254" s="191" t="s">
        <v>342</v>
      </c>
      <c r="E254" s="192" t="s">
        <v>5535</v>
      </c>
      <c r="F254" s="193" t="s">
        <v>5536</v>
      </c>
      <c r="G254" s="194" t="s">
        <v>390</v>
      </c>
      <c r="H254" s="195">
        <v>288.825</v>
      </c>
      <c r="I254" s="269">
        <v>25.1</v>
      </c>
      <c r="J254" s="197">
        <f>ROUND(I254*H254,2)</f>
        <v>7249.51</v>
      </c>
      <c r="K254" s="193" t="s">
        <v>5100</v>
      </c>
      <c r="L254" s="322"/>
    </row>
    <row r="255" spans="2:12" s="12" customFormat="1" ht="13.5" hidden="1" outlineLevel="3">
      <c r="B255" s="342"/>
      <c r="C255" s="203"/>
      <c r="D255" s="206" t="s">
        <v>348</v>
      </c>
      <c r="E255" s="343" t="s">
        <v>34</v>
      </c>
      <c r="F255" s="344" t="s">
        <v>6092</v>
      </c>
      <c r="G255" s="203"/>
      <c r="H255" s="345" t="s">
        <v>34</v>
      </c>
      <c r="I255" s="346" t="s">
        <v>34</v>
      </c>
      <c r="J255" s="203"/>
      <c r="K255" s="203"/>
      <c r="L255" s="347"/>
    </row>
    <row r="256" spans="2:12" s="12" customFormat="1" ht="13.5" hidden="1" outlineLevel="3">
      <c r="B256" s="342"/>
      <c r="C256" s="203"/>
      <c r="D256" s="206" t="s">
        <v>348</v>
      </c>
      <c r="E256" s="343" t="s">
        <v>34</v>
      </c>
      <c r="F256" s="344" t="s">
        <v>6170</v>
      </c>
      <c r="G256" s="203"/>
      <c r="H256" s="345" t="s">
        <v>34</v>
      </c>
      <c r="I256" s="346" t="s">
        <v>34</v>
      </c>
      <c r="J256" s="203"/>
      <c r="K256" s="203"/>
      <c r="L256" s="347"/>
    </row>
    <row r="257" spans="2:12" s="12" customFormat="1" ht="13.5" hidden="1" outlineLevel="3">
      <c r="B257" s="342"/>
      <c r="C257" s="203"/>
      <c r="D257" s="206" t="s">
        <v>348</v>
      </c>
      <c r="E257" s="343" t="s">
        <v>34</v>
      </c>
      <c r="F257" s="344" t="s">
        <v>6171</v>
      </c>
      <c r="G257" s="203"/>
      <c r="H257" s="345" t="s">
        <v>34</v>
      </c>
      <c r="I257" s="346" t="s">
        <v>34</v>
      </c>
      <c r="J257" s="203"/>
      <c r="K257" s="203"/>
      <c r="L257" s="347"/>
    </row>
    <row r="258" spans="2:12" s="12" customFormat="1" ht="13.5" hidden="1" outlineLevel="3">
      <c r="B258" s="342"/>
      <c r="C258" s="203"/>
      <c r="D258" s="206" t="s">
        <v>348</v>
      </c>
      <c r="E258" s="343" t="s">
        <v>34</v>
      </c>
      <c r="F258" s="344" t="s">
        <v>6172</v>
      </c>
      <c r="G258" s="203"/>
      <c r="H258" s="345" t="s">
        <v>34</v>
      </c>
      <c r="I258" s="346" t="s">
        <v>34</v>
      </c>
      <c r="J258" s="203"/>
      <c r="K258" s="203"/>
      <c r="L258" s="347"/>
    </row>
    <row r="259" spans="2:12" s="12" customFormat="1" ht="13.5" hidden="1" outlineLevel="3">
      <c r="B259" s="342"/>
      <c r="C259" s="203"/>
      <c r="D259" s="206" t="s">
        <v>348</v>
      </c>
      <c r="E259" s="343" t="s">
        <v>34</v>
      </c>
      <c r="F259" s="344" t="s">
        <v>6173</v>
      </c>
      <c r="G259" s="203"/>
      <c r="H259" s="345" t="s">
        <v>34</v>
      </c>
      <c r="I259" s="346" t="s">
        <v>34</v>
      </c>
      <c r="J259" s="203"/>
      <c r="K259" s="203"/>
      <c r="L259" s="347"/>
    </row>
    <row r="260" spans="2:12" s="12" customFormat="1" ht="13.5" hidden="1" outlineLevel="3">
      <c r="B260" s="342"/>
      <c r="C260" s="203"/>
      <c r="D260" s="206" t="s">
        <v>348</v>
      </c>
      <c r="E260" s="343" t="s">
        <v>34</v>
      </c>
      <c r="F260" s="344" t="s">
        <v>6102</v>
      </c>
      <c r="G260" s="203"/>
      <c r="H260" s="345" t="s">
        <v>34</v>
      </c>
      <c r="I260" s="346" t="s">
        <v>34</v>
      </c>
      <c r="J260" s="203"/>
      <c r="K260" s="203"/>
      <c r="L260" s="347"/>
    </row>
    <row r="261" spans="2:12" s="12" customFormat="1" ht="13.5" hidden="1" outlineLevel="3">
      <c r="B261" s="342"/>
      <c r="C261" s="203"/>
      <c r="D261" s="206" t="s">
        <v>348</v>
      </c>
      <c r="E261" s="343" t="s">
        <v>34</v>
      </c>
      <c r="F261" s="344" t="s">
        <v>6174</v>
      </c>
      <c r="G261" s="203"/>
      <c r="H261" s="345" t="s">
        <v>34</v>
      </c>
      <c r="I261" s="346" t="s">
        <v>34</v>
      </c>
      <c r="J261" s="203"/>
      <c r="K261" s="203"/>
      <c r="L261" s="347"/>
    </row>
    <row r="262" spans="2:12" s="13" customFormat="1" ht="13.5" hidden="1" outlineLevel="3">
      <c r="B262" s="331"/>
      <c r="C262" s="204"/>
      <c r="D262" s="206" t="s">
        <v>348</v>
      </c>
      <c r="E262" s="210" t="s">
        <v>34</v>
      </c>
      <c r="F262" s="211" t="s">
        <v>6175</v>
      </c>
      <c r="G262" s="204"/>
      <c r="H262" s="212">
        <v>288.825</v>
      </c>
      <c r="I262" s="332" t="s">
        <v>34</v>
      </c>
      <c r="J262" s="204"/>
      <c r="K262" s="204"/>
      <c r="L262" s="333"/>
    </row>
    <row r="263" spans="2:12" s="14" customFormat="1" ht="13.5" hidden="1" outlineLevel="3">
      <c r="B263" s="335"/>
      <c r="C263" s="205"/>
      <c r="D263" s="206" t="s">
        <v>348</v>
      </c>
      <c r="E263" s="207" t="s">
        <v>34</v>
      </c>
      <c r="F263" s="208" t="s">
        <v>352</v>
      </c>
      <c r="G263" s="205"/>
      <c r="H263" s="209">
        <v>288.825</v>
      </c>
      <c r="I263" s="336" t="s">
        <v>34</v>
      </c>
      <c r="J263" s="205"/>
      <c r="K263" s="205"/>
      <c r="L263" s="337"/>
    </row>
    <row r="264" spans="2:12" s="1" customFormat="1" ht="22.5" customHeight="1" outlineLevel="2" collapsed="1">
      <c r="B264" s="302"/>
      <c r="C264" s="191" t="s">
        <v>465</v>
      </c>
      <c r="D264" s="191" t="s">
        <v>342</v>
      </c>
      <c r="E264" s="192" t="s">
        <v>6176</v>
      </c>
      <c r="F264" s="193" t="s">
        <v>6177</v>
      </c>
      <c r="G264" s="194" t="s">
        <v>390</v>
      </c>
      <c r="H264" s="195">
        <v>448.725</v>
      </c>
      <c r="I264" s="269">
        <v>139.3</v>
      </c>
      <c r="J264" s="197">
        <f>ROUND(I264*H264,2)</f>
        <v>62507.39</v>
      </c>
      <c r="K264" s="193" t="s">
        <v>5100</v>
      </c>
      <c r="L264" s="322"/>
    </row>
    <row r="265" spans="2:12" s="12" customFormat="1" ht="13.5" hidden="1" outlineLevel="3">
      <c r="B265" s="342"/>
      <c r="C265" s="203"/>
      <c r="D265" s="206" t="s">
        <v>348</v>
      </c>
      <c r="E265" s="343" t="s">
        <v>34</v>
      </c>
      <c r="F265" s="344" t="s">
        <v>6092</v>
      </c>
      <c r="G265" s="203"/>
      <c r="H265" s="345" t="s">
        <v>34</v>
      </c>
      <c r="I265" s="346" t="s">
        <v>34</v>
      </c>
      <c r="J265" s="203"/>
      <c r="K265" s="203"/>
      <c r="L265" s="347"/>
    </row>
    <row r="266" spans="2:12" s="12" customFormat="1" ht="13.5" hidden="1" outlineLevel="3">
      <c r="B266" s="342"/>
      <c r="C266" s="203"/>
      <c r="D266" s="206" t="s">
        <v>348</v>
      </c>
      <c r="E266" s="343" t="s">
        <v>34</v>
      </c>
      <c r="F266" s="344" t="s">
        <v>6178</v>
      </c>
      <c r="G266" s="203"/>
      <c r="H266" s="345" t="s">
        <v>34</v>
      </c>
      <c r="I266" s="346" t="s">
        <v>34</v>
      </c>
      <c r="J266" s="203"/>
      <c r="K266" s="203"/>
      <c r="L266" s="347"/>
    </row>
    <row r="267" spans="2:12" s="12" customFormat="1" ht="13.5" hidden="1" outlineLevel="3">
      <c r="B267" s="342"/>
      <c r="C267" s="203"/>
      <c r="D267" s="206" t="s">
        <v>348</v>
      </c>
      <c r="E267" s="343" t="s">
        <v>34</v>
      </c>
      <c r="F267" s="344" t="s">
        <v>6179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2" customFormat="1" ht="13.5" hidden="1" outlineLevel="3">
      <c r="B268" s="342"/>
      <c r="C268" s="203"/>
      <c r="D268" s="206" t="s">
        <v>348</v>
      </c>
      <c r="E268" s="343" t="s">
        <v>34</v>
      </c>
      <c r="F268" s="344" t="s">
        <v>6180</v>
      </c>
      <c r="G268" s="203"/>
      <c r="H268" s="345" t="s">
        <v>34</v>
      </c>
      <c r="I268" s="346" t="s">
        <v>34</v>
      </c>
      <c r="J268" s="203"/>
      <c r="K268" s="203"/>
      <c r="L268" s="347"/>
    </row>
    <row r="269" spans="2:12" s="12" customFormat="1" ht="13.5" hidden="1" outlineLevel="3">
      <c r="B269" s="342"/>
      <c r="C269" s="203"/>
      <c r="D269" s="206" t="s">
        <v>348</v>
      </c>
      <c r="E269" s="343" t="s">
        <v>34</v>
      </c>
      <c r="F269" s="344" t="s">
        <v>6181</v>
      </c>
      <c r="G269" s="203"/>
      <c r="H269" s="345" t="s">
        <v>34</v>
      </c>
      <c r="I269" s="346" t="s">
        <v>34</v>
      </c>
      <c r="J269" s="203"/>
      <c r="K269" s="203"/>
      <c r="L269" s="347"/>
    </row>
    <row r="270" spans="2:12" s="12" customFormat="1" ht="13.5" hidden="1" outlineLevel="3">
      <c r="B270" s="342"/>
      <c r="C270" s="203"/>
      <c r="D270" s="206" t="s">
        <v>348</v>
      </c>
      <c r="E270" s="343" t="s">
        <v>34</v>
      </c>
      <c r="F270" s="344" t="s">
        <v>6102</v>
      </c>
      <c r="G270" s="203"/>
      <c r="H270" s="345" t="s">
        <v>34</v>
      </c>
      <c r="I270" s="346" t="s">
        <v>34</v>
      </c>
      <c r="J270" s="203"/>
      <c r="K270" s="203"/>
      <c r="L270" s="347"/>
    </row>
    <row r="271" spans="2:12" s="12" customFormat="1" ht="13.5" hidden="1" outlineLevel="3">
      <c r="B271" s="342"/>
      <c r="C271" s="203"/>
      <c r="D271" s="206" t="s">
        <v>348</v>
      </c>
      <c r="E271" s="343" t="s">
        <v>34</v>
      </c>
      <c r="F271" s="344" t="s">
        <v>6182</v>
      </c>
      <c r="G271" s="203"/>
      <c r="H271" s="345" t="s">
        <v>34</v>
      </c>
      <c r="I271" s="346" t="s">
        <v>34</v>
      </c>
      <c r="J271" s="203"/>
      <c r="K271" s="203"/>
      <c r="L271" s="347"/>
    </row>
    <row r="272" spans="2:12" s="13" customFormat="1" ht="13.5" hidden="1" outlineLevel="3">
      <c r="B272" s="331"/>
      <c r="C272" s="204"/>
      <c r="D272" s="206" t="s">
        <v>348</v>
      </c>
      <c r="E272" s="210" t="s">
        <v>34</v>
      </c>
      <c r="F272" s="211" t="s">
        <v>6183</v>
      </c>
      <c r="G272" s="204"/>
      <c r="H272" s="212">
        <v>448.725</v>
      </c>
      <c r="I272" s="332" t="s">
        <v>34</v>
      </c>
      <c r="J272" s="204"/>
      <c r="K272" s="204"/>
      <c r="L272" s="333"/>
    </row>
    <row r="273" spans="2:12" s="14" customFormat="1" ht="13.5" hidden="1" outlineLevel="3">
      <c r="B273" s="335"/>
      <c r="C273" s="205"/>
      <c r="D273" s="206" t="s">
        <v>348</v>
      </c>
      <c r="E273" s="207" t="s">
        <v>34</v>
      </c>
      <c r="F273" s="208" t="s">
        <v>352</v>
      </c>
      <c r="G273" s="205"/>
      <c r="H273" s="209">
        <v>448.725</v>
      </c>
      <c r="I273" s="336" t="s">
        <v>34</v>
      </c>
      <c r="J273" s="205"/>
      <c r="K273" s="205"/>
      <c r="L273" s="337"/>
    </row>
    <row r="274" spans="2:12" s="1" customFormat="1" ht="22.5" customHeight="1" outlineLevel="2">
      <c r="B274" s="302"/>
      <c r="C274" s="191" t="s">
        <v>472</v>
      </c>
      <c r="D274" s="191" t="s">
        <v>342</v>
      </c>
      <c r="E274" s="192" t="s">
        <v>6184</v>
      </c>
      <c r="F274" s="193" t="s">
        <v>6185</v>
      </c>
      <c r="G274" s="194" t="s">
        <v>491</v>
      </c>
      <c r="H274" s="195">
        <v>2</v>
      </c>
      <c r="I274" s="269">
        <v>27.9</v>
      </c>
      <c r="J274" s="197">
        <f>ROUND(I274*H274,2)</f>
        <v>55.8</v>
      </c>
      <c r="K274" s="193" t="s">
        <v>5100</v>
      </c>
      <c r="L274" s="322"/>
    </row>
    <row r="275" spans="2:12" s="1" customFormat="1" ht="22.5" customHeight="1" outlineLevel="2" collapsed="1">
      <c r="B275" s="302"/>
      <c r="C275" s="191" t="s">
        <v>475</v>
      </c>
      <c r="D275" s="191" t="s">
        <v>342</v>
      </c>
      <c r="E275" s="192" t="s">
        <v>6186</v>
      </c>
      <c r="F275" s="193" t="s">
        <v>6187</v>
      </c>
      <c r="G275" s="194" t="s">
        <v>491</v>
      </c>
      <c r="H275" s="195">
        <v>284</v>
      </c>
      <c r="I275" s="269">
        <v>55.7</v>
      </c>
      <c r="J275" s="197">
        <f>ROUND(I275*H275,2)</f>
        <v>15818.8</v>
      </c>
      <c r="K275" s="193" t="s">
        <v>5100</v>
      </c>
      <c r="L275" s="322"/>
    </row>
    <row r="276" spans="2:12" s="12" customFormat="1" ht="13.5" hidden="1" outlineLevel="3">
      <c r="B276" s="342"/>
      <c r="C276" s="203"/>
      <c r="D276" s="206" t="s">
        <v>348</v>
      </c>
      <c r="E276" s="343" t="s">
        <v>34</v>
      </c>
      <c r="F276" s="344" t="s">
        <v>6092</v>
      </c>
      <c r="G276" s="203"/>
      <c r="H276" s="345" t="s">
        <v>34</v>
      </c>
      <c r="I276" s="346" t="s">
        <v>34</v>
      </c>
      <c r="J276" s="203"/>
      <c r="K276" s="203"/>
      <c r="L276" s="347"/>
    </row>
    <row r="277" spans="2:12" s="12" customFormat="1" ht="13.5" hidden="1" outlineLevel="3">
      <c r="B277" s="342"/>
      <c r="C277" s="203"/>
      <c r="D277" s="206" t="s">
        <v>348</v>
      </c>
      <c r="E277" s="343" t="s">
        <v>34</v>
      </c>
      <c r="F277" s="344" t="s">
        <v>6188</v>
      </c>
      <c r="G277" s="203"/>
      <c r="H277" s="345" t="s">
        <v>34</v>
      </c>
      <c r="I277" s="346" t="s">
        <v>34</v>
      </c>
      <c r="J277" s="203"/>
      <c r="K277" s="203"/>
      <c r="L277" s="347"/>
    </row>
    <row r="278" spans="2:12" s="12" customFormat="1" ht="13.5" hidden="1" outlineLevel="3">
      <c r="B278" s="342"/>
      <c r="C278" s="203"/>
      <c r="D278" s="206" t="s">
        <v>348</v>
      </c>
      <c r="E278" s="343" t="s">
        <v>34</v>
      </c>
      <c r="F278" s="344" t="s">
        <v>6189</v>
      </c>
      <c r="G278" s="203"/>
      <c r="H278" s="345" t="s">
        <v>34</v>
      </c>
      <c r="I278" s="346" t="s">
        <v>34</v>
      </c>
      <c r="J278" s="203"/>
      <c r="K278" s="203"/>
      <c r="L278" s="347"/>
    </row>
    <row r="279" spans="2:12" s="12" customFormat="1" ht="13.5" hidden="1" outlineLevel="3">
      <c r="B279" s="342"/>
      <c r="C279" s="203"/>
      <c r="D279" s="206" t="s">
        <v>348</v>
      </c>
      <c r="E279" s="343" t="s">
        <v>34</v>
      </c>
      <c r="F279" s="344" t="s">
        <v>6190</v>
      </c>
      <c r="G279" s="203"/>
      <c r="H279" s="345" t="s">
        <v>34</v>
      </c>
      <c r="I279" s="346" t="s">
        <v>34</v>
      </c>
      <c r="J279" s="203"/>
      <c r="K279" s="203"/>
      <c r="L279" s="347"/>
    </row>
    <row r="280" spans="2:12" s="12" customFormat="1" ht="13.5" hidden="1" outlineLevel="3">
      <c r="B280" s="342"/>
      <c r="C280" s="203"/>
      <c r="D280" s="206" t="s">
        <v>348</v>
      </c>
      <c r="E280" s="343" t="s">
        <v>34</v>
      </c>
      <c r="F280" s="344" t="s">
        <v>6191</v>
      </c>
      <c r="G280" s="203"/>
      <c r="H280" s="345" t="s">
        <v>34</v>
      </c>
      <c r="I280" s="346" t="s">
        <v>34</v>
      </c>
      <c r="J280" s="203"/>
      <c r="K280" s="203"/>
      <c r="L280" s="347"/>
    </row>
    <row r="281" spans="2:12" s="12" customFormat="1" ht="13.5" hidden="1" outlineLevel="3">
      <c r="B281" s="342"/>
      <c r="C281" s="203"/>
      <c r="D281" s="206" t="s">
        <v>348</v>
      </c>
      <c r="E281" s="343" t="s">
        <v>34</v>
      </c>
      <c r="F281" s="344" t="s">
        <v>6102</v>
      </c>
      <c r="G281" s="203"/>
      <c r="H281" s="345" t="s">
        <v>34</v>
      </c>
      <c r="I281" s="346" t="s">
        <v>34</v>
      </c>
      <c r="J281" s="203"/>
      <c r="K281" s="203"/>
      <c r="L281" s="347"/>
    </row>
    <row r="282" spans="2:12" s="12" customFormat="1" ht="13.5" hidden="1" outlineLevel="3">
      <c r="B282" s="342"/>
      <c r="C282" s="203"/>
      <c r="D282" s="206" t="s">
        <v>348</v>
      </c>
      <c r="E282" s="343" t="s">
        <v>34</v>
      </c>
      <c r="F282" s="344" t="s">
        <v>6192</v>
      </c>
      <c r="G282" s="203"/>
      <c r="H282" s="345" t="s">
        <v>34</v>
      </c>
      <c r="I282" s="346" t="s">
        <v>34</v>
      </c>
      <c r="J282" s="203"/>
      <c r="K282" s="203"/>
      <c r="L282" s="347"/>
    </row>
    <row r="283" spans="2:12" s="12" customFormat="1" ht="13.5" hidden="1" outlineLevel="3">
      <c r="B283" s="342"/>
      <c r="C283" s="203"/>
      <c r="D283" s="206" t="s">
        <v>348</v>
      </c>
      <c r="E283" s="343" t="s">
        <v>34</v>
      </c>
      <c r="F283" s="344" t="s">
        <v>6193</v>
      </c>
      <c r="G283" s="203"/>
      <c r="H283" s="345" t="s">
        <v>34</v>
      </c>
      <c r="I283" s="346" t="s">
        <v>34</v>
      </c>
      <c r="J283" s="203"/>
      <c r="K283" s="203"/>
      <c r="L283" s="347"/>
    </row>
    <row r="284" spans="2:12" s="13" customFormat="1" ht="13.5" hidden="1" outlineLevel="3">
      <c r="B284" s="331"/>
      <c r="C284" s="204"/>
      <c r="D284" s="206" t="s">
        <v>348</v>
      </c>
      <c r="E284" s="210" t="s">
        <v>34</v>
      </c>
      <c r="F284" s="211" t="s">
        <v>1722</v>
      </c>
      <c r="G284" s="204"/>
      <c r="H284" s="212">
        <v>284</v>
      </c>
      <c r="I284" s="332" t="s">
        <v>34</v>
      </c>
      <c r="J284" s="204"/>
      <c r="K284" s="204"/>
      <c r="L284" s="333"/>
    </row>
    <row r="285" spans="2:12" s="14" customFormat="1" ht="13.5" hidden="1" outlineLevel="3">
      <c r="B285" s="335"/>
      <c r="C285" s="205"/>
      <c r="D285" s="206" t="s">
        <v>348</v>
      </c>
      <c r="E285" s="207" t="s">
        <v>34</v>
      </c>
      <c r="F285" s="208" t="s">
        <v>352</v>
      </c>
      <c r="G285" s="205"/>
      <c r="H285" s="209">
        <v>284</v>
      </c>
      <c r="I285" s="336" t="s">
        <v>34</v>
      </c>
      <c r="J285" s="205"/>
      <c r="K285" s="205"/>
      <c r="L285" s="337"/>
    </row>
    <row r="286" spans="2:12" s="1" customFormat="1" ht="22.5" customHeight="1" outlineLevel="2" collapsed="1">
      <c r="B286" s="302"/>
      <c r="C286" s="191" t="s">
        <v>478</v>
      </c>
      <c r="D286" s="191" t="s">
        <v>342</v>
      </c>
      <c r="E286" s="192" t="s">
        <v>5571</v>
      </c>
      <c r="F286" s="193" t="s">
        <v>5572</v>
      </c>
      <c r="G286" s="194" t="s">
        <v>417</v>
      </c>
      <c r="H286" s="195">
        <v>1702.5</v>
      </c>
      <c r="I286" s="269">
        <v>11.1</v>
      </c>
      <c r="J286" s="197">
        <f>ROUND(I286*H286,2)</f>
        <v>18897.75</v>
      </c>
      <c r="K286" s="193" t="s">
        <v>5100</v>
      </c>
      <c r="L286" s="322"/>
    </row>
    <row r="287" spans="2:12" s="12" customFormat="1" ht="13.5" hidden="1" outlineLevel="3">
      <c r="B287" s="342"/>
      <c r="C287" s="203"/>
      <c r="D287" s="206" t="s">
        <v>348</v>
      </c>
      <c r="E287" s="343" t="s">
        <v>34</v>
      </c>
      <c r="F287" s="344" t="s">
        <v>6194</v>
      </c>
      <c r="G287" s="203"/>
      <c r="H287" s="345" t="s">
        <v>34</v>
      </c>
      <c r="I287" s="346" t="s">
        <v>34</v>
      </c>
      <c r="J287" s="203"/>
      <c r="K287" s="203"/>
      <c r="L287" s="347"/>
    </row>
    <row r="288" spans="2:12" s="12" customFormat="1" ht="13.5" hidden="1" outlineLevel="3">
      <c r="B288" s="342"/>
      <c r="C288" s="203"/>
      <c r="D288" s="206" t="s">
        <v>348</v>
      </c>
      <c r="E288" s="343" t="s">
        <v>34</v>
      </c>
      <c r="F288" s="344" t="s">
        <v>6195</v>
      </c>
      <c r="G288" s="203"/>
      <c r="H288" s="345" t="s">
        <v>34</v>
      </c>
      <c r="I288" s="346" t="s">
        <v>34</v>
      </c>
      <c r="J288" s="203"/>
      <c r="K288" s="203"/>
      <c r="L288" s="347"/>
    </row>
    <row r="289" spans="2:12" s="13" customFormat="1" ht="13.5" hidden="1" outlineLevel="3">
      <c r="B289" s="331"/>
      <c r="C289" s="204"/>
      <c r="D289" s="206" t="s">
        <v>348</v>
      </c>
      <c r="E289" s="210" t="s">
        <v>34</v>
      </c>
      <c r="F289" s="211" t="s">
        <v>6196</v>
      </c>
      <c r="G289" s="204"/>
      <c r="H289" s="212">
        <v>1702.5</v>
      </c>
      <c r="I289" s="332" t="s">
        <v>34</v>
      </c>
      <c r="J289" s="204"/>
      <c r="K289" s="204"/>
      <c r="L289" s="333"/>
    </row>
    <row r="290" spans="2:12" s="14" customFormat="1" ht="13.5" hidden="1" outlineLevel="3">
      <c r="B290" s="335"/>
      <c r="C290" s="205"/>
      <c r="D290" s="206" t="s">
        <v>348</v>
      </c>
      <c r="E290" s="207" t="s">
        <v>34</v>
      </c>
      <c r="F290" s="208" t="s">
        <v>352</v>
      </c>
      <c r="G290" s="205"/>
      <c r="H290" s="209">
        <v>1702.5</v>
      </c>
      <c r="I290" s="336" t="s">
        <v>34</v>
      </c>
      <c r="J290" s="205"/>
      <c r="K290" s="205"/>
      <c r="L290" s="337"/>
    </row>
    <row r="291" spans="2:12" s="1" customFormat="1" ht="22.5" customHeight="1" outlineLevel="2">
      <c r="B291" s="302"/>
      <c r="C291" s="191" t="s">
        <v>482</v>
      </c>
      <c r="D291" s="191" t="s">
        <v>342</v>
      </c>
      <c r="E291" s="192" t="s">
        <v>6197</v>
      </c>
      <c r="F291" s="193" t="s">
        <v>6198</v>
      </c>
      <c r="G291" s="194" t="s">
        <v>390</v>
      </c>
      <c r="H291" s="195">
        <v>448.725</v>
      </c>
      <c r="I291" s="269">
        <v>18.2</v>
      </c>
      <c r="J291" s="197">
        <f>ROUND(I291*H291,2)</f>
        <v>8166.8</v>
      </c>
      <c r="K291" s="193" t="s">
        <v>5139</v>
      </c>
      <c r="L291" s="322"/>
    </row>
    <row r="292" spans="2:12" s="1" customFormat="1" ht="22.5" customHeight="1" outlineLevel="2">
      <c r="B292" s="302"/>
      <c r="C292" s="191" t="s">
        <v>483</v>
      </c>
      <c r="D292" s="191" t="s">
        <v>342</v>
      </c>
      <c r="E292" s="192" t="s">
        <v>5582</v>
      </c>
      <c r="F292" s="193" t="s">
        <v>5583</v>
      </c>
      <c r="G292" s="194" t="s">
        <v>417</v>
      </c>
      <c r="H292" s="195">
        <v>425.625</v>
      </c>
      <c r="I292" s="269">
        <v>37.2</v>
      </c>
      <c r="J292" s="197">
        <f>ROUND(I292*H292,2)</f>
        <v>15833.25</v>
      </c>
      <c r="K292" s="193" t="s">
        <v>5100</v>
      </c>
      <c r="L292" s="322"/>
    </row>
    <row r="293" spans="2:12" s="1" customFormat="1" ht="22.5" customHeight="1" outlineLevel="2">
      <c r="B293" s="302"/>
      <c r="C293" s="191" t="s">
        <v>488</v>
      </c>
      <c r="D293" s="191" t="s">
        <v>342</v>
      </c>
      <c r="E293" s="192" t="s">
        <v>6199</v>
      </c>
      <c r="F293" s="193" t="s">
        <v>424</v>
      </c>
      <c r="G293" s="194" t="s">
        <v>417</v>
      </c>
      <c r="H293" s="195">
        <v>425.625</v>
      </c>
      <c r="I293" s="269">
        <v>543.3</v>
      </c>
      <c r="J293" s="197">
        <f>ROUND(I293*H293,2)</f>
        <v>231242.06</v>
      </c>
      <c r="K293" s="193" t="s">
        <v>5139</v>
      </c>
      <c r="L293" s="322"/>
    </row>
    <row r="294" spans="2:12" s="11" customFormat="1" ht="29.85" customHeight="1" outlineLevel="1">
      <c r="B294" s="318"/>
      <c r="C294" s="182"/>
      <c r="D294" s="188" t="s">
        <v>74</v>
      </c>
      <c r="E294" s="189" t="s">
        <v>83</v>
      </c>
      <c r="F294" s="189" t="s">
        <v>5584</v>
      </c>
      <c r="G294" s="182"/>
      <c r="H294" s="182"/>
      <c r="I294" s="321" t="s">
        <v>34</v>
      </c>
      <c r="J294" s="190">
        <f>SUM(J295)</f>
        <v>21736</v>
      </c>
      <c r="K294" s="182"/>
      <c r="L294" s="320"/>
    </row>
    <row r="295" spans="2:12" s="1" customFormat="1" ht="22.5" customHeight="1" outlineLevel="2" collapsed="1">
      <c r="B295" s="302"/>
      <c r="C295" s="191" t="s">
        <v>494</v>
      </c>
      <c r="D295" s="191" t="s">
        <v>342</v>
      </c>
      <c r="E295" s="192" t="s">
        <v>5585</v>
      </c>
      <c r="F295" s="193" t="s">
        <v>5586</v>
      </c>
      <c r="G295" s="194" t="s">
        <v>491</v>
      </c>
      <c r="H295" s="195">
        <v>130</v>
      </c>
      <c r="I295" s="269">
        <v>167.2</v>
      </c>
      <c r="J295" s="197">
        <f>ROUND(I295*H295,2)</f>
        <v>21736</v>
      </c>
      <c r="K295" s="193" t="s">
        <v>5100</v>
      </c>
      <c r="L295" s="322"/>
    </row>
    <row r="296" spans="2:12" s="12" customFormat="1" ht="13.5" hidden="1" outlineLevel="3">
      <c r="B296" s="342"/>
      <c r="C296" s="203"/>
      <c r="D296" s="206" t="s">
        <v>348</v>
      </c>
      <c r="E296" s="343" t="s">
        <v>34</v>
      </c>
      <c r="F296" s="344" t="s">
        <v>6200</v>
      </c>
      <c r="G296" s="203"/>
      <c r="H296" s="345" t="s">
        <v>34</v>
      </c>
      <c r="I296" s="346" t="s">
        <v>34</v>
      </c>
      <c r="J296" s="203"/>
      <c r="K296" s="203"/>
      <c r="L296" s="347"/>
    </row>
    <row r="297" spans="2:12" s="12" customFormat="1" ht="13.5" hidden="1" outlineLevel="3">
      <c r="B297" s="342"/>
      <c r="C297" s="203"/>
      <c r="D297" s="206" t="s">
        <v>348</v>
      </c>
      <c r="E297" s="343" t="s">
        <v>34</v>
      </c>
      <c r="F297" s="344" t="s">
        <v>6201</v>
      </c>
      <c r="G297" s="203"/>
      <c r="H297" s="345" t="s">
        <v>34</v>
      </c>
      <c r="I297" s="346" t="s">
        <v>34</v>
      </c>
      <c r="J297" s="203"/>
      <c r="K297" s="203"/>
      <c r="L297" s="347"/>
    </row>
    <row r="298" spans="2:12" s="13" customFormat="1" ht="13.5" hidden="1" outlineLevel="3">
      <c r="B298" s="331"/>
      <c r="C298" s="204"/>
      <c r="D298" s="206" t="s">
        <v>348</v>
      </c>
      <c r="E298" s="210" t="s">
        <v>34</v>
      </c>
      <c r="F298" s="211" t="s">
        <v>962</v>
      </c>
      <c r="G298" s="204"/>
      <c r="H298" s="212">
        <v>130</v>
      </c>
      <c r="I298" s="332" t="s">
        <v>34</v>
      </c>
      <c r="J298" s="204"/>
      <c r="K298" s="204"/>
      <c r="L298" s="333"/>
    </row>
    <row r="299" spans="2:12" s="14" customFormat="1" ht="13.5" hidden="1" outlineLevel="3">
      <c r="B299" s="335"/>
      <c r="C299" s="205"/>
      <c r="D299" s="206" t="s">
        <v>348</v>
      </c>
      <c r="E299" s="207" t="s">
        <v>34</v>
      </c>
      <c r="F299" s="208" t="s">
        <v>352</v>
      </c>
      <c r="G299" s="205"/>
      <c r="H299" s="209">
        <v>130</v>
      </c>
      <c r="I299" s="336" t="s">
        <v>34</v>
      </c>
      <c r="J299" s="205"/>
      <c r="K299" s="205"/>
      <c r="L299" s="337"/>
    </row>
    <row r="300" spans="2:12" s="11" customFormat="1" ht="29.85" customHeight="1" outlineLevel="1">
      <c r="B300" s="318"/>
      <c r="C300" s="182"/>
      <c r="D300" s="188" t="s">
        <v>74</v>
      </c>
      <c r="E300" s="189" t="s">
        <v>347</v>
      </c>
      <c r="F300" s="189" t="s">
        <v>1579</v>
      </c>
      <c r="G300" s="182"/>
      <c r="H300" s="182"/>
      <c r="I300" s="321" t="s">
        <v>34</v>
      </c>
      <c r="J300" s="190">
        <f>SUM(J301:J310)</f>
        <v>41892.770000000004</v>
      </c>
      <c r="K300" s="182"/>
      <c r="L300" s="320"/>
    </row>
    <row r="301" spans="2:12" s="1" customFormat="1" ht="22.5" customHeight="1" outlineLevel="2" collapsed="1">
      <c r="B301" s="302"/>
      <c r="C301" s="191" t="s">
        <v>500</v>
      </c>
      <c r="D301" s="191" t="s">
        <v>342</v>
      </c>
      <c r="E301" s="192" t="s">
        <v>5590</v>
      </c>
      <c r="F301" s="193" t="s">
        <v>5591</v>
      </c>
      <c r="G301" s="194" t="s">
        <v>345</v>
      </c>
      <c r="H301" s="195">
        <v>42.664</v>
      </c>
      <c r="I301" s="269">
        <v>626.9</v>
      </c>
      <c r="J301" s="197">
        <f>ROUND(I301*H301,2)</f>
        <v>26746.06</v>
      </c>
      <c r="K301" s="193" t="s">
        <v>5100</v>
      </c>
      <c r="L301" s="322"/>
    </row>
    <row r="302" spans="2:12" s="12" customFormat="1" ht="13.5" hidden="1" outlineLevel="3">
      <c r="B302" s="342"/>
      <c r="C302" s="203"/>
      <c r="D302" s="206" t="s">
        <v>348</v>
      </c>
      <c r="E302" s="343" t="s">
        <v>34</v>
      </c>
      <c r="F302" s="344" t="s">
        <v>6202</v>
      </c>
      <c r="G302" s="203"/>
      <c r="H302" s="345" t="s">
        <v>34</v>
      </c>
      <c r="I302" s="346" t="s">
        <v>34</v>
      </c>
      <c r="J302" s="203"/>
      <c r="K302" s="203"/>
      <c r="L302" s="347"/>
    </row>
    <row r="303" spans="2:12" s="12" customFormat="1" ht="13.5" hidden="1" outlineLevel="3">
      <c r="B303" s="342"/>
      <c r="C303" s="203"/>
      <c r="D303" s="206" t="s">
        <v>348</v>
      </c>
      <c r="E303" s="343" t="s">
        <v>34</v>
      </c>
      <c r="F303" s="344" t="s">
        <v>6203</v>
      </c>
      <c r="G303" s="203"/>
      <c r="H303" s="345" t="s">
        <v>34</v>
      </c>
      <c r="I303" s="346" t="s">
        <v>34</v>
      </c>
      <c r="J303" s="203"/>
      <c r="K303" s="203"/>
      <c r="L303" s="347"/>
    </row>
    <row r="304" spans="2:12" s="13" customFormat="1" ht="13.5" hidden="1" outlineLevel="3">
      <c r="B304" s="331"/>
      <c r="C304" s="204"/>
      <c r="D304" s="206" t="s">
        <v>348</v>
      </c>
      <c r="E304" s="210" t="s">
        <v>34</v>
      </c>
      <c r="F304" s="211" t="s">
        <v>6204</v>
      </c>
      <c r="G304" s="204"/>
      <c r="H304" s="212">
        <v>42.664</v>
      </c>
      <c r="I304" s="332" t="s">
        <v>34</v>
      </c>
      <c r="J304" s="204"/>
      <c r="K304" s="204"/>
      <c r="L304" s="333"/>
    </row>
    <row r="305" spans="2:12" s="14" customFormat="1" ht="13.5" hidden="1" outlineLevel="3">
      <c r="B305" s="335"/>
      <c r="C305" s="205"/>
      <c r="D305" s="206" t="s">
        <v>348</v>
      </c>
      <c r="E305" s="207" t="s">
        <v>34</v>
      </c>
      <c r="F305" s="208" t="s">
        <v>352</v>
      </c>
      <c r="G305" s="205"/>
      <c r="H305" s="209">
        <v>42.664</v>
      </c>
      <c r="I305" s="336" t="s">
        <v>34</v>
      </c>
      <c r="J305" s="205"/>
      <c r="K305" s="205"/>
      <c r="L305" s="337"/>
    </row>
    <row r="306" spans="2:12" s="1" customFormat="1" ht="22.5" customHeight="1" outlineLevel="2" collapsed="1">
      <c r="B306" s="302"/>
      <c r="C306" s="191" t="s">
        <v>507</v>
      </c>
      <c r="D306" s="191" t="s">
        <v>342</v>
      </c>
      <c r="E306" s="192" t="s">
        <v>5592</v>
      </c>
      <c r="F306" s="193" t="s">
        <v>5593</v>
      </c>
      <c r="G306" s="194" t="s">
        <v>345</v>
      </c>
      <c r="H306" s="195">
        <v>3.24</v>
      </c>
      <c r="I306" s="269">
        <v>2507.8</v>
      </c>
      <c r="J306" s="197">
        <f>ROUND(I306*H306,2)</f>
        <v>8125.27</v>
      </c>
      <c r="K306" s="193" t="s">
        <v>5100</v>
      </c>
      <c r="L306" s="322"/>
    </row>
    <row r="307" spans="2:12" s="12" customFormat="1" ht="13.5" hidden="1" outlineLevel="3">
      <c r="B307" s="342"/>
      <c r="C307" s="203"/>
      <c r="D307" s="206" t="s">
        <v>348</v>
      </c>
      <c r="E307" s="343" t="s">
        <v>34</v>
      </c>
      <c r="F307" s="344" t="s">
        <v>6205</v>
      </c>
      <c r="G307" s="203"/>
      <c r="H307" s="345" t="s">
        <v>34</v>
      </c>
      <c r="I307" s="346" t="s">
        <v>34</v>
      </c>
      <c r="J307" s="203"/>
      <c r="K307" s="203"/>
      <c r="L307" s="347"/>
    </row>
    <row r="308" spans="2:12" s="13" customFormat="1" ht="13.5" hidden="1" outlineLevel="3">
      <c r="B308" s="331"/>
      <c r="C308" s="204"/>
      <c r="D308" s="206" t="s">
        <v>348</v>
      </c>
      <c r="E308" s="210" t="s">
        <v>34</v>
      </c>
      <c r="F308" s="211" t="s">
        <v>6206</v>
      </c>
      <c r="G308" s="204"/>
      <c r="H308" s="212">
        <v>3.24</v>
      </c>
      <c r="I308" s="332" t="s">
        <v>34</v>
      </c>
      <c r="J308" s="204"/>
      <c r="K308" s="204"/>
      <c r="L308" s="333"/>
    </row>
    <row r="309" spans="2:12" s="14" customFormat="1" ht="13.5" hidden="1" outlineLevel="3">
      <c r="B309" s="335"/>
      <c r="C309" s="205"/>
      <c r="D309" s="206" t="s">
        <v>348</v>
      </c>
      <c r="E309" s="207" t="s">
        <v>34</v>
      </c>
      <c r="F309" s="208" t="s">
        <v>352</v>
      </c>
      <c r="G309" s="205"/>
      <c r="H309" s="209">
        <v>3.24</v>
      </c>
      <c r="I309" s="336" t="s">
        <v>34</v>
      </c>
      <c r="J309" s="205"/>
      <c r="K309" s="205"/>
      <c r="L309" s="337"/>
    </row>
    <row r="310" spans="2:12" s="1" customFormat="1" ht="22.5" customHeight="1" outlineLevel="2" collapsed="1">
      <c r="B310" s="302"/>
      <c r="C310" s="191" t="s">
        <v>510</v>
      </c>
      <c r="D310" s="191" t="s">
        <v>342</v>
      </c>
      <c r="E310" s="192" t="s">
        <v>5594</v>
      </c>
      <c r="F310" s="193" t="s">
        <v>5595</v>
      </c>
      <c r="G310" s="194" t="s">
        <v>390</v>
      </c>
      <c r="H310" s="195">
        <v>7.2</v>
      </c>
      <c r="I310" s="269">
        <v>975.2</v>
      </c>
      <c r="J310" s="197">
        <f>ROUND(I310*H310,2)</f>
        <v>7021.44</v>
      </c>
      <c r="K310" s="193" t="s">
        <v>5100</v>
      </c>
      <c r="L310" s="322"/>
    </row>
    <row r="311" spans="2:12" s="13" customFormat="1" ht="13.5" hidden="1" outlineLevel="3">
      <c r="B311" s="331"/>
      <c r="C311" s="204"/>
      <c r="D311" s="206" t="s">
        <v>348</v>
      </c>
      <c r="E311" s="210" t="s">
        <v>34</v>
      </c>
      <c r="F311" s="211" t="s">
        <v>6207</v>
      </c>
      <c r="G311" s="204"/>
      <c r="H311" s="212">
        <v>7.2</v>
      </c>
      <c r="I311" s="332" t="s">
        <v>34</v>
      </c>
      <c r="J311" s="204"/>
      <c r="K311" s="204"/>
      <c r="L311" s="333"/>
    </row>
    <row r="312" spans="2:12" s="14" customFormat="1" ht="13.5" hidden="1" outlineLevel="3">
      <c r="B312" s="335"/>
      <c r="C312" s="205"/>
      <c r="D312" s="206" t="s">
        <v>348</v>
      </c>
      <c r="E312" s="207" t="s">
        <v>34</v>
      </c>
      <c r="F312" s="208" t="s">
        <v>352</v>
      </c>
      <c r="G312" s="205"/>
      <c r="H312" s="209">
        <v>7.2</v>
      </c>
      <c r="I312" s="336" t="s">
        <v>34</v>
      </c>
      <c r="J312" s="205"/>
      <c r="K312" s="205"/>
      <c r="L312" s="337"/>
    </row>
    <row r="313" spans="2:12" s="11" customFormat="1" ht="29.85" customHeight="1" outlineLevel="1">
      <c r="B313" s="318"/>
      <c r="C313" s="182"/>
      <c r="D313" s="188" t="s">
        <v>74</v>
      </c>
      <c r="E313" s="189" t="s">
        <v>368</v>
      </c>
      <c r="F313" s="189" t="s">
        <v>1774</v>
      </c>
      <c r="G313" s="182"/>
      <c r="H313" s="182"/>
      <c r="I313" s="321" t="s">
        <v>34</v>
      </c>
      <c r="J313" s="190">
        <f>SUM(J314:J357)</f>
        <v>615022.0599999999</v>
      </c>
      <c r="K313" s="182"/>
      <c r="L313" s="320"/>
    </row>
    <row r="314" spans="2:12" s="1" customFormat="1" ht="22.5" customHeight="1" outlineLevel="2" collapsed="1">
      <c r="B314" s="302"/>
      <c r="C314" s="191" t="s">
        <v>514</v>
      </c>
      <c r="D314" s="191" t="s">
        <v>342</v>
      </c>
      <c r="E314" s="192" t="s">
        <v>6208</v>
      </c>
      <c r="F314" s="193" t="s">
        <v>6209</v>
      </c>
      <c r="G314" s="194" t="s">
        <v>390</v>
      </c>
      <c r="H314" s="195">
        <v>288.825</v>
      </c>
      <c r="I314" s="269">
        <v>222.9</v>
      </c>
      <c r="J314" s="197">
        <f>ROUND(I314*H314,2)</f>
        <v>64379.09</v>
      </c>
      <c r="K314" s="193" t="s">
        <v>5100</v>
      </c>
      <c r="L314" s="322"/>
    </row>
    <row r="315" spans="2:12" s="12" customFormat="1" ht="13.5" hidden="1" outlineLevel="3">
      <c r="B315" s="342"/>
      <c r="C315" s="203"/>
      <c r="D315" s="206" t="s">
        <v>348</v>
      </c>
      <c r="E315" s="343" t="s">
        <v>34</v>
      </c>
      <c r="F315" s="344" t="s">
        <v>6210</v>
      </c>
      <c r="G315" s="203"/>
      <c r="H315" s="345" t="s">
        <v>34</v>
      </c>
      <c r="I315" s="346" t="s">
        <v>34</v>
      </c>
      <c r="J315" s="203"/>
      <c r="K315" s="203"/>
      <c r="L315" s="347"/>
    </row>
    <row r="316" spans="2:12" s="12" customFormat="1" ht="13.5" hidden="1" outlineLevel="3">
      <c r="B316" s="342"/>
      <c r="C316" s="203"/>
      <c r="D316" s="206" t="s">
        <v>348</v>
      </c>
      <c r="E316" s="343" t="s">
        <v>34</v>
      </c>
      <c r="F316" s="344" t="s">
        <v>6092</v>
      </c>
      <c r="G316" s="203"/>
      <c r="H316" s="345" t="s">
        <v>34</v>
      </c>
      <c r="I316" s="346" t="s">
        <v>34</v>
      </c>
      <c r="J316" s="203"/>
      <c r="K316" s="203"/>
      <c r="L316" s="347"/>
    </row>
    <row r="317" spans="2:12" s="12" customFormat="1" ht="13.5" hidden="1" outlineLevel="3">
      <c r="B317" s="342"/>
      <c r="C317" s="203"/>
      <c r="D317" s="206" t="s">
        <v>348</v>
      </c>
      <c r="E317" s="343" t="s">
        <v>34</v>
      </c>
      <c r="F317" s="344" t="s">
        <v>6170</v>
      </c>
      <c r="G317" s="203"/>
      <c r="H317" s="345" t="s">
        <v>34</v>
      </c>
      <c r="I317" s="346" t="s">
        <v>34</v>
      </c>
      <c r="J317" s="203"/>
      <c r="K317" s="203"/>
      <c r="L317" s="347"/>
    </row>
    <row r="318" spans="2:12" s="12" customFormat="1" ht="13.5" hidden="1" outlineLevel="3">
      <c r="B318" s="342"/>
      <c r="C318" s="203"/>
      <c r="D318" s="206" t="s">
        <v>348</v>
      </c>
      <c r="E318" s="343" t="s">
        <v>34</v>
      </c>
      <c r="F318" s="344" t="s">
        <v>6171</v>
      </c>
      <c r="G318" s="203"/>
      <c r="H318" s="345" t="s">
        <v>34</v>
      </c>
      <c r="I318" s="346" t="s">
        <v>34</v>
      </c>
      <c r="J318" s="203"/>
      <c r="K318" s="203"/>
      <c r="L318" s="347"/>
    </row>
    <row r="319" spans="2:12" s="12" customFormat="1" ht="13.5" hidden="1" outlineLevel="3">
      <c r="B319" s="342"/>
      <c r="C319" s="203"/>
      <c r="D319" s="206" t="s">
        <v>348</v>
      </c>
      <c r="E319" s="343" t="s">
        <v>34</v>
      </c>
      <c r="F319" s="344" t="s">
        <v>6172</v>
      </c>
      <c r="G319" s="203"/>
      <c r="H319" s="345" t="s">
        <v>34</v>
      </c>
      <c r="I319" s="346" t="s">
        <v>34</v>
      </c>
      <c r="J319" s="203"/>
      <c r="K319" s="203"/>
      <c r="L319" s="347"/>
    </row>
    <row r="320" spans="2:12" s="12" customFormat="1" ht="13.5" hidden="1" outlineLevel="3">
      <c r="B320" s="342"/>
      <c r="C320" s="203"/>
      <c r="D320" s="206" t="s">
        <v>348</v>
      </c>
      <c r="E320" s="343" t="s">
        <v>34</v>
      </c>
      <c r="F320" s="344" t="s">
        <v>6211</v>
      </c>
      <c r="G320" s="203"/>
      <c r="H320" s="345" t="s">
        <v>34</v>
      </c>
      <c r="I320" s="346" t="s">
        <v>34</v>
      </c>
      <c r="J320" s="203"/>
      <c r="K320" s="203"/>
      <c r="L320" s="347"/>
    </row>
    <row r="321" spans="2:12" s="12" customFormat="1" ht="13.5" hidden="1" outlineLevel="3">
      <c r="B321" s="342"/>
      <c r="C321" s="203"/>
      <c r="D321" s="206" t="s">
        <v>348</v>
      </c>
      <c r="E321" s="343" t="s">
        <v>34</v>
      </c>
      <c r="F321" s="344" t="s">
        <v>6102</v>
      </c>
      <c r="G321" s="203"/>
      <c r="H321" s="345" t="s">
        <v>34</v>
      </c>
      <c r="I321" s="346" t="s">
        <v>34</v>
      </c>
      <c r="J321" s="203"/>
      <c r="K321" s="203"/>
      <c r="L321" s="347"/>
    </row>
    <row r="322" spans="2:12" s="12" customFormat="1" ht="13.5" hidden="1" outlineLevel="3">
      <c r="B322" s="342"/>
      <c r="C322" s="203"/>
      <c r="D322" s="206" t="s">
        <v>348</v>
      </c>
      <c r="E322" s="343" t="s">
        <v>34</v>
      </c>
      <c r="F322" s="344" t="s">
        <v>6174</v>
      </c>
      <c r="G322" s="203"/>
      <c r="H322" s="345" t="s">
        <v>34</v>
      </c>
      <c r="I322" s="346" t="s">
        <v>34</v>
      </c>
      <c r="J322" s="203"/>
      <c r="K322" s="203"/>
      <c r="L322" s="347"/>
    </row>
    <row r="323" spans="2:12" s="13" customFormat="1" ht="13.5" hidden="1" outlineLevel="3">
      <c r="B323" s="331"/>
      <c r="C323" s="204"/>
      <c r="D323" s="206" t="s">
        <v>348</v>
      </c>
      <c r="E323" s="210" t="s">
        <v>34</v>
      </c>
      <c r="F323" s="211" t="s">
        <v>6175</v>
      </c>
      <c r="G323" s="204"/>
      <c r="H323" s="212">
        <v>288.825</v>
      </c>
      <c r="I323" s="332" t="s">
        <v>34</v>
      </c>
      <c r="J323" s="204"/>
      <c r="K323" s="204"/>
      <c r="L323" s="333"/>
    </row>
    <row r="324" spans="2:12" s="14" customFormat="1" ht="13.5" hidden="1" outlineLevel="3">
      <c r="B324" s="335"/>
      <c r="C324" s="205"/>
      <c r="D324" s="206" t="s">
        <v>348</v>
      </c>
      <c r="E324" s="207" t="s">
        <v>34</v>
      </c>
      <c r="F324" s="208" t="s">
        <v>352</v>
      </c>
      <c r="G324" s="205"/>
      <c r="H324" s="209">
        <v>288.825</v>
      </c>
      <c r="I324" s="336" t="s">
        <v>34</v>
      </c>
      <c r="J324" s="205"/>
      <c r="K324" s="205"/>
      <c r="L324" s="337"/>
    </row>
    <row r="325" spans="2:12" s="1" customFormat="1" ht="22.5" customHeight="1" outlineLevel="2" collapsed="1">
      <c r="B325" s="302"/>
      <c r="C325" s="191" t="s">
        <v>515</v>
      </c>
      <c r="D325" s="191" t="s">
        <v>342</v>
      </c>
      <c r="E325" s="192" t="s">
        <v>5604</v>
      </c>
      <c r="F325" s="193" t="s">
        <v>5605</v>
      </c>
      <c r="G325" s="194" t="s">
        <v>390</v>
      </c>
      <c r="H325" s="195">
        <v>288.825</v>
      </c>
      <c r="I325" s="269">
        <v>181.1</v>
      </c>
      <c r="J325" s="197">
        <f>ROUND(I325*H325,2)</f>
        <v>52306.21</v>
      </c>
      <c r="K325" s="193" t="s">
        <v>5100</v>
      </c>
      <c r="L325" s="322"/>
    </row>
    <row r="326" spans="2:12" s="12" customFormat="1" ht="13.5" hidden="1" outlineLevel="3">
      <c r="B326" s="342"/>
      <c r="C326" s="203"/>
      <c r="D326" s="206" t="s">
        <v>348</v>
      </c>
      <c r="E326" s="343" t="s">
        <v>34</v>
      </c>
      <c r="F326" s="344" t="s">
        <v>6092</v>
      </c>
      <c r="G326" s="203"/>
      <c r="H326" s="345" t="s">
        <v>34</v>
      </c>
      <c r="I326" s="346" t="s">
        <v>34</v>
      </c>
      <c r="J326" s="203"/>
      <c r="K326" s="203"/>
      <c r="L326" s="347"/>
    </row>
    <row r="327" spans="2:12" s="12" customFormat="1" ht="13.5" hidden="1" outlineLevel="3">
      <c r="B327" s="342"/>
      <c r="C327" s="203"/>
      <c r="D327" s="206" t="s">
        <v>348</v>
      </c>
      <c r="E327" s="343" t="s">
        <v>34</v>
      </c>
      <c r="F327" s="344" t="s">
        <v>6170</v>
      </c>
      <c r="G327" s="203"/>
      <c r="H327" s="345" t="s">
        <v>34</v>
      </c>
      <c r="I327" s="346" t="s">
        <v>34</v>
      </c>
      <c r="J327" s="203"/>
      <c r="K327" s="203"/>
      <c r="L327" s="347"/>
    </row>
    <row r="328" spans="2:12" s="12" customFormat="1" ht="13.5" hidden="1" outlineLevel="3">
      <c r="B328" s="342"/>
      <c r="C328" s="203"/>
      <c r="D328" s="206" t="s">
        <v>348</v>
      </c>
      <c r="E328" s="343" t="s">
        <v>34</v>
      </c>
      <c r="F328" s="344" t="s">
        <v>6171</v>
      </c>
      <c r="G328" s="203"/>
      <c r="H328" s="345" t="s">
        <v>34</v>
      </c>
      <c r="I328" s="346" t="s">
        <v>34</v>
      </c>
      <c r="J328" s="203"/>
      <c r="K328" s="203"/>
      <c r="L328" s="347"/>
    </row>
    <row r="329" spans="2:12" s="12" customFormat="1" ht="13.5" hidden="1" outlineLevel="3">
      <c r="B329" s="342"/>
      <c r="C329" s="203"/>
      <c r="D329" s="206" t="s">
        <v>348</v>
      </c>
      <c r="E329" s="343" t="s">
        <v>34</v>
      </c>
      <c r="F329" s="344" t="s">
        <v>6172</v>
      </c>
      <c r="G329" s="203"/>
      <c r="H329" s="345" t="s">
        <v>34</v>
      </c>
      <c r="I329" s="346" t="s">
        <v>34</v>
      </c>
      <c r="J329" s="203"/>
      <c r="K329" s="203"/>
      <c r="L329" s="347"/>
    </row>
    <row r="330" spans="2:12" s="12" customFormat="1" ht="13.5" hidden="1" outlineLevel="3">
      <c r="B330" s="342"/>
      <c r="C330" s="203"/>
      <c r="D330" s="206" t="s">
        <v>348</v>
      </c>
      <c r="E330" s="343" t="s">
        <v>34</v>
      </c>
      <c r="F330" s="344" t="s">
        <v>6211</v>
      </c>
      <c r="G330" s="203"/>
      <c r="H330" s="345" t="s">
        <v>34</v>
      </c>
      <c r="I330" s="346" t="s">
        <v>34</v>
      </c>
      <c r="J330" s="203"/>
      <c r="K330" s="203"/>
      <c r="L330" s="347"/>
    </row>
    <row r="331" spans="2:12" s="12" customFormat="1" ht="13.5" hidden="1" outlineLevel="3">
      <c r="B331" s="342"/>
      <c r="C331" s="203"/>
      <c r="D331" s="206" t="s">
        <v>348</v>
      </c>
      <c r="E331" s="343" t="s">
        <v>34</v>
      </c>
      <c r="F331" s="344" t="s">
        <v>6102</v>
      </c>
      <c r="G331" s="203"/>
      <c r="H331" s="345" t="s">
        <v>34</v>
      </c>
      <c r="I331" s="346" t="s">
        <v>34</v>
      </c>
      <c r="J331" s="203"/>
      <c r="K331" s="203"/>
      <c r="L331" s="347"/>
    </row>
    <row r="332" spans="2:12" s="12" customFormat="1" ht="13.5" hidden="1" outlineLevel="3">
      <c r="B332" s="342"/>
      <c r="C332" s="203"/>
      <c r="D332" s="206" t="s">
        <v>348</v>
      </c>
      <c r="E332" s="343" t="s">
        <v>34</v>
      </c>
      <c r="F332" s="344" t="s">
        <v>6174</v>
      </c>
      <c r="G332" s="203"/>
      <c r="H332" s="345" t="s">
        <v>34</v>
      </c>
      <c r="I332" s="346" t="s">
        <v>34</v>
      </c>
      <c r="J332" s="203"/>
      <c r="K332" s="203"/>
      <c r="L332" s="347"/>
    </row>
    <row r="333" spans="2:12" s="13" customFormat="1" ht="13.5" hidden="1" outlineLevel="3">
      <c r="B333" s="331"/>
      <c r="C333" s="204"/>
      <c r="D333" s="206" t="s">
        <v>348</v>
      </c>
      <c r="E333" s="210" t="s">
        <v>34</v>
      </c>
      <c r="F333" s="211" t="s">
        <v>6175</v>
      </c>
      <c r="G333" s="204"/>
      <c r="H333" s="212">
        <v>288.825</v>
      </c>
      <c r="I333" s="332" t="s">
        <v>34</v>
      </c>
      <c r="J333" s="204"/>
      <c r="K333" s="204"/>
      <c r="L333" s="333"/>
    </row>
    <row r="334" spans="2:12" s="14" customFormat="1" ht="13.5" hidden="1" outlineLevel="3">
      <c r="B334" s="335"/>
      <c r="C334" s="205"/>
      <c r="D334" s="206" t="s">
        <v>348</v>
      </c>
      <c r="E334" s="207" t="s">
        <v>34</v>
      </c>
      <c r="F334" s="208" t="s">
        <v>352</v>
      </c>
      <c r="G334" s="205"/>
      <c r="H334" s="209">
        <v>288.825</v>
      </c>
      <c r="I334" s="336" t="s">
        <v>34</v>
      </c>
      <c r="J334" s="205"/>
      <c r="K334" s="205"/>
      <c r="L334" s="337"/>
    </row>
    <row r="335" spans="2:12" s="1" customFormat="1" ht="22.5" customHeight="1" outlineLevel="2" collapsed="1">
      <c r="B335" s="302"/>
      <c r="C335" s="191" t="s">
        <v>520</v>
      </c>
      <c r="D335" s="191" t="s">
        <v>342</v>
      </c>
      <c r="E335" s="192" t="s">
        <v>5604</v>
      </c>
      <c r="F335" s="193" t="s">
        <v>5605</v>
      </c>
      <c r="G335" s="194" t="s">
        <v>390</v>
      </c>
      <c r="H335" s="195">
        <v>3.95</v>
      </c>
      <c r="I335" s="269">
        <v>181.1</v>
      </c>
      <c r="J335" s="197">
        <f>ROUND(I335*H335,2)</f>
        <v>715.35</v>
      </c>
      <c r="K335" s="193" t="s">
        <v>5100</v>
      </c>
      <c r="L335" s="322"/>
    </row>
    <row r="336" spans="2:12" s="12" customFormat="1" ht="13.5" hidden="1" outlineLevel="3">
      <c r="B336" s="342"/>
      <c r="C336" s="203"/>
      <c r="D336" s="206" t="s">
        <v>348</v>
      </c>
      <c r="E336" s="343" t="s">
        <v>34</v>
      </c>
      <c r="F336" s="344" t="s">
        <v>6164</v>
      </c>
      <c r="G336" s="203"/>
      <c r="H336" s="345" t="s">
        <v>34</v>
      </c>
      <c r="I336" s="346" t="s">
        <v>34</v>
      </c>
      <c r="J336" s="203"/>
      <c r="K336" s="203"/>
      <c r="L336" s="347"/>
    </row>
    <row r="337" spans="2:12" s="12" customFormat="1" ht="13.5" hidden="1" outlineLevel="3">
      <c r="B337" s="342"/>
      <c r="C337" s="203"/>
      <c r="D337" s="206" t="s">
        <v>348</v>
      </c>
      <c r="E337" s="343" t="s">
        <v>34</v>
      </c>
      <c r="F337" s="344" t="s">
        <v>6165</v>
      </c>
      <c r="G337" s="203"/>
      <c r="H337" s="345" t="s">
        <v>34</v>
      </c>
      <c r="I337" s="346" t="s">
        <v>34</v>
      </c>
      <c r="J337" s="203"/>
      <c r="K337" s="203"/>
      <c r="L337" s="347"/>
    </row>
    <row r="338" spans="2:12" s="12" customFormat="1" ht="13.5" hidden="1" outlineLevel="3">
      <c r="B338" s="342"/>
      <c r="C338" s="203"/>
      <c r="D338" s="206" t="s">
        <v>348</v>
      </c>
      <c r="E338" s="343" t="s">
        <v>34</v>
      </c>
      <c r="F338" s="344" t="s">
        <v>6166</v>
      </c>
      <c r="G338" s="203"/>
      <c r="H338" s="345" t="s">
        <v>34</v>
      </c>
      <c r="I338" s="346" t="s">
        <v>34</v>
      </c>
      <c r="J338" s="203"/>
      <c r="K338" s="203"/>
      <c r="L338" s="347"/>
    </row>
    <row r="339" spans="2:12" s="13" customFormat="1" ht="13.5" hidden="1" outlineLevel="3">
      <c r="B339" s="331"/>
      <c r="C339" s="204"/>
      <c r="D339" s="206" t="s">
        <v>348</v>
      </c>
      <c r="E339" s="210" t="s">
        <v>34</v>
      </c>
      <c r="F339" s="211" t="s">
        <v>6167</v>
      </c>
      <c r="G339" s="204"/>
      <c r="H339" s="212">
        <v>3.95</v>
      </c>
      <c r="I339" s="332" t="s">
        <v>34</v>
      </c>
      <c r="J339" s="204"/>
      <c r="K339" s="204"/>
      <c r="L339" s="333"/>
    </row>
    <row r="340" spans="2:12" s="14" customFormat="1" ht="13.5" hidden="1" outlineLevel="3">
      <c r="B340" s="335"/>
      <c r="C340" s="205"/>
      <c r="D340" s="206" t="s">
        <v>348</v>
      </c>
      <c r="E340" s="207" t="s">
        <v>34</v>
      </c>
      <c r="F340" s="208" t="s">
        <v>352</v>
      </c>
      <c r="G340" s="205"/>
      <c r="H340" s="209">
        <v>3.95</v>
      </c>
      <c r="I340" s="336" t="s">
        <v>34</v>
      </c>
      <c r="J340" s="205"/>
      <c r="K340" s="205"/>
      <c r="L340" s="337"/>
    </row>
    <row r="341" spans="2:12" s="1" customFormat="1" ht="22.5" customHeight="1" outlineLevel="2">
      <c r="B341" s="302"/>
      <c r="C341" s="191" t="s">
        <v>524</v>
      </c>
      <c r="D341" s="191" t="s">
        <v>342</v>
      </c>
      <c r="E341" s="192" t="s">
        <v>5637</v>
      </c>
      <c r="F341" s="193" t="s">
        <v>5638</v>
      </c>
      <c r="G341" s="194" t="s">
        <v>390</v>
      </c>
      <c r="H341" s="195">
        <v>288.825</v>
      </c>
      <c r="I341" s="269">
        <v>30.7</v>
      </c>
      <c r="J341" s="197">
        <f>ROUND(I341*H341,2)</f>
        <v>8866.93</v>
      </c>
      <c r="K341" s="193" t="s">
        <v>5100</v>
      </c>
      <c r="L341" s="322"/>
    </row>
    <row r="342" spans="2:12" s="1" customFormat="1" ht="22.5" customHeight="1" outlineLevel="2" collapsed="1">
      <c r="B342" s="302"/>
      <c r="C342" s="191" t="s">
        <v>527</v>
      </c>
      <c r="D342" s="191" t="s">
        <v>342</v>
      </c>
      <c r="E342" s="192" t="s">
        <v>6212</v>
      </c>
      <c r="F342" s="193" t="s">
        <v>6213</v>
      </c>
      <c r="G342" s="194" t="s">
        <v>390</v>
      </c>
      <c r="H342" s="195">
        <v>897.45</v>
      </c>
      <c r="I342" s="269">
        <v>22.3</v>
      </c>
      <c r="J342" s="197">
        <f>ROUND(I342*H342,2)</f>
        <v>20013.14</v>
      </c>
      <c r="K342" s="193" t="s">
        <v>5100</v>
      </c>
      <c r="L342" s="322"/>
    </row>
    <row r="343" spans="2:12" s="13" customFormat="1" ht="13.5" hidden="1" outlineLevel="3">
      <c r="B343" s="331"/>
      <c r="C343" s="204"/>
      <c r="D343" s="206" t="s">
        <v>348</v>
      </c>
      <c r="E343" s="210" t="s">
        <v>34</v>
      </c>
      <c r="F343" s="211" t="s">
        <v>6214</v>
      </c>
      <c r="G343" s="204"/>
      <c r="H343" s="212">
        <v>897.45</v>
      </c>
      <c r="I343" s="332" t="s">
        <v>34</v>
      </c>
      <c r="J343" s="204"/>
      <c r="K343" s="204"/>
      <c r="L343" s="333"/>
    </row>
    <row r="344" spans="2:12" s="14" customFormat="1" ht="13.5" hidden="1" outlineLevel="3">
      <c r="B344" s="335"/>
      <c r="C344" s="205"/>
      <c r="D344" s="206" t="s">
        <v>348</v>
      </c>
      <c r="E344" s="207" t="s">
        <v>34</v>
      </c>
      <c r="F344" s="208" t="s">
        <v>352</v>
      </c>
      <c r="G344" s="205"/>
      <c r="H344" s="209">
        <v>897.45</v>
      </c>
      <c r="I344" s="336" t="s">
        <v>34</v>
      </c>
      <c r="J344" s="205"/>
      <c r="K344" s="205"/>
      <c r="L344" s="337"/>
    </row>
    <row r="345" spans="2:12" s="1" customFormat="1" ht="22.5" customHeight="1" outlineLevel="2" collapsed="1">
      <c r="B345" s="302"/>
      <c r="C345" s="191" t="s">
        <v>531</v>
      </c>
      <c r="D345" s="191" t="s">
        <v>342</v>
      </c>
      <c r="E345" s="192" t="s">
        <v>6215</v>
      </c>
      <c r="F345" s="193" t="s">
        <v>6216</v>
      </c>
      <c r="G345" s="194" t="s">
        <v>390</v>
      </c>
      <c r="H345" s="195">
        <v>1346.175</v>
      </c>
      <c r="I345" s="269">
        <v>285.7</v>
      </c>
      <c r="J345" s="197">
        <f>ROUND(I345*H345,2)</f>
        <v>384602.2</v>
      </c>
      <c r="K345" s="193" t="s">
        <v>5100</v>
      </c>
      <c r="L345" s="322"/>
    </row>
    <row r="346" spans="2:12" s="12" customFormat="1" ht="13.5" hidden="1" outlineLevel="3">
      <c r="B346" s="342"/>
      <c r="C346" s="203"/>
      <c r="D346" s="206" t="s">
        <v>348</v>
      </c>
      <c r="E346" s="343" t="s">
        <v>34</v>
      </c>
      <c r="F346" s="344" t="s">
        <v>6092</v>
      </c>
      <c r="G346" s="203"/>
      <c r="H346" s="345" t="s">
        <v>34</v>
      </c>
      <c r="I346" s="346" t="s">
        <v>34</v>
      </c>
      <c r="J346" s="203"/>
      <c r="K346" s="203"/>
      <c r="L346" s="347"/>
    </row>
    <row r="347" spans="2:12" s="12" customFormat="1" ht="13.5" hidden="1" outlineLevel="3">
      <c r="B347" s="342"/>
      <c r="C347" s="203"/>
      <c r="D347" s="206" t="s">
        <v>348</v>
      </c>
      <c r="E347" s="343" t="s">
        <v>34</v>
      </c>
      <c r="F347" s="344" t="s">
        <v>6217</v>
      </c>
      <c r="G347" s="203"/>
      <c r="H347" s="345" t="s">
        <v>34</v>
      </c>
      <c r="I347" s="346" t="s">
        <v>34</v>
      </c>
      <c r="J347" s="203"/>
      <c r="K347" s="203"/>
      <c r="L347" s="347"/>
    </row>
    <row r="348" spans="2:12" s="12" customFormat="1" ht="13.5" hidden="1" outlineLevel="3">
      <c r="B348" s="342"/>
      <c r="C348" s="203"/>
      <c r="D348" s="206" t="s">
        <v>348</v>
      </c>
      <c r="E348" s="343" t="s">
        <v>34</v>
      </c>
      <c r="F348" s="344" t="s">
        <v>6218</v>
      </c>
      <c r="G348" s="203"/>
      <c r="H348" s="345" t="s">
        <v>34</v>
      </c>
      <c r="I348" s="346" t="s">
        <v>34</v>
      </c>
      <c r="J348" s="203"/>
      <c r="K348" s="203"/>
      <c r="L348" s="347"/>
    </row>
    <row r="349" spans="2:12" s="12" customFormat="1" ht="13.5" hidden="1" outlineLevel="3">
      <c r="B349" s="342"/>
      <c r="C349" s="203"/>
      <c r="D349" s="206" t="s">
        <v>348</v>
      </c>
      <c r="E349" s="343" t="s">
        <v>34</v>
      </c>
      <c r="F349" s="344" t="s">
        <v>6219</v>
      </c>
      <c r="G349" s="203"/>
      <c r="H349" s="345" t="s">
        <v>34</v>
      </c>
      <c r="I349" s="346" t="s">
        <v>34</v>
      </c>
      <c r="J349" s="203"/>
      <c r="K349" s="203"/>
      <c r="L349" s="347"/>
    </row>
    <row r="350" spans="2:12" s="12" customFormat="1" ht="13.5" hidden="1" outlineLevel="3">
      <c r="B350" s="342"/>
      <c r="C350" s="203"/>
      <c r="D350" s="206" t="s">
        <v>348</v>
      </c>
      <c r="E350" s="343" t="s">
        <v>34</v>
      </c>
      <c r="F350" s="344" t="s">
        <v>6220</v>
      </c>
      <c r="G350" s="203"/>
      <c r="H350" s="345" t="s">
        <v>34</v>
      </c>
      <c r="I350" s="346" t="s">
        <v>34</v>
      </c>
      <c r="J350" s="203"/>
      <c r="K350" s="203"/>
      <c r="L350" s="347"/>
    </row>
    <row r="351" spans="2:12" s="12" customFormat="1" ht="13.5" hidden="1" outlineLevel="3">
      <c r="B351" s="342"/>
      <c r="C351" s="203"/>
      <c r="D351" s="206" t="s">
        <v>348</v>
      </c>
      <c r="E351" s="343" t="s">
        <v>34</v>
      </c>
      <c r="F351" s="344" t="s">
        <v>6102</v>
      </c>
      <c r="G351" s="203"/>
      <c r="H351" s="345" t="s">
        <v>34</v>
      </c>
      <c r="I351" s="346" t="s">
        <v>34</v>
      </c>
      <c r="J351" s="203"/>
      <c r="K351" s="203"/>
      <c r="L351" s="347"/>
    </row>
    <row r="352" spans="2:12" s="12" customFormat="1" ht="13.5" hidden="1" outlineLevel="3">
      <c r="B352" s="342"/>
      <c r="C352" s="203"/>
      <c r="D352" s="206" t="s">
        <v>348</v>
      </c>
      <c r="E352" s="343" t="s">
        <v>34</v>
      </c>
      <c r="F352" s="344" t="s">
        <v>6221</v>
      </c>
      <c r="G352" s="203"/>
      <c r="H352" s="345" t="s">
        <v>34</v>
      </c>
      <c r="I352" s="346" t="s">
        <v>34</v>
      </c>
      <c r="J352" s="203"/>
      <c r="K352" s="203"/>
      <c r="L352" s="347"/>
    </row>
    <row r="353" spans="2:12" s="13" customFormat="1" ht="13.5" hidden="1" outlineLevel="3">
      <c r="B353" s="331"/>
      <c r="C353" s="204"/>
      <c r="D353" s="206" t="s">
        <v>348</v>
      </c>
      <c r="E353" s="210" t="s">
        <v>34</v>
      </c>
      <c r="F353" s="211" t="s">
        <v>6222</v>
      </c>
      <c r="G353" s="204"/>
      <c r="H353" s="212">
        <v>1346.175</v>
      </c>
      <c r="I353" s="332" t="s">
        <v>34</v>
      </c>
      <c r="J353" s="204"/>
      <c r="K353" s="204"/>
      <c r="L353" s="333"/>
    </row>
    <row r="354" spans="2:12" s="14" customFormat="1" ht="13.5" hidden="1" outlineLevel="3">
      <c r="B354" s="335"/>
      <c r="C354" s="205"/>
      <c r="D354" s="206" t="s">
        <v>348</v>
      </c>
      <c r="E354" s="207" t="s">
        <v>34</v>
      </c>
      <c r="F354" s="208" t="s">
        <v>352</v>
      </c>
      <c r="G354" s="205"/>
      <c r="H354" s="209">
        <v>1346.175</v>
      </c>
      <c r="I354" s="336" t="s">
        <v>34</v>
      </c>
      <c r="J354" s="205"/>
      <c r="K354" s="205"/>
      <c r="L354" s="337"/>
    </row>
    <row r="355" spans="2:12" s="1" customFormat="1" ht="22.5" customHeight="1" outlineLevel="2">
      <c r="B355" s="302"/>
      <c r="C355" s="191" t="s">
        <v>536</v>
      </c>
      <c r="D355" s="191" t="s">
        <v>342</v>
      </c>
      <c r="E355" s="192" t="s">
        <v>6223</v>
      </c>
      <c r="F355" s="193" t="s">
        <v>6224</v>
      </c>
      <c r="G355" s="194" t="s">
        <v>390</v>
      </c>
      <c r="H355" s="195">
        <v>3.95</v>
      </c>
      <c r="I355" s="269">
        <v>390.1</v>
      </c>
      <c r="J355" s="197">
        <f>ROUND(I355*H355,2)</f>
        <v>1540.9</v>
      </c>
      <c r="K355" s="193" t="s">
        <v>5100</v>
      </c>
      <c r="L355" s="322"/>
    </row>
    <row r="356" spans="2:12" s="1" customFormat="1" ht="22.5" customHeight="1" outlineLevel="2">
      <c r="B356" s="302"/>
      <c r="C356" s="191" t="s">
        <v>540</v>
      </c>
      <c r="D356" s="191" t="s">
        <v>342</v>
      </c>
      <c r="E356" s="192" t="s">
        <v>6225</v>
      </c>
      <c r="F356" s="193" t="s">
        <v>6226</v>
      </c>
      <c r="G356" s="194" t="s">
        <v>390</v>
      </c>
      <c r="H356" s="195">
        <v>448.725</v>
      </c>
      <c r="I356" s="269">
        <v>181.1</v>
      </c>
      <c r="J356" s="197">
        <f>ROUND(I356*H356,2)</f>
        <v>81264.1</v>
      </c>
      <c r="K356" s="193" t="s">
        <v>5139</v>
      </c>
      <c r="L356" s="322"/>
    </row>
    <row r="357" spans="2:12" s="1" customFormat="1" ht="22.5" customHeight="1" outlineLevel="2" collapsed="1">
      <c r="B357" s="302"/>
      <c r="C357" s="217" t="s">
        <v>541</v>
      </c>
      <c r="D357" s="217" t="s">
        <v>441</v>
      </c>
      <c r="E357" s="218" t="s">
        <v>5646</v>
      </c>
      <c r="F357" s="219" t="s">
        <v>5647</v>
      </c>
      <c r="G357" s="220" t="s">
        <v>417</v>
      </c>
      <c r="H357" s="221">
        <v>0.504</v>
      </c>
      <c r="I357" s="270">
        <v>2647.1</v>
      </c>
      <c r="J357" s="222">
        <f>ROUND(I357*H357,2)</f>
        <v>1334.14</v>
      </c>
      <c r="K357" s="219" t="s">
        <v>5100</v>
      </c>
      <c r="L357" s="334"/>
    </row>
    <row r="358" spans="2:12" s="12" customFormat="1" ht="13.5" hidden="1" outlineLevel="3">
      <c r="B358" s="342"/>
      <c r="C358" s="203"/>
      <c r="D358" s="206" t="s">
        <v>348</v>
      </c>
      <c r="E358" s="343" t="s">
        <v>34</v>
      </c>
      <c r="F358" s="344" t="s">
        <v>5648</v>
      </c>
      <c r="G358" s="203"/>
      <c r="H358" s="345" t="s">
        <v>34</v>
      </c>
      <c r="I358" s="346" t="s">
        <v>34</v>
      </c>
      <c r="J358" s="203"/>
      <c r="K358" s="203"/>
      <c r="L358" s="347"/>
    </row>
    <row r="359" spans="2:12" s="13" customFormat="1" ht="13.5" hidden="1" outlineLevel="3">
      <c r="B359" s="331"/>
      <c r="C359" s="204"/>
      <c r="D359" s="206" t="s">
        <v>348</v>
      </c>
      <c r="E359" s="210" t="s">
        <v>34</v>
      </c>
      <c r="F359" s="211" t="s">
        <v>6227</v>
      </c>
      <c r="G359" s="204"/>
      <c r="H359" s="212">
        <v>0.504</v>
      </c>
      <c r="I359" s="332" t="s">
        <v>34</v>
      </c>
      <c r="J359" s="204"/>
      <c r="K359" s="204"/>
      <c r="L359" s="333"/>
    </row>
    <row r="360" spans="2:12" s="14" customFormat="1" ht="13.5" hidden="1" outlineLevel="3">
      <c r="B360" s="335"/>
      <c r="C360" s="205"/>
      <c r="D360" s="206" t="s">
        <v>348</v>
      </c>
      <c r="E360" s="207" t="s">
        <v>34</v>
      </c>
      <c r="F360" s="208" t="s">
        <v>352</v>
      </c>
      <c r="G360" s="205"/>
      <c r="H360" s="209">
        <v>0.504</v>
      </c>
      <c r="I360" s="336" t="s">
        <v>34</v>
      </c>
      <c r="J360" s="205"/>
      <c r="K360" s="205"/>
      <c r="L360" s="337"/>
    </row>
    <row r="361" spans="2:12" s="11" customFormat="1" ht="29.85" customHeight="1" outlineLevel="1">
      <c r="B361" s="318"/>
      <c r="C361" s="182"/>
      <c r="D361" s="188" t="s">
        <v>74</v>
      </c>
      <c r="E361" s="189" t="s">
        <v>382</v>
      </c>
      <c r="F361" s="189" t="s">
        <v>1861</v>
      </c>
      <c r="G361" s="182"/>
      <c r="H361" s="182"/>
      <c r="I361" s="321" t="s">
        <v>34</v>
      </c>
      <c r="J361" s="190">
        <f>SUM(J362:J402)</f>
        <v>331102.73</v>
      </c>
      <c r="K361" s="182"/>
      <c r="L361" s="320"/>
    </row>
    <row r="362" spans="2:12" s="1" customFormat="1" ht="22.5" customHeight="1" outlineLevel="2" collapsed="1">
      <c r="B362" s="302"/>
      <c r="C362" s="191" t="s">
        <v>543</v>
      </c>
      <c r="D362" s="191" t="s">
        <v>342</v>
      </c>
      <c r="E362" s="192" t="s">
        <v>5653</v>
      </c>
      <c r="F362" s="193" t="s">
        <v>5654</v>
      </c>
      <c r="G362" s="194" t="s">
        <v>491</v>
      </c>
      <c r="H362" s="195">
        <v>4</v>
      </c>
      <c r="I362" s="269">
        <v>34.9</v>
      </c>
      <c r="J362" s="197">
        <f>ROUND(I362*H362,2)</f>
        <v>139.6</v>
      </c>
      <c r="K362" s="193" t="s">
        <v>5100</v>
      </c>
      <c r="L362" s="322"/>
    </row>
    <row r="363" spans="2:12" s="13" customFormat="1" ht="13.5" hidden="1" outlineLevel="3">
      <c r="B363" s="331"/>
      <c r="C363" s="204"/>
      <c r="D363" s="206" t="s">
        <v>348</v>
      </c>
      <c r="E363" s="210" t="s">
        <v>34</v>
      </c>
      <c r="F363" s="211" t="s">
        <v>6228</v>
      </c>
      <c r="G363" s="204"/>
      <c r="H363" s="212">
        <v>4</v>
      </c>
      <c r="I363" s="332" t="s">
        <v>34</v>
      </c>
      <c r="J363" s="204"/>
      <c r="K363" s="204"/>
      <c r="L363" s="333"/>
    </row>
    <row r="364" spans="2:12" s="14" customFormat="1" ht="13.5" hidden="1" outlineLevel="3">
      <c r="B364" s="335"/>
      <c r="C364" s="205"/>
      <c r="D364" s="206" t="s">
        <v>348</v>
      </c>
      <c r="E364" s="207" t="s">
        <v>34</v>
      </c>
      <c r="F364" s="208" t="s">
        <v>352</v>
      </c>
      <c r="G364" s="205"/>
      <c r="H364" s="209">
        <v>4</v>
      </c>
      <c r="I364" s="336" t="s">
        <v>34</v>
      </c>
      <c r="J364" s="205"/>
      <c r="K364" s="205"/>
      <c r="L364" s="337"/>
    </row>
    <row r="365" spans="2:12" s="1" customFormat="1" ht="22.5" customHeight="1" outlineLevel="2" collapsed="1">
      <c r="B365" s="302"/>
      <c r="C365" s="191" t="s">
        <v>544</v>
      </c>
      <c r="D365" s="191" t="s">
        <v>342</v>
      </c>
      <c r="E365" s="192" t="s">
        <v>5656</v>
      </c>
      <c r="F365" s="193" t="s">
        <v>5657</v>
      </c>
      <c r="G365" s="194" t="s">
        <v>491</v>
      </c>
      <c r="H365" s="195">
        <v>256</v>
      </c>
      <c r="I365" s="269">
        <v>48.8</v>
      </c>
      <c r="J365" s="197">
        <f>ROUND(I365*H365,2)</f>
        <v>12492.8</v>
      </c>
      <c r="K365" s="193" t="s">
        <v>5100</v>
      </c>
      <c r="L365" s="322"/>
    </row>
    <row r="366" spans="2:12" s="13" customFormat="1" ht="13.5" hidden="1" outlineLevel="3">
      <c r="B366" s="331"/>
      <c r="C366" s="204"/>
      <c r="D366" s="206" t="s">
        <v>348</v>
      </c>
      <c r="E366" s="210" t="s">
        <v>34</v>
      </c>
      <c r="F366" s="211" t="s">
        <v>6229</v>
      </c>
      <c r="G366" s="204"/>
      <c r="H366" s="212">
        <v>225</v>
      </c>
      <c r="I366" s="332" t="s">
        <v>34</v>
      </c>
      <c r="J366" s="204"/>
      <c r="K366" s="204"/>
      <c r="L366" s="333"/>
    </row>
    <row r="367" spans="2:12" s="13" customFormat="1" ht="13.5" hidden="1" outlineLevel="3">
      <c r="B367" s="331"/>
      <c r="C367" s="204"/>
      <c r="D367" s="206" t="s">
        <v>348</v>
      </c>
      <c r="E367" s="210" t="s">
        <v>34</v>
      </c>
      <c r="F367" s="211" t="s">
        <v>6230</v>
      </c>
      <c r="G367" s="204"/>
      <c r="H367" s="212">
        <v>31</v>
      </c>
      <c r="I367" s="332" t="s">
        <v>34</v>
      </c>
      <c r="J367" s="204"/>
      <c r="K367" s="204"/>
      <c r="L367" s="333"/>
    </row>
    <row r="368" spans="2:12" s="14" customFormat="1" ht="13.5" hidden="1" outlineLevel="3">
      <c r="B368" s="335"/>
      <c r="C368" s="205"/>
      <c r="D368" s="206" t="s">
        <v>348</v>
      </c>
      <c r="E368" s="207" t="s">
        <v>34</v>
      </c>
      <c r="F368" s="208" t="s">
        <v>352</v>
      </c>
      <c r="G368" s="205"/>
      <c r="H368" s="209">
        <v>256</v>
      </c>
      <c r="I368" s="336" t="s">
        <v>34</v>
      </c>
      <c r="J368" s="205"/>
      <c r="K368" s="205"/>
      <c r="L368" s="337"/>
    </row>
    <row r="369" spans="2:12" s="1" customFormat="1" ht="22.5" customHeight="1" outlineLevel="2">
      <c r="B369" s="302"/>
      <c r="C369" s="191" t="s">
        <v>234</v>
      </c>
      <c r="D369" s="191" t="s">
        <v>342</v>
      </c>
      <c r="E369" s="192" t="s">
        <v>6231</v>
      </c>
      <c r="F369" s="193" t="s">
        <v>6232</v>
      </c>
      <c r="G369" s="194" t="s">
        <v>1130</v>
      </c>
      <c r="H369" s="195">
        <v>10</v>
      </c>
      <c r="I369" s="269">
        <v>83.6</v>
      </c>
      <c r="J369" s="197">
        <f>ROUND(I369*H369,2)</f>
        <v>836</v>
      </c>
      <c r="K369" s="193" t="s">
        <v>5100</v>
      </c>
      <c r="L369" s="322"/>
    </row>
    <row r="370" spans="2:12" s="1" customFormat="1" ht="22.5" customHeight="1" outlineLevel="2">
      <c r="B370" s="302"/>
      <c r="C370" s="191" t="s">
        <v>561</v>
      </c>
      <c r="D370" s="191" t="s">
        <v>342</v>
      </c>
      <c r="E370" s="192" t="s">
        <v>5673</v>
      </c>
      <c r="F370" s="193" t="s">
        <v>5674</v>
      </c>
      <c r="G370" s="194" t="s">
        <v>491</v>
      </c>
      <c r="H370" s="195">
        <v>4</v>
      </c>
      <c r="I370" s="269">
        <v>33.4</v>
      </c>
      <c r="J370" s="197">
        <f>ROUND(I370*H370,2)</f>
        <v>133.6</v>
      </c>
      <c r="K370" s="193" t="s">
        <v>5100</v>
      </c>
      <c r="L370" s="322"/>
    </row>
    <row r="371" spans="2:12" s="1" customFormat="1" ht="22.5" customHeight="1" outlineLevel="2">
      <c r="B371" s="302"/>
      <c r="C371" s="191" t="s">
        <v>565</v>
      </c>
      <c r="D371" s="191" t="s">
        <v>342</v>
      </c>
      <c r="E371" s="192" t="s">
        <v>5676</v>
      </c>
      <c r="F371" s="193" t="s">
        <v>5677</v>
      </c>
      <c r="G371" s="194" t="s">
        <v>491</v>
      </c>
      <c r="H371" s="195">
        <v>256</v>
      </c>
      <c r="I371" s="269">
        <v>39</v>
      </c>
      <c r="J371" s="197">
        <f>ROUND(I371*H371,2)</f>
        <v>9984</v>
      </c>
      <c r="K371" s="193" t="s">
        <v>5100</v>
      </c>
      <c r="L371" s="322"/>
    </row>
    <row r="372" spans="2:12" s="1" customFormat="1" ht="22.5" customHeight="1" outlineLevel="2">
      <c r="B372" s="302"/>
      <c r="C372" s="191" t="s">
        <v>570</v>
      </c>
      <c r="D372" s="191" t="s">
        <v>342</v>
      </c>
      <c r="E372" s="192" t="s">
        <v>5678</v>
      </c>
      <c r="F372" s="193" t="s">
        <v>5679</v>
      </c>
      <c r="G372" s="194" t="s">
        <v>5924</v>
      </c>
      <c r="H372" s="195">
        <v>1</v>
      </c>
      <c r="I372" s="269">
        <v>557.3</v>
      </c>
      <c r="J372" s="197">
        <f>ROUND(I372*H372,2)</f>
        <v>557.3</v>
      </c>
      <c r="K372" s="193" t="s">
        <v>5100</v>
      </c>
      <c r="L372" s="322"/>
    </row>
    <row r="373" spans="2:12" s="1" customFormat="1" ht="22.5" customHeight="1" outlineLevel="2" collapsed="1">
      <c r="B373" s="302"/>
      <c r="C373" s="191" t="s">
        <v>571</v>
      </c>
      <c r="D373" s="191" t="s">
        <v>342</v>
      </c>
      <c r="E373" s="192" t="s">
        <v>6233</v>
      </c>
      <c r="F373" s="193" t="s">
        <v>5681</v>
      </c>
      <c r="G373" s="194" t="s">
        <v>1130</v>
      </c>
      <c r="H373" s="195">
        <v>16</v>
      </c>
      <c r="I373" s="269">
        <v>1114.6</v>
      </c>
      <c r="J373" s="197">
        <f>ROUND(I373*H373,2)</f>
        <v>17833.6</v>
      </c>
      <c r="K373" s="193" t="s">
        <v>5100</v>
      </c>
      <c r="L373" s="322"/>
    </row>
    <row r="374" spans="2:12" s="13" customFormat="1" ht="13.5" hidden="1" outlineLevel="3">
      <c r="B374" s="331"/>
      <c r="C374" s="204"/>
      <c r="D374" s="206" t="s">
        <v>348</v>
      </c>
      <c r="E374" s="210" t="s">
        <v>34</v>
      </c>
      <c r="F374" s="211" t="s">
        <v>6234</v>
      </c>
      <c r="G374" s="204"/>
      <c r="H374" s="212">
        <v>15</v>
      </c>
      <c r="I374" s="332" t="s">
        <v>34</v>
      </c>
      <c r="J374" s="204"/>
      <c r="K374" s="204"/>
      <c r="L374" s="333"/>
    </row>
    <row r="375" spans="2:12" s="13" customFormat="1" ht="13.5" hidden="1" outlineLevel="3">
      <c r="B375" s="331"/>
      <c r="C375" s="204"/>
      <c r="D375" s="206" t="s">
        <v>348</v>
      </c>
      <c r="E375" s="210" t="s">
        <v>34</v>
      </c>
      <c r="F375" s="211" t="s">
        <v>6235</v>
      </c>
      <c r="G375" s="204"/>
      <c r="H375" s="212">
        <v>1</v>
      </c>
      <c r="I375" s="332" t="s">
        <v>34</v>
      </c>
      <c r="J375" s="204"/>
      <c r="K375" s="204"/>
      <c r="L375" s="333"/>
    </row>
    <row r="376" spans="2:12" s="14" customFormat="1" ht="13.5" hidden="1" outlineLevel="3">
      <c r="B376" s="335"/>
      <c r="C376" s="205"/>
      <c r="D376" s="206" t="s">
        <v>348</v>
      </c>
      <c r="E376" s="207" t="s">
        <v>34</v>
      </c>
      <c r="F376" s="208" t="s">
        <v>352</v>
      </c>
      <c r="G376" s="205"/>
      <c r="H376" s="209">
        <v>16</v>
      </c>
      <c r="I376" s="336" t="s">
        <v>34</v>
      </c>
      <c r="J376" s="205"/>
      <c r="K376" s="205"/>
      <c r="L376" s="337"/>
    </row>
    <row r="377" spans="2:12" s="1" customFormat="1" ht="22.5" customHeight="1" outlineLevel="2" collapsed="1">
      <c r="B377" s="302"/>
      <c r="C377" s="191" t="s">
        <v>573</v>
      </c>
      <c r="D377" s="191" t="s">
        <v>342</v>
      </c>
      <c r="E377" s="192" t="s">
        <v>5682</v>
      </c>
      <c r="F377" s="193" t="s">
        <v>5683</v>
      </c>
      <c r="G377" s="194" t="s">
        <v>1130</v>
      </c>
      <c r="H377" s="195">
        <v>9</v>
      </c>
      <c r="I377" s="269">
        <v>4876.2</v>
      </c>
      <c r="J377" s="197">
        <f>ROUND(I377*H377,2)</f>
        <v>43885.8</v>
      </c>
      <c r="K377" s="193" t="s">
        <v>5100</v>
      </c>
      <c r="L377" s="322"/>
    </row>
    <row r="378" spans="2:12" s="12" customFormat="1" ht="13.5" hidden="1" outlineLevel="3">
      <c r="B378" s="342"/>
      <c r="C378" s="203"/>
      <c r="D378" s="206" t="s">
        <v>348</v>
      </c>
      <c r="E378" s="343" t="s">
        <v>34</v>
      </c>
      <c r="F378" s="344" t="s">
        <v>6236</v>
      </c>
      <c r="G378" s="203"/>
      <c r="H378" s="345" t="s">
        <v>34</v>
      </c>
      <c r="I378" s="346" t="s">
        <v>34</v>
      </c>
      <c r="J378" s="203"/>
      <c r="K378" s="203"/>
      <c r="L378" s="347"/>
    </row>
    <row r="379" spans="2:12" s="12" customFormat="1" ht="13.5" hidden="1" outlineLevel="3">
      <c r="B379" s="342"/>
      <c r="C379" s="203"/>
      <c r="D379" s="206" t="s">
        <v>348</v>
      </c>
      <c r="E379" s="343" t="s">
        <v>34</v>
      </c>
      <c r="F379" s="344" t="s">
        <v>6237</v>
      </c>
      <c r="G379" s="203"/>
      <c r="H379" s="345" t="s">
        <v>34</v>
      </c>
      <c r="I379" s="346" t="s">
        <v>34</v>
      </c>
      <c r="J379" s="203"/>
      <c r="K379" s="203"/>
      <c r="L379" s="347"/>
    </row>
    <row r="380" spans="2:12" s="13" customFormat="1" ht="13.5" hidden="1" outlineLevel="3">
      <c r="B380" s="331"/>
      <c r="C380" s="204"/>
      <c r="D380" s="206" t="s">
        <v>348</v>
      </c>
      <c r="E380" s="210" t="s">
        <v>34</v>
      </c>
      <c r="F380" s="211" t="s">
        <v>387</v>
      </c>
      <c r="G380" s="204"/>
      <c r="H380" s="212">
        <v>9</v>
      </c>
      <c r="I380" s="332" t="s">
        <v>34</v>
      </c>
      <c r="J380" s="204"/>
      <c r="K380" s="204"/>
      <c r="L380" s="333"/>
    </row>
    <row r="381" spans="2:12" s="14" customFormat="1" ht="13.5" hidden="1" outlineLevel="3">
      <c r="B381" s="335"/>
      <c r="C381" s="205"/>
      <c r="D381" s="206" t="s">
        <v>348</v>
      </c>
      <c r="E381" s="207" t="s">
        <v>34</v>
      </c>
      <c r="F381" s="208" t="s">
        <v>352</v>
      </c>
      <c r="G381" s="205"/>
      <c r="H381" s="209">
        <v>9</v>
      </c>
      <c r="I381" s="336" t="s">
        <v>34</v>
      </c>
      <c r="J381" s="205"/>
      <c r="K381" s="205"/>
      <c r="L381" s="337"/>
    </row>
    <row r="382" spans="2:12" s="1" customFormat="1" ht="22.5" customHeight="1" outlineLevel="2">
      <c r="B382" s="302"/>
      <c r="C382" s="191" t="s">
        <v>576</v>
      </c>
      <c r="D382" s="191" t="s">
        <v>342</v>
      </c>
      <c r="E382" s="192" t="s">
        <v>5691</v>
      </c>
      <c r="F382" s="193" t="s">
        <v>5692</v>
      </c>
      <c r="G382" s="194" t="s">
        <v>1130</v>
      </c>
      <c r="H382" s="195">
        <v>9</v>
      </c>
      <c r="I382" s="269">
        <v>835.9</v>
      </c>
      <c r="J382" s="197">
        <f>ROUND(I382*H382,2)</f>
        <v>7523.1</v>
      </c>
      <c r="K382" s="193" t="s">
        <v>5100</v>
      </c>
      <c r="L382" s="322"/>
    </row>
    <row r="383" spans="2:12" s="1" customFormat="1" ht="22.5" customHeight="1" outlineLevel="2" collapsed="1">
      <c r="B383" s="302"/>
      <c r="C383" s="217" t="s">
        <v>581</v>
      </c>
      <c r="D383" s="217" t="s">
        <v>441</v>
      </c>
      <c r="E383" s="218" t="s">
        <v>6238</v>
      </c>
      <c r="F383" s="219" t="s">
        <v>6239</v>
      </c>
      <c r="G383" s="220" t="s">
        <v>1130</v>
      </c>
      <c r="H383" s="221">
        <v>1.373</v>
      </c>
      <c r="I383" s="270">
        <v>1057.5</v>
      </c>
      <c r="J383" s="222">
        <f>ROUND(I383*H383,2)</f>
        <v>1451.95</v>
      </c>
      <c r="K383" s="219" t="s">
        <v>5139</v>
      </c>
      <c r="L383" s="334"/>
    </row>
    <row r="384" spans="2:12" s="13" customFormat="1" ht="13.5" hidden="1" outlineLevel="3">
      <c r="B384" s="331"/>
      <c r="C384" s="204"/>
      <c r="D384" s="206" t="s">
        <v>348</v>
      </c>
      <c r="E384" s="210" t="s">
        <v>34</v>
      </c>
      <c r="F384" s="211" t="s">
        <v>6240</v>
      </c>
      <c r="G384" s="204"/>
      <c r="H384" s="212">
        <v>1.373</v>
      </c>
      <c r="I384" s="332" t="s">
        <v>34</v>
      </c>
      <c r="J384" s="204"/>
      <c r="K384" s="204"/>
      <c r="L384" s="333"/>
    </row>
    <row r="385" spans="2:12" s="14" customFormat="1" ht="13.5" hidden="1" outlineLevel="3">
      <c r="B385" s="335"/>
      <c r="C385" s="205"/>
      <c r="D385" s="206" t="s">
        <v>348</v>
      </c>
      <c r="E385" s="207" t="s">
        <v>34</v>
      </c>
      <c r="F385" s="208" t="s">
        <v>352</v>
      </c>
      <c r="G385" s="205"/>
      <c r="H385" s="209">
        <v>1.373</v>
      </c>
      <c r="I385" s="336" t="s">
        <v>34</v>
      </c>
      <c r="J385" s="205"/>
      <c r="K385" s="205"/>
      <c r="L385" s="337"/>
    </row>
    <row r="386" spans="2:12" s="1" customFormat="1" ht="22.5" customHeight="1" outlineLevel="2" collapsed="1">
      <c r="B386" s="302"/>
      <c r="C386" s="217" t="s">
        <v>585</v>
      </c>
      <c r="D386" s="217" t="s">
        <v>441</v>
      </c>
      <c r="E386" s="218" t="s">
        <v>6241</v>
      </c>
      <c r="F386" s="219" t="s">
        <v>6242</v>
      </c>
      <c r="G386" s="220" t="s">
        <v>1130</v>
      </c>
      <c r="H386" s="221">
        <v>43.947</v>
      </c>
      <c r="I386" s="270">
        <v>2917.4</v>
      </c>
      <c r="J386" s="222">
        <f>ROUND(I386*H386,2)</f>
        <v>128210.98</v>
      </c>
      <c r="K386" s="219" t="s">
        <v>5139</v>
      </c>
      <c r="L386" s="334"/>
    </row>
    <row r="387" spans="2:12" s="13" customFormat="1" ht="13.5" hidden="1" outlineLevel="3">
      <c r="B387" s="331"/>
      <c r="C387" s="204"/>
      <c r="D387" s="206" t="s">
        <v>348</v>
      </c>
      <c r="E387" s="210" t="s">
        <v>34</v>
      </c>
      <c r="F387" s="211" t="s">
        <v>6243</v>
      </c>
      <c r="G387" s="204"/>
      <c r="H387" s="212">
        <v>38.625</v>
      </c>
      <c r="I387" s="332" t="s">
        <v>34</v>
      </c>
      <c r="J387" s="204"/>
      <c r="K387" s="204"/>
      <c r="L387" s="333"/>
    </row>
    <row r="388" spans="2:12" s="13" customFormat="1" ht="13.5" hidden="1" outlineLevel="3">
      <c r="B388" s="331"/>
      <c r="C388" s="204"/>
      <c r="D388" s="206" t="s">
        <v>348</v>
      </c>
      <c r="E388" s="210" t="s">
        <v>34</v>
      </c>
      <c r="F388" s="211" t="s">
        <v>6244</v>
      </c>
      <c r="G388" s="204"/>
      <c r="H388" s="212">
        <v>5.322</v>
      </c>
      <c r="I388" s="332" t="s">
        <v>34</v>
      </c>
      <c r="J388" s="204"/>
      <c r="K388" s="204"/>
      <c r="L388" s="333"/>
    </row>
    <row r="389" spans="2:12" s="14" customFormat="1" ht="13.5" hidden="1" outlineLevel="3">
      <c r="B389" s="335"/>
      <c r="C389" s="205"/>
      <c r="D389" s="206" t="s">
        <v>348</v>
      </c>
      <c r="E389" s="207" t="s">
        <v>34</v>
      </c>
      <c r="F389" s="208" t="s">
        <v>352</v>
      </c>
      <c r="G389" s="205"/>
      <c r="H389" s="209">
        <v>43.947</v>
      </c>
      <c r="I389" s="336" t="s">
        <v>34</v>
      </c>
      <c r="J389" s="205"/>
      <c r="K389" s="205"/>
      <c r="L389" s="337"/>
    </row>
    <row r="390" spans="2:12" s="1" customFormat="1" ht="22.5" customHeight="1" outlineLevel="2">
      <c r="B390" s="302"/>
      <c r="C390" s="217" t="s">
        <v>589</v>
      </c>
      <c r="D390" s="217" t="s">
        <v>441</v>
      </c>
      <c r="E390" s="218" t="s">
        <v>6245</v>
      </c>
      <c r="F390" s="219" t="s">
        <v>6246</v>
      </c>
      <c r="G390" s="220" t="s">
        <v>1130</v>
      </c>
      <c r="H390" s="221">
        <v>9</v>
      </c>
      <c r="I390" s="270">
        <v>801.1</v>
      </c>
      <c r="J390" s="222">
        <f aca="true" t="shared" si="0" ref="J390:J402">ROUND(I390*H390,2)</f>
        <v>7209.9</v>
      </c>
      <c r="K390" s="219" t="s">
        <v>5139</v>
      </c>
      <c r="L390" s="334"/>
    </row>
    <row r="391" spans="2:12" s="1" customFormat="1" ht="22.5" customHeight="1" outlineLevel="2">
      <c r="B391" s="302"/>
      <c r="C391" s="217" t="s">
        <v>592</v>
      </c>
      <c r="D391" s="217" t="s">
        <v>441</v>
      </c>
      <c r="E391" s="218" t="s">
        <v>6247</v>
      </c>
      <c r="F391" s="219" t="s">
        <v>6248</v>
      </c>
      <c r="G391" s="220" t="s">
        <v>1130</v>
      </c>
      <c r="H391" s="221">
        <v>1</v>
      </c>
      <c r="I391" s="270">
        <v>4774.5</v>
      </c>
      <c r="J391" s="222">
        <f t="shared" si="0"/>
        <v>4774.5</v>
      </c>
      <c r="K391" s="219" t="s">
        <v>5139</v>
      </c>
      <c r="L391" s="334"/>
    </row>
    <row r="392" spans="2:12" s="1" customFormat="1" ht="22.5" customHeight="1" outlineLevel="2">
      <c r="B392" s="302"/>
      <c r="C392" s="217" t="s">
        <v>598</v>
      </c>
      <c r="D392" s="217" t="s">
        <v>441</v>
      </c>
      <c r="E392" s="218" t="s">
        <v>6249</v>
      </c>
      <c r="F392" s="219" t="s">
        <v>6250</v>
      </c>
      <c r="G392" s="220" t="s">
        <v>1130</v>
      </c>
      <c r="H392" s="221">
        <v>1</v>
      </c>
      <c r="I392" s="270">
        <v>167.2</v>
      </c>
      <c r="J392" s="222">
        <f t="shared" si="0"/>
        <v>167.2</v>
      </c>
      <c r="K392" s="219" t="s">
        <v>5139</v>
      </c>
      <c r="L392" s="334"/>
    </row>
    <row r="393" spans="2:12" s="1" customFormat="1" ht="22.5" customHeight="1" outlineLevel="2">
      <c r="B393" s="302"/>
      <c r="C393" s="217" t="s">
        <v>600</v>
      </c>
      <c r="D393" s="217" t="s">
        <v>441</v>
      </c>
      <c r="E393" s="218" t="s">
        <v>5745</v>
      </c>
      <c r="F393" s="219" t="s">
        <v>5746</v>
      </c>
      <c r="G393" s="220" t="s">
        <v>1130</v>
      </c>
      <c r="H393" s="221">
        <v>3</v>
      </c>
      <c r="I393" s="270">
        <v>182.6</v>
      </c>
      <c r="J393" s="222">
        <f t="shared" si="0"/>
        <v>547.8</v>
      </c>
      <c r="K393" s="219" t="s">
        <v>5100</v>
      </c>
      <c r="L393" s="334"/>
    </row>
    <row r="394" spans="2:12" s="1" customFormat="1" ht="22.5" customHeight="1" outlineLevel="2">
      <c r="B394" s="302"/>
      <c r="C394" s="217" t="s">
        <v>604</v>
      </c>
      <c r="D394" s="217" t="s">
        <v>441</v>
      </c>
      <c r="E394" s="218" t="s">
        <v>5747</v>
      </c>
      <c r="F394" s="219" t="s">
        <v>5748</v>
      </c>
      <c r="G394" s="220" t="s">
        <v>1130</v>
      </c>
      <c r="H394" s="221">
        <v>3</v>
      </c>
      <c r="I394" s="270">
        <v>204.9</v>
      </c>
      <c r="J394" s="222">
        <f t="shared" si="0"/>
        <v>614.7</v>
      </c>
      <c r="K394" s="219" t="s">
        <v>5100</v>
      </c>
      <c r="L394" s="334"/>
    </row>
    <row r="395" spans="2:12" s="1" customFormat="1" ht="22.5" customHeight="1" outlineLevel="2">
      <c r="B395" s="302"/>
      <c r="C395" s="217" t="s">
        <v>608</v>
      </c>
      <c r="D395" s="217" t="s">
        <v>441</v>
      </c>
      <c r="E395" s="218" t="s">
        <v>5749</v>
      </c>
      <c r="F395" s="219" t="s">
        <v>5750</v>
      </c>
      <c r="G395" s="220" t="s">
        <v>1130</v>
      </c>
      <c r="H395" s="221">
        <v>2</v>
      </c>
      <c r="I395" s="270">
        <v>229.9</v>
      </c>
      <c r="J395" s="222">
        <f t="shared" si="0"/>
        <v>459.8</v>
      </c>
      <c r="K395" s="219" t="s">
        <v>5100</v>
      </c>
      <c r="L395" s="334"/>
    </row>
    <row r="396" spans="2:12" s="1" customFormat="1" ht="31.5" customHeight="1" outlineLevel="2">
      <c r="B396" s="302"/>
      <c r="C396" s="217" t="s">
        <v>612</v>
      </c>
      <c r="D396" s="217" t="s">
        <v>441</v>
      </c>
      <c r="E396" s="218" t="s">
        <v>5751</v>
      </c>
      <c r="F396" s="219" t="s">
        <v>6251</v>
      </c>
      <c r="G396" s="220" t="s">
        <v>1130</v>
      </c>
      <c r="H396" s="221">
        <v>6</v>
      </c>
      <c r="I396" s="270">
        <v>253.6</v>
      </c>
      <c r="J396" s="222">
        <f t="shared" si="0"/>
        <v>1521.6</v>
      </c>
      <c r="K396" s="219" t="s">
        <v>5139</v>
      </c>
      <c r="L396" s="334"/>
    </row>
    <row r="397" spans="2:12" s="1" customFormat="1" ht="22.5" customHeight="1" outlineLevel="2">
      <c r="B397" s="302"/>
      <c r="C397" s="217" t="s">
        <v>618</v>
      </c>
      <c r="D397" s="217" t="s">
        <v>441</v>
      </c>
      <c r="E397" s="218" t="s">
        <v>5753</v>
      </c>
      <c r="F397" s="219" t="s">
        <v>5754</v>
      </c>
      <c r="G397" s="220" t="s">
        <v>1130</v>
      </c>
      <c r="H397" s="221">
        <v>9</v>
      </c>
      <c r="I397" s="270">
        <v>1018.5</v>
      </c>
      <c r="J397" s="222">
        <f t="shared" si="0"/>
        <v>9166.5</v>
      </c>
      <c r="K397" s="219" t="s">
        <v>5100</v>
      </c>
      <c r="L397" s="334"/>
    </row>
    <row r="398" spans="2:12" s="1" customFormat="1" ht="22.5" customHeight="1" outlineLevel="2">
      <c r="B398" s="302"/>
      <c r="C398" s="217" t="s">
        <v>637</v>
      </c>
      <c r="D398" s="217" t="s">
        <v>441</v>
      </c>
      <c r="E398" s="218" t="s">
        <v>5755</v>
      </c>
      <c r="F398" s="219" t="s">
        <v>5756</v>
      </c>
      <c r="G398" s="220" t="s">
        <v>1130</v>
      </c>
      <c r="H398" s="221">
        <v>6</v>
      </c>
      <c r="I398" s="270">
        <v>650.7</v>
      </c>
      <c r="J398" s="222">
        <f t="shared" si="0"/>
        <v>3904.2</v>
      </c>
      <c r="K398" s="219" t="s">
        <v>5100</v>
      </c>
      <c r="L398" s="334"/>
    </row>
    <row r="399" spans="2:12" s="1" customFormat="1" ht="22.5" customHeight="1" outlineLevel="2">
      <c r="B399" s="302"/>
      <c r="C399" s="217" t="s">
        <v>639</v>
      </c>
      <c r="D399" s="217" t="s">
        <v>441</v>
      </c>
      <c r="E399" s="218" t="s">
        <v>5757</v>
      </c>
      <c r="F399" s="219" t="s">
        <v>5758</v>
      </c>
      <c r="G399" s="220" t="s">
        <v>1130</v>
      </c>
      <c r="H399" s="221">
        <v>7</v>
      </c>
      <c r="I399" s="270">
        <v>901.5</v>
      </c>
      <c r="J399" s="222">
        <f t="shared" si="0"/>
        <v>6310.5</v>
      </c>
      <c r="K399" s="219" t="s">
        <v>5100</v>
      </c>
      <c r="L399" s="334"/>
    </row>
    <row r="400" spans="2:12" s="1" customFormat="1" ht="22.5" customHeight="1" outlineLevel="2">
      <c r="B400" s="302"/>
      <c r="C400" s="217" t="s">
        <v>641</v>
      </c>
      <c r="D400" s="217" t="s">
        <v>441</v>
      </c>
      <c r="E400" s="218" t="s">
        <v>5759</v>
      </c>
      <c r="F400" s="219" t="s">
        <v>5760</v>
      </c>
      <c r="G400" s="220" t="s">
        <v>1130</v>
      </c>
      <c r="H400" s="221">
        <v>3</v>
      </c>
      <c r="I400" s="270">
        <v>1462.9</v>
      </c>
      <c r="J400" s="222">
        <f t="shared" si="0"/>
        <v>4388.7</v>
      </c>
      <c r="K400" s="219" t="s">
        <v>5100</v>
      </c>
      <c r="L400" s="334"/>
    </row>
    <row r="401" spans="2:12" s="1" customFormat="1" ht="22.5" customHeight="1" outlineLevel="2">
      <c r="B401" s="302"/>
      <c r="C401" s="217" t="s">
        <v>643</v>
      </c>
      <c r="D401" s="217" t="s">
        <v>441</v>
      </c>
      <c r="E401" s="218" t="s">
        <v>5761</v>
      </c>
      <c r="F401" s="219" t="s">
        <v>5762</v>
      </c>
      <c r="G401" s="220" t="s">
        <v>1130</v>
      </c>
      <c r="H401" s="221">
        <v>9</v>
      </c>
      <c r="I401" s="270">
        <v>5433.5</v>
      </c>
      <c r="J401" s="222">
        <f t="shared" si="0"/>
        <v>48901.5</v>
      </c>
      <c r="K401" s="219" t="s">
        <v>5100</v>
      </c>
      <c r="L401" s="334"/>
    </row>
    <row r="402" spans="2:12" s="1" customFormat="1" ht="22.5" customHeight="1" outlineLevel="2">
      <c r="B402" s="302"/>
      <c r="C402" s="217" t="s">
        <v>645</v>
      </c>
      <c r="D402" s="217" t="s">
        <v>441</v>
      </c>
      <c r="E402" s="218" t="s">
        <v>6252</v>
      </c>
      <c r="F402" s="219" t="s">
        <v>6253</v>
      </c>
      <c r="G402" s="220" t="s">
        <v>1130</v>
      </c>
      <c r="H402" s="221">
        <v>9</v>
      </c>
      <c r="I402" s="270">
        <v>2231.9</v>
      </c>
      <c r="J402" s="222">
        <f t="shared" si="0"/>
        <v>20087.1</v>
      </c>
      <c r="K402" s="219" t="s">
        <v>5139</v>
      </c>
      <c r="L402" s="334"/>
    </row>
    <row r="403" spans="2:12" s="11" customFormat="1" ht="29.85" customHeight="1" outlineLevel="1">
      <c r="B403" s="318"/>
      <c r="C403" s="182"/>
      <c r="D403" s="188" t="s">
        <v>74</v>
      </c>
      <c r="E403" s="189" t="s">
        <v>766</v>
      </c>
      <c r="F403" s="189" t="s">
        <v>6254</v>
      </c>
      <c r="G403" s="182"/>
      <c r="H403" s="182"/>
      <c r="I403" s="321" t="s">
        <v>34</v>
      </c>
      <c r="J403" s="190">
        <f>SUM(J404:J408)</f>
        <v>24049</v>
      </c>
      <c r="K403" s="182"/>
      <c r="L403" s="320"/>
    </row>
    <row r="404" spans="2:12" s="1" customFormat="1" ht="22.5" customHeight="1" outlineLevel="2" collapsed="1">
      <c r="B404" s="302"/>
      <c r="C404" s="191" t="s">
        <v>652</v>
      </c>
      <c r="D404" s="191" t="s">
        <v>342</v>
      </c>
      <c r="E404" s="192" t="s">
        <v>6255</v>
      </c>
      <c r="F404" s="193" t="s">
        <v>6256</v>
      </c>
      <c r="G404" s="194" t="s">
        <v>491</v>
      </c>
      <c r="H404" s="195">
        <v>284</v>
      </c>
      <c r="I404" s="269">
        <v>83.6</v>
      </c>
      <c r="J404" s="197">
        <f>ROUND(I404*H404,2)</f>
        <v>23742.4</v>
      </c>
      <c r="K404" s="193" t="s">
        <v>5139</v>
      </c>
      <c r="L404" s="322"/>
    </row>
    <row r="405" spans="2:12" s="12" customFormat="1" ht="13.5" hidden="1" outlineLevel="3">
      <c r="B405" s="342"/>
      <c r="C405" s="203"/>
      <c r="D405" s="206" t="s">
        <v>348</v>
      </c>
      <c r="E405" s="343" t="s">
        <v>34</v>
      </c>
      <c r="F405" s="344" t="s">
        <v>6257</v>
      </c>
      <c r="G405" s="203"/>
      <c r="H405" s="345" t="s">
        <v>34</v>
      </c>
      <c r="I405" s="346" t="s">
        <v>34</v>
      </c>
      <c r="J405" s="203"/>
      <c r="K405" s="203"/>
      <c r="L405" s="347"/>
    </row>
    <row r="406" spans="2:12" s="13" customFormat="1" ht="13.5" hidden="1" outlineLevel="3">
      <c r="B406" s="331"/>
      <c r="C406" s="204"/>
      <c r="D406" s="206" t="s">
        <v>348</v>
      </c>
      <c r="E406" s="210" t="s">
        <v>34</v>
      </c>
      <c r="F406" s="211" t="s">
        <v>1722</v>
      </c>
      <c r="G406" s="204"/>
      <c r="H406" s="212">
        <v>284</v>
      </c>
      <c r="I406" s="332" t="s">
        <v>34</v>
      </c>
      <c r="J406" s="204"/>
      <c r="K406" s="204"/>
      <c r="L406" s="333"/>
    </row>
    <row r="407" spans="2:12" s="14" customFormat="1" ht="13.5" hidden="1" outlineLevel="3">
      <c r="B407" s="335"/>
      <c r="C407" s="205"/>
      <c r="D407" s="206" t="s">
        <v>348</v>
      </c>
      <c r="E407" s="207" t="s">
        <v>34</v>
      </c>
      <c r="F407" s="208" t="s">
        <v>352</v>
      </c>
      <c r="G407" s="205"/>
      <c r="H407" s="209">
        <v>284</v>
      </c>
      <c r="I407" s="336" t="s">
        <v>34</v>
      </c>
      <c r="J407" s="205"/>
      <c r="K407" s="205"/>
      <c r="L407" s="337"/>
    </row>
    <row r="408" spans="2:12" s="1" customFormat="1" ht="22.5" customHeight="1" outlineLevel="2" collapsed="1">
      <c r="B408" s="302"/>
      <c r="C408" s="191" t="s">
        <v>655</v>
      </c>
      <c r="D408" s="191" t="s">
        <v>342</v>
      </c>
      <c r="E408" s="192" t="s">
        <v>6258</v>
      </c>
      <c r="F408" s="193" t="s">
        <v>6259</v>
      </c>
      <c r="G408" s="194" t="s">
        <v>491</v>
      </c>
      <c r="H408" s="195">
        <v>2</v>
      </c>
      <c r="I408" s="269">
        <v>153.3</v>
      </c>
      <c r="J408" s="197">
        <f>ROUND(I408*H408,2)</f>
        <v>306.6</v>
      </c>
      <c r="K408" s="193" t="s">
        <v>5100</v>
      </c>
      <c r="L408" s="322"/>
    </row>
    <row r="409" spans="2:12" s="12" customFormat="1" ht="13.5" hidden="1" outlineLevel="3">
      <c r="B409" s="342"/>
      <c r="C409" s="203"/>
      <c r="D409" s="206" t="s">
        <v>348</v>
      </c>
      <c r="E409" s="343" t="s">
        <v>34</v>
      </c>
      <c r="F409" s="344" t="s">
        <v>6260</v>
      </c>
      <c r="G409" s="203"/>
      <c r="H409" s="345" t="s">
        <v>34</v>
      </c>
      <c r="I409" s="346" t="s">
        <v>34</v>
      </c>
      <c r="J409" s="203"/>
      <c r="K409" s="203"/>
      <c r="L409" s="347"/>
    </row>
    <row r="410" spans="2:12" s="13" customFormat="1" ht="13.5" hidden="1" outlineLevel="3">
      <c r="B410" s="331"/>
      <c r="C410" s="204"/>
      <c r="D410" s="206" t="s">
        <v>348</v>
      </c>
      <c r="E410" s="210" t="s">
        <v>34</v>
      </c>
      <c r="F410" s="211" t="s">
        <v>83</v>
      </c>
      <c r="G410" s="204"/>
      <c r="H410" s="212">
        <v>2</v>
      </c>
      <c r="I410" s="332" t="s">
        <v>34</v>
      </c>
      <c r="J410" s="204"/>
      <c r="K410" s="204"/>
      <c r="L410" s="333"/>
    </row>
    <row r="411" spans="2:12" s="14" customFormat="1" ht="13.5" hidden="1" outlineLevel="3">
      <c r="B411" s="335"/>
      <c r="C411" s="205"/>
      <c r="D411" s="206" t="s">
        <v>348</v>
      </c>
      <c r="E411" s="207" t="s">
        <v>34</v>
      </c>
      <c r="F411" s="208" t="s">
        <v>352</v>
      </c>
      <c r="G411" s="205"/>
      <c r="H411" s="209">
        <v>2</v>
      </c>
      <c r="I411" s="336" t="s">
        <v>34</v>
      </c>
      <c r="J411" s="205"/>
      <c r="K411" s="205"/>
      <c r="L411" s="337"/>
    </row>
    <row r="412" spans="2:12" s="11" customFormat="1" ht="29.85" customHeight="1" outlineLevel="1">
      <c r="B412" s="318"/>
      <c r="C412" s="182"/>
      <c r="D412" s="188" t="s">
        <v>74</v>
      </c>
      <c r="E412" s="189" t="s">
        <v>808</v>
      </c>
      <c r="F412" s="189" t="s">
        <v>5765</v>
      </c>
      <c r="G412" s="182"/>
      <c r="H412" s="182"/>
      <c r="I412" s="321" t="s">
        <v>34</v>
      </c>
      <c r="J412" s="190">
        <f>J413</f>
        <v>45501.71</v>
      </c>
      <c r="K412" s="182"/>
      <c r="L412" s="320"/>
    </row>
    <row r="413" spans="2:12" s="1" customFormat="1" ht="22.5" customHeight="1" outlineLevel="2">
      <c r="B413" s="302"/>
      <c r="C413" s="191" t="s">
        <v>659</v>
      </c>
      <c r="D413" s="191" t="s">
        <v>342</v>
      </c>
      <c r="E413" s="192" t="s">
        <v>5766</v>
      </c>
      <c r="F413" s="193" t="s">
        <v>5767</v>
      </c>
      <c r="G413" s="194" t="s">
        <v>417</v>
      </c>
      <c r="H413" s="195">
        <v>932.412</v>
      </c>
      <c r="I413" s="269">
        <v>48.8</v>
      </c>
      <c r="J413" s="197">
        <f>ROUND(I413*H413,2)</f>
        <v>45501.71</v>
      </c>
      <c r="K413" s="193" t="s">
        <v>5100</v>
      </c>
      <c r="L413" s="322"/>
    </row>
    <row r="414" spans="2:12" s="1" customFormat="1" ht="6.9" customHeight="1">
      <c r="B414" s="323"/>
      <c r="C414" s="324"/>
      <c r="D414" s="324"/>
      <c r="E414" s="324"/>
      <c r="F414" s="324"/>
      <c r="G414" s="324"/>
      <c r="H414" s="324"/>
      <c r="I414" s="338"/>
      <c r="J414" s="324"/>
      <c r="K414" s="324"/>
      <c r="L414" s="326"/>
    </row>
  </sheetData>
  <sheetProtection formatColumns="0" formatRows="0" sort="0" autoFilter="0"/>
  <autoFilter ref="C96:K413"/>
  <mergeCells count="14">
    <mergeCell ref="E87:H87"/>
    <mergeCell ref="E85:H85"/>
    <mergeCell ref="E89:H89"/>
    <mergeCell ref="G1:H1"/>
    <mergeCell ref="E49:H49"/>
    <mergeCell ref="E53:H53"/>
    <mergeCell ref="E51:H51"/>
    <mergeCell ref="E55:H55"/>
    <mergeCell ref="E83:H8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275"/>
  <sheetViews>
    <sheetView showGridLines="0" workbookViewId="0" topLeftCell="A1">
      <pane ySplit="1" topLeftCell="A87" activePane="bottomLeft" state="frozen"/>
      <selection pane="bottomLeft" activeCell="B84" sqref="B84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6062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5177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6261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188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5092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ROUND(J96,2)</f>
        <v>492740.24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6062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5177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01.2 - kanalizační odbočky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PROJEKTY VODAM s.r.o.   HRANICE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J96</f>
        <v>492740.2400000001</v>
      </c>
      <c r="K64" s="41"/>
      <c r="L64" s="247"/>
    </row>
    <row r="65" spans="2:12" s="8" customFormat="1" ht="24.9" customHeight="1" hidden="1">
      <c r="B65" s="145"/>
      <c r="C65" s="146"/>
      <c r="D65" s="147" t="s">
        <v>288</v>
      </c>
      <c r="E65" s="148"/>
      <c r="F65" s="148"/>
      <c r="G65" s="148"/>
      <c r="H65" s="148"/>
      <c r="I65" s="149"/>
      <c r="J65" s="150">
        <f>J97</f>
        <v>492740.2400000001</v>
      </c>
      <c r="K65" s="151"/>
      <c r="L65" s="146"/>
    </row>
    <row r="66" spans="2:12" s="9" customFormat="1" ht="19.95" customHeight="1" hidden="1">
      <c r="B66" s="152"/>
      <c r="C66" s="153"/>
      <c r="D66" s="154" t="s">
        <v>290</v>
      </c>
      <c r="E66" s="155"/>
      <c r="F66" s="155"/>
      <c r="G66" s="155"/>
      <c r="H66" s="155"/>
      <c r="I66" s="156"/>
      <c r="J66" s="157">
        <f>J98</f>
        <v>165924.76000000004</v>
      </c>
      <c r="K66" s="158"/>
      <c r="L66" s="153"/>
    </row>
    <row r="67" spans="2:12" s="9" customFormat="1" ht="19.95" customHeight="1" hidden="1">
      <c r="B67" s="152"/>
      <c r="C67" s="153"/>
      <c r="D67" s="154" t="s">
        <v>5179</v>
      </c>
      <c r="E67" s="155"/>
      <c r="F67" s="155"/>
      <c r="G67" s="155"/>
      <c r="H67" s="155"/>
      <c r="I67" s="156"/>
      <c r="J67" s="157">
        <f>J179</f>
        <v>81334.44</v>
      </c>
      <c r="K67" s="158"/>
      <c r="L67" s="153"/>
    </row>
    <row r="68" spans="2:12" s="9" customFormat="1" ht="19.95" customHeight="1" hidden="1">
      <c r="B68" s="152"/>
      <c r="C68" s="153"/>
      <c r="D68" s="154" t="s">
        <v>302</v>
      </c>
      <c r="E68" s="155"/>
      <c r="F68" s="155"/>
      <c r="G68" s="155"/>
      <c r="H68" s="155"/>
      <c r="I68" s="156"/>
      <c r="J68" s="157">
        <f>J206</f>
        <v>11590.689999999999</v>
      </c>
      <c r="K68" s="158"/>
      <c r="L68" s="153"/>
    </row>
    <row r="69" spans="2:12" s="9" customFormat="1" ht="19.95" customHeight="1" hidden="1">
      <c r="B69" s="152"/>
      <c r="C69" s="153"/>
      <c r="D69" s="154" t="s">
        <v>304</v>
      </c>
      <c r="E69" s="155"/>
      <c r="F69" s="155"/>
      <c r="G69" s="155"/>
      <c r="H69" s="155"/>
      <c r="I69" s="156"/>
      <c r="J69" s="157">
        <f>J217</f>
        <v>129926.79999999999</v>
      </c>
      <c r="K69" s="158"/>
      <c r="L69" s="153"/>
    </row>
    <row r="70" spans="2:12" s="9" customFormat="1" ht="19.95" customHeight="1" hidden="1">
      <c r="B70" s="152"/>
      <c r="C70" s="153"/>
      <c r="D70" s="154" t="s">
        <v>308</v>
      </c>
      <c r="E70" s="155"/>
      <c r="F70" s="155"/>
      <c r="G70" s="155"/>
      <c r="H70" s="155"/>
      <c r="I70" s="156"/>
      <c r="J70" s="157">
        <f>J248</f>
        <v>84932.38000000002</v>
      </c>
      <c r="K70" s="158"/>
      <c r="L70" s="153"/>
    </row>
    <row r="71" spans="2:12" s="9" customFormat="1" ht="19.95" customHeight="1" hidden="1">
      <c r="B71" s="152"/>
      <c r="C71" s="153"/>
      <c r="D71" s="154" t="s">
        <v>6065</v>
      </c>
      <c r="E71" s="155"/>
      <c r="F71" s="155"/>
      <c r="G71" s="155"/>
      <c r="H71" s="155"/>
      <c r="I71" s="156"/>
      <c r="J71" s="157">
        <f>J268</f>
        <v>10332.96</v>
      </c>
      <c r="K71" s="158"/>
      <c r="L71" s="153"/>
    </row>
    <row r="72" spans="2:12" s="9" customFormat="1" ht="19.95" customHeight="1" hidden="1">
      <c r="B72" s="152"/>
      <c r="C72" s="153"/>
      <c r="D72" s="154" t="s">
        <v>5181</v>
      </c>
      <c r="E72" s="155"/>
      <c r="F72" s="155"/>
      <c r="G72" s="155"/>
      <c r="H72" s="155"/>
      <c r="I72" s="156"/>
      <c r="J72" s="157">
        <f>J273</f>
        <v>8698.21</v>
      </c>
      <c r="K72" s="158"/>
      <c r="L72" s="153"/>
    </row>
    <row r="73" spans="2:12" s="1" customFormat="1" ht="21.75" customHeight="1" hidden="1">
      <c r="B73" s="37"/>
      <c r="C73" s="38"/>
      <c r="D73" s="38"/>
      <c r="E73" s="38"/>
      <c r="F73" s="38"/>
      <c r="G73" s="38"/>
      <c r="H73" s="38"/>
      <c r="I73" s="114"/>
      <c r="J73" s="38"/>
      <c r="K73" s="41"/>
      <c r="L73" s="247"/>
    </row>
    <row r="74" spans="2:12" s="1" customFormat="1" ht="6.9" customHeight="1" hidden="1">
      <c r="B74" s="51"/>
      <c r="C74" s="52"/>
      <c r="D74" s="52"/>
      <c r="E74" s="52"/>
      <c r="F74" s="52"/>
      <c r="G74" s="52"/>
      <c r="H74" s="52"/>
      <c r="I74" s="135"/>
      <c r="J74" s="52"/>
      <c r="K74" s="53"/>
      <c r="L74" s="247"/>
    </row>
    <row r="75" ht="13.5" hidden="1"/>
    <row r="76" ht="13.5" hidden="1"/>
    <row r="77" ht="13.5" hidden="1"/>
    <row r="78" spans="2:12" s="1" customFormat="1" ht="6.9" customHeight="1">
      <c r="B78" s="327"/>
      <c r="C78" s="328"/>
      <c r="D78" s="328"/>
      <c r="E78" s="328"/>
      <c r="F78" s="328"/>
      <c r="G78" s="328"/>
      <c r="H78" s="328"/>
      <c r="I78" s="329"/>
      <c r="J78" s="328"/>
      <c r="K78" s="328"/>
      <c r="L78" s="330"/>
    </row>
    <row r="79" spans="2:12" s="1" customFormat="1" ht="36.9" customHeight="1">
      <c r="B79" s="302"/>
      <c r="C79" s="25" t="s">
        <v>322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6.9" customHeight="1">
      <c r="B80" s="302"/>
      <c r="C80" s="260"/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14.4" customHeight="1">
      <c r="B81" s="302"/>
      <c r="C81" s="32" t="s">
        <v>16</v>
      </c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22.5" customHeight="1">
      <c r="B82" s="302"/>
      <c r="C82" s="260"/>
      <c r="D82" s="260"/>
      <c r="E82" s="384" t="s">
        <v>17</v>
      </c>
      <c r="F82" s="375"/>
      <c r="G82" s="375"/>
      <c r="H82" s="375"/>
      <c r="I82" s="114"/>
      <c r="J82" s="260"/>
      <c r="K82" s="260"/>
      <c r="L82" s="303"/>
    </row>
    <row r="83" spans="2:12" ht="13.2">
      <c r="B83" s="301"/>
      <c r="C83" s="32" t="s">
        <v>217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ht="22.5" customHeight="1">
      <c r="B84" s="301"/>
      <c r="C84" s="262"/>
      <c r="D84" s="262"/>
      <c r="E84" s="384" t="s">
        <v>6062</v>
      </c>
      <c r="F84" s="382"/>
      <c r="G84" s="382"/>
      <c r="H84" s="382"/>
      <c r="I84" s="113"/>
      <c r="J84" s="262"/>
      <c r="K84" s="262"/>
      <c r="L84" s="300"/>
    </row>
    <row r="85" spans="2:12" ht="13.2">
      <c r="B85" s="301"/>
      <c r="C85" s="32" t="s">
        <v>221</v>
      </c>
      <c r="D85" s="262"/>
      <c r="E85" s="262"/>
      <c r="F85" s="262"/>
      <c r="G85" s="262"/>
      <c r="H85" s="262"/>
      <c r="I85" s="113"/>
      <c r="J85" s="262"/>
      <c r="K85" s="262"/>
      <c r="L85" s="300"/>
    </row>
    <row r="86" spans="2:12" s="1" customFormat="1" ht="22.5" customHeight="1">
      <c r="B86" s="302"/>
      <c r="C86" s="260"/>
      <c r="D86" s="260"/>
      <c r="E86" s="383" t="s">
        <v>5177</v>
      </c>
      <c r="F86" s="375"/>
      <c r="G86" s="375"/>
      <c r="H86" s="375"/>
      <c r="I86" s="114"/>
      <c r="J86" s="260"/>
      <c r="K86" s="260"/>
      <c r="L86" s="303"/>
    </row>
    <row r="87" spans="2:12" s="1" customFormat="1" ht="14.4" customHeight="1">
      <c r="B87" s="302"/>
      <c r="C87" s="32" t="s">
        <v>225</v>
      </c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23.25" customHeight="1">
      <c r="B88" s="302"/>
      <c r="C88" s="260"/>
      <c r="D88" s="260"/>
      <c r="E88" s="385" t="str">
        <f>E13</f>
        <v>SO 01.2 - kanalizační odbočky</v>
      </c>
      <c r="F88" s="375"/>
      <c r="G88" s="375"/>
      <c r="H88" s="375"/>
      <c r="I88" s="114"/>
      <c r="J88" s="260"/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8" customHeight="1">
      <c r="B90" s="302"/>
      <c r="C90" s="32" t="s">
        <v>24</v>
      </c>
      <c r="D90" s="260"/>
      <c r="E90" s="260"/>
      <c r="F90" s="30" t="str">
        <f>F16</f>
        <v>HRANICE - DRAHOTUŠE</v>
      </c>
      <c r="G90" s="260"/>
      <c r="H90" s="260"/>
      <c r="I90" s="115" t="s">
        <v>26</v>
      </c>
      <c r="J90" s="116" t="str">
        <f>IF(J16="","",J16)</f>
        <v>6.4.2016</v>
      </c>
      <c r="K90" s="260"/>
      <c r="L90" s="303"/>
    </row>
    <row r="91" spans="2:12" s="1" customFormat="1" ht="6.9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" customFormat="1" ht="13.2">
      <c r="B92" s="302"/>
      <c r="C92" s="32" t="s">
        <v>32</v>
      </c>
      <c r="D92" s="260"/>
      <c r="E92" s="260"/>
      <c r="F92" s="30" t="str">
        <f>E19</f>
        <v>VODOVODY A KANALIZACE PŘEROV a.s.</v>
      </c>
      <c r="G92" s="260"/>
      <c r="H92" s="260"/>
      <c r="I92" s="115" t="s">
        <v>38</v>
      </c>
      <c r="J92" s="30" t="str">
        <f>E25</f>
        <v>PROJEKTY VODAM s.r.o.   HRANICE</v>
      </c>
      <c r="K92" s="260"/>
      <c r="L92" s="303"/>
    </row>
    <row r="93" spans="2:12" s="1" customFormat="1" ht="14.4" customHeight="1">
      <c r="B93" s="302"/>
      <c r="C93" s="32" t="s">
        <v>37</v>
      </c>
      <c r="D93" s="260"/>
      <c r="E93" s="260"/>
      <c r="F93" s="30" t="s">
        <v>6577</v>
      </c>
      <c r="G93" s="260"/>
      <c r="H93" s="260"/>
      <c r="I93" s="114"/>
      <c r="J93" s="260"/>
      <c r="K93" s="260"/>
      <c r="L93" s="303"/>
    </row>
    <row r="94" spans="2:12" s="1" customFormat="1" ht="10.35" customHeight="1">
      <c r="B94" s="302"/>
      <c r="C94" s="260"/>
      <c r="D94" s="260"/>
      <c r="E94" s="260"/>
      <c r="F94" s="260"/>
      <c r="G94" s="260"/>
      <c r="H94" s="260"/>
      <c r="I94" s="114"/>
      <c r="J94" s="260"/>
      <c r="K94" s="260"/>
      <c r="L94" s="303"/>
    </row>
    <row r="95" spans="2:12" s="10" customFormat="1" ht="29.25" customHeight="1">
      <c r="B95" s="315"/>
      <c r="C95" s="165" t="s">
        <v>323</v>
      </c>
      <c r="D95" s="166" t="s">
        <v>60</v>
      </c>
      <c r="E95" s="166" t="s">
        <v>57</v>
      </c>
      <c r="F95" s="166" t="s">
        <v>324</v>
      </c>
      <c r="G95" s="166" t="s">
        <v>325</v>
      </c>
      <c r="H95" s="166" t="s">
        <v>326</v>
      </c>
      <c r="I95" s="167" t="s">
        <v>327</v>
      </c>
      <c r="J95" s="166" t="s">
        <v>283</v>
      </c>
      <c r="K95" s="168" t="s">
        <v>328</v>
      </c>
      <c r="L95" s="368"/>
    </row>
    <row r="96" spans="2:12" s="1" customFormat="1" ht="29.25" customHeight="1">
      <c r="B96" s="302"/>
      <c r="C96" s="316" t="s">
        <v>285</v>
      </c>
      <c r="D96" s="260"/>
      <c r="E96" s="260"/>
      <c r="F96" s="260"/>
      <c r="G96" s="260"/>
      <c r="H96" s="260"/>
      <c r="I96" s="114"/>
      <c r="J96" s="317">
        <f>J97</f>
        <v>492740.2400000001</v>
      </c>
      <c r="K96" s="260"/>
      <c r="L96" s="303"/>
    </row>
    <row r="97" spans="2:12" s="11" customFormat="1" ht="37.35" customHeight="1">
      <c r="B97" s="318"/>
      <c r="C97" s="182"/>
      <c r="D97" s="188" t="s">
        <v>74</v>
      </c>
      <c r="E97" s="231" t="s">
        <v>336</v>
      </c>
      <c r="F97" s="231" t="s">
        <v>337</v>
      </c>
      <c r="G97" s="182"/>
      <c r="H97" s="182"/>
      <c r="I97" s="319"/>
      <c r="J97" s="232">
        <f>J98+J179+J206+J217+J248+J268+J273</f>
        <v>492740.2400000001</v>
      </c>
      <c r="K97" s="182"/>
      <c r="L97" s="320"/>
    </row>
    <row r="98" spans="2:12" s="11" customFormat="1" ht="29.85" customHeight="1" outlineLevel="1">
      <c r="B98" s="318"/>
      <c r="C98" s="182"/>
      <c r="D98" s="188" t="s">
        <v>74</v>
      </c>
      <c r="E98" s="189" t="s">
        <v>23</v>
      </c>
      <c r="F98" s="189" t="s">
        <v>339</v>
      </c>
      <c r="G98" s="182"/>
      <c r="H98" s="182"/>
      <c r="I98" s="319"/>
      <c r="J98" s="190">
        <f>SUM(J99:J176)</f>
        <v>165924.76000000004</v>
      </c>
      <c r="K98" s="182"/>
      <c r="L98" s="320"/>
    </row>
    <row r="99" spans="2:12" s="1" customFormat="1" ht="22.5" customHeight="1" outlineLevel="2">
      <c r="B99" s="302"/>
      <c r="C99" s="191" t="s">
        <v>23</v>
      </c>
      <c r="D99" s="191" t="s">
        <v>342</v>
      </c>
      <c r="E99" s="192" t="s">
        <v>5183</v>
      </c>
      <c r="F99" s="193" t="s">
        <v>6066</v>
      </c>
      <c r="G99" s="194" t="s">
        <v>6067</v>
      </c>
      <c r="H99" s="195">
        <v>19</v>
      </c>
      <c r="I99" s="269">
        <v>39</v>
      </c>
      <c r="J99" s="197">
        <f>ROUND(I99*H99,2)</f>
        <v>741</v>
      </c>
      <c r="K99" s="193" t="s">
        <v>5100</v>
      </c>
      <c r="L99" s="322"/>
    </row>
    <row r="100" spans="2:12" s="1" customFormat="1" ht="22.5" customHeight="1" outlineLevel="2">
      <c r="B100" s="302"/>
      <c r="C100" s="191" t="s">
        <v>83</v>
      </c>
      <c r="D100" s="191" t="s">
        <v>342</v>
      </c>
      <c r="E100" s="192" t="s">
        <v>5841</v>
      </c>
      <c r="F100" s="193" t="s">
        <v>5842</v>
      </c>
      <c r="G100" s="194" t="s">
        <v>986</v>
      </c>
      <c r="H100" s="195">
        <v>4</v>
      </c>
      <c r="I100" s="269">
        <v>69.7</v>
      </c>
      <c r="J100" s="197">
        <f>ROUND(I100*H100,2)</f>
        <v>278.8</v>
      </c>
      <c r="K100" s="193" t="s">
        <v>5100</v>
      </c>
      <c r="L100" s="322"/>
    </row>
    <row r="101" spans="2:12" s="1" customFormat="1" ht="22.5" customHeight="1" outlineLevel="2" collapsed="1">
      <c r="B101" s="302"/>
      <c r="C101" s="191" t="s">
        <v>90</v>
      </c>
      <c r="D101" s="191" t="s">
        <v>342</v>
      </c>
      <c r="E101" s="192" t="s">
        <v>6068</v>
      </c>
      <c r="F101" s="193" t="s">
        <v>6069</v>
      </c>
      <c r="G101" s="194" t="s">
        <v>491</v>
      </c>
      <c r="H101" s="195">
        <v>30</v>
      </c>
      <c r="I101" s="269">
        <v>132.4</v>
      </c>
      <c r="J101" s="197">
        <f>ROUND(I101*H101,2)</f>
        <v>3972</v>
      </c>
      <c r="K101" s="193" t="s">
        <v>5100</v>
      </c>
      <c r="L101" s="322"/>
    </row>
    <row r="102" spans="2:12" s="12" customFormat="1" ht="13.5" hidden="1" outlineLevel="3">
      <c r="B102" s="342"/>
      <c r="C102" s="203"/>
      <c r="D102" s="206" t="s">
        <v>348</v>
      </c>
      <c r="E102" s="343" t="s">
        <v>34</v>
      </c>
      <c r="F102" s="344" t="s">
        <v>6070</v>
      </c>
      <c r="G102" s="203"/>
      <c r="H102" s="345" t="s">
        <v>34</v>
      </c>
      <c r="I102" s="346" t="s">
        <v>34</v>
      </c>
      <c r="J102" s="203"/>
      <c r="K102" s="203"/>
      <c r="L102" s="347"/>
    </row>
    <row r="103" spans="2:12" s="13" customFormat="1" ht="13.5" hidden="1" outlineLevel="3">
      <c r="B103" s="331"/>
      <c r="C103" s="204"/>
      <c r="D103" s="206" t="s">
        <v>348</v>
      </c>
      <c r="E103" s="210" t="s">
        <v>34</v>
      </c>
      <c r="F103" s="211" t="s">
        <v>6262</v>
      </c>
      <c r="G103" s="204"/>
      <c r="H103" s="212">
        <v>30</v>
      </c>
      <c r="I103" s="332" t="s">
        <v>34</v>
      </c>
      <c r="J103" s="204"/>
      <c r="K103" s="204"/>
      <c r="L103" s="333"/>
    </row>
    <row r="104" spans="2:12" s="14" customFormat="1" ht="13.5" hidden="1" outlineLevel="3">
      <c r="B104" s="335"/>
      <c r="C104" s="205"/>
      <c r="D104" s="206" t="s">
        <v>348</v>
      </c>
      <c r="E104" s="207" t="s">
        <v>34</v>
      </c>
      <c r="F104" s="208" t="s">
        <v>352</v>
      </c>
      <c r="G104" s="205"/>
      <c r="H104" s="209">
        <v>30</v>
      </c>
      <c r="I104" s="336" t="s">
        <v>34</v>
      </c>
      <c r="J104" s="205"/>
      <c r="K104" s="205"/>
      <c r="L104" s="337"/>
    </row>
    <row r="105" spans="2:12" s="1" customFormat="1" ht="22.5" customHeight="1" outlineLevel="2" collapsed="1">
      <c r="B105" s="302"/>
      <c r="C105" s="191" t="s">
        <v>347</v>
      </c>
      <c r="D105" s="191" t="s">
        <v>342</v>
      </c>
      <c r="E105" s="192" t="s">
        <v>5844</v>
      </c>
      <c r="F105" s="193" t="s">
        <v>5845</v>
      </c>
      <c r="G105" s="194" t="s">
        <v>491</v>
      </c>
      <c r="H105" s="195">
        <v>24</v>
      </c>
      <c r="I105" s="269">
        <v>348.3</v>
      </c>
      <c r="J105" s="197">
        <f>ROUND(I105*H105,2)</f>
        <v>8359.2</v>
      </c>
      <c r="K105" s="193" t="s">
        <v>5100</v>
      </c>
      <c r="L105" s="322"/>
    </row>
    <row r="106" spans="2:12" s="12" customFormat="1" ht="13.5" hidden="1" outlineLevel="3">
      <c r="B106" s="342"/>
      <c r="C106" s="203"/>
      <c r="D106" s="206" t="s">
        <v>348</v>
      </c>
      <c r="E106" s="343" t="s">
        <v>34</v>
      </c>
      <c r="F106" s="344" t="s">
        <v>6076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11" t="s">
        <v>6263</v>
      </c>
      <c r="G107" s="204"/>
      <c r="H107" s="212">
        <v>24</v>
      </c>
      <c r="I107" s="332" t="s">
        <v>34</v>
      </c>
      <c r="J107" s="204"/>
      <c r="K107" s="204"/>
      <c r="L107" s="333"/>
    </row>
    <row r="108" spans="2:12" s="14" customFormat="1" ht="13.5" hidden="1" outlineLevel="3">
      <c r="B108" s="335"/>
      <c r="C108" s="205"/>
      <c r="D108" s="206" t="s">
        <v>348</v>
      </c>
      <c r="E108" s="207" t="s">
        <v>34</v>
      </c>
      <c r="F108" s="208" t="s">
        <v>352</v>
      </c>
      <c r="G108" s="205"/>
      <c r="H108" s="209">
        <v>24</v>
      </c>
      <c r="I108" s="336" t="s">
        <v>34</v>
      </c>
      <c r="J108" s="205"/>
      <c r="K108" s="205"/>
      <c r="L108" s="337"/>
    </row>
    <row r="109" spans="2:12" s="1" customFormat="1" ht="22.5" customHeight="1" outlineLevel="2" collapsed="1">
      <c r="B109" s="302"/>
      <c r="C109" s="191" t="s">
        <v>368</v>
      </c>
      <c r="D109" s="191" t="s">
        <v>342</v>
      </c>
      <c r="E109" s="192" t="s">
        <v>5197</v>
      </c>
      <c r="F109" s="193" t="s">
        <v>5198</v>
      </c>
      <c r="G109" s="194" t="s">
        <v>491</v>
      </c>
      <c r="H109" s="195">
        <v>3</v>
      </c>
      <c r="I109" s="269">
        <v>69.7</v>
      </c>
      <c r="J109" s="197">
        <f>ROUND(I109*H109,2)</f>
        <v>209.1</v>
      </c>
      <c r="K109" s="193" t="s">
        <v>5100</v>
      </c>
      <c r="L109" s="322"/>
    </row>
    <row r="110" spans="2:12" s="12" customFormat="1" ht="13.5" hidden="1" outlineLevel="3">
      <c r="B110" s="342"/>
      <c r="C110" s="203"/>
      <c r="D110" s="206" t="s">
        <v>348</v>
      </c>
      <c r="E110" s="343" t="s">
        <v>34</v>
      </c>
      <c r="F110" s="344" t="s">
        <v>6078</v>
      </c>
      <c r="G110" s="203"/>
      <c r="H110" s="345" t="s">
        <v>34</v>
      </c>
      <c r="I110" s="346" t="s">
        <v>34</v>
      </c>
      <c r="J110" s="203"/>
      <c r="K110" s="203"/>
      <c r="L110" s="347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6264</v>
      </c>
      <c r="G111" s="204"/>
      <c r="H111" s="212">
        <v>3</v>
      </c>
      <c r="I111" s="332" t="s">
        <v>34</v>
      </c>
      <c r="J111" s="204"/>
      <c r="K111" s="204"/>
      <c r="L111" s="333"/>
    </row>
    <row r="112" spans="2:12" s="14" customFormat="1" ht="13.5" hidden="1" outlineLevel="3">
      <c r="B112" s="335"/>
      <c r="C112" s="205"/>
      <c r="D112" s="206" t="s">
        <v>348</v>
      </c>
      <c r="E112" s="207" t="s">
        <v>34</v>
      </c>
      <c r="F112" s="208" t="s">
        <v>352</v>
      </c>
      <c r="G112" s="205"/>
      <c r="H112" s="209">
        <v>3</v>
      </c>
      <c r="I112" s="336" t="s">
        <v>34</v>
      </c>
      <c r="J112" s="205"/>
      <c r="K112" s="205"/>
      <c r="L112" s="337"/>
    </row>
    <row r="113" spans="2:12" s="1" customFormat="1" ht="22.5" customHeight="1" outlineLevel="2" collapsed="1">
      <c r="B113" s="302"/>
      <c r="C113" s="191" t="s">
        <v>373</v>
      </c>
      <c r="D113" s="191" t="s">
        <v>342</v>
      </c>
      <c r="E113" s="192" t="s">
        <v>5202</v>
      </c>
      <c r="F113" s="193" t="s">
        <v>5203</v>
      </c>
      <c r="G113" s="194" t="s">
        <v>345</v>
      </c>
      <c r="H113" s="195">
        <v>114.51</v>
      </c>
      <c r="I113" s="269">
        <v>111.5</v>
      </c>
      <c r="J113" s="197">
        <f>ROUND(I113*H113,2)</f>
        <v>12767.87</v>
      </c>
      <c r="K113" s="193" t="s">
        <v>5100</v>
      </c>
      <c r="L113" s="322"/>
    </row>
    <row r="114" spans="2:12" s="12" customFormat="1" ht="13.5" hidden="1" outlineLevel="3">
      <c r="B114" s="342"/>
      <c r="C114" s="203"/>
      <c r="D114" s="206" t="s">
        <v>348</v>
      </c>
      <c r="E114" s="343" t="s">
        <v>34</v>
      </c>
      <c r="F114" s="344" t="s">
        <v>6070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6265</v>
      </c>
      <c r="G115" s="204"/>
      <c r="H115" s="212">
        <v>52.8</v>
      </c>
      <c r="I115" s="332" t="s">
        <v>34</v>
      </c>
      <c r="J115" s="204"/>
      <c r="K115" s="204"/>
      <c r="L115" s="333"/>
    </row>
    <row r="116" spans="2:12" s="12" customFormat="1" ht="13.5" hidden="1" outlineLevel="3">
      <c r="B116" s="342"/>
      <c r="C116" s="203"/>
      <c r="D116" s="206" t="s">
        <v>348</v>
      </c>
      <c r="E116" s="343" t="s">
        <v>34</v>
      </c>
      <c r="F116" s="344" t="s">
        <v>6076</v>
      </c>
      <c r="G116" s="203"/>
      <c r="H116" s="345" t="s">
        <v>34</v>
      </c>
      <c r="I116" s="346" t="s">
        <v>34</v>
      </c>
      <c r="J116" s="203"/>
      <c r="K116" s="203"/>
      <c r="L116" s="347"/>
    </row>
    <row r="117" spans="2:12" s="13" customFormat="1" ht="13.5" hidden="1" outlineLevel="3">
      <c r="B117" s="331"/>
      <c r="C117" s="204"/>
      <c r="D117" s="206" t="s">
        <v>348</v>
      </c>
      <c r="E117" s="210" t="s">
        <v>34</v>
      </c>
      <c r="F117" s="211" t="s">
        <v>6266</v>
      </c>
      <c r="G117" s="204"/>
      <c r="H117" s="212">
        <v>58.08</v>
      </c>
      <c r="I117" s="332" t="s">
        <v>34</v>
      </c>
      <c r="J117" s="204"/>
      <c r="K117" s="204"/>
      <c r="L117" s="333"/>
    </row>
    <row r="118" spans="2:12" s="12" customFormat="1" ht="13.5" hidden="1" outlineLevel="3">
      <c r="B118" s="342"/>
      <c r="C118" s="203"/>
      <c r="D118" s="206" t="s">
        <v>348</v>
      </c>
      <c r="E118" s="343" t="s">
        <v>34</v>
      </c>
      <c r="F118" s="344" t="s">
        <v>6078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3" customFormat="1" ht="13.5" hidden="1" outlineLevel="3">
      <c r="B119" s="331"/>
      <c r="C119" s="204"/>
      <c r="D119" s="206" t="s">
        <v>348</v>
      </c>
      <c r="E119" s="210" t="s">
        <v>34</v>
      </c>
      <c r="F119" s="211" t="s">
        <v>6267</v>
      </c>
      <c r="G119" s="204"/>
      <c r="H119" s="212">
        <v>3.63</v>
      </c>
      <c r="I119" s="332" t="s">
        <v>34</v>
      </c>
      <c r="J119" s="204"/>
      <c r="K119" s="204"/>
      <c r="L119" s="333"/>
    </row>
    <row r="120" spans="2:12" s="14" customFormat="1" ht="13.5" hidden="1" outlineLevel="3">
      <c r="B120" s="335"/>
      <c r="C120" s="205"/>
      <c r="D120" s="206" t="s">
        <v>348</v>
      </c>
      <c r="E120" s="207" t="s">
        <v>34</v>
      </c>
      <c r="F120" s="208" t="s">
        <v>352</v>
      </c>
      <c r="G120" s="205"/>
      <c r="H120" s="209">
        <v>114.51</v>
      </c>
      <c r="I120" s="336" t="s">
        <v>34</v>
      </c>
      <c r="J120" s="205"/>
      <c r="K120" s="205"/>
      <c r="L120" s="337"/>
    </row>
    <row r="121" spans="2:12" s="1" customFormat="1" ht="22.5" customHeight="1" outlineLevel="2" collapsed="1">
      <c r="B121" s="302"/>
      <c r="C121" s="191" t="s">
        <v>378</v>
      </c>
      <c r="D121" s="191" t="s">
        <v>342</v>
      </c>
      <c r="E121" s="192" t="s">
        <v>6268</v>
      </c>
      <c r="F121" s="193" t="s">
        <v>6269</v>
      </c>
      <c r="G121" s="194" t="s">
        <v>345</v>
      </c>
      <c r="H121" s="195">
        <v>127.001</v>
      </c>
      <c r="I121" s="269">
        <v>250.8</v>
      </c>
      <c r="J121" s="197">
        <f>ROUND(I121*H121,2)</f>
        <v>31851.85</v>
      </c>
      <c r="K121" s="193" t="s">
        <v>5100</v>
      </c>
      <c r="L121" s="322"/>
    </row>
    <row r="122" spans="2:12" s="12" customFormat="1" ht="13.5" hidden="1" outlineLevel="3">
      <c r="B122" s="342"/>
      <c r="C122" s="203"/>
      <c r="D122" s="206" t="s">
        <v>348</v>
      </c>
      <c r="E122" s="343" t="s">
        <v>34</v>
      </c>
      <c r="F122" s="344" t="s">
        <v>6270</v>
      </c>
      <c r="G122" s="203"/>
      <c r="H122" s="345" t="s">
        <v>34</v>
      </c>
      <c r="I122" s="346" t="s">
        <v>34</v>
      </c>
      <c r="J122" s="203"/>
      <c r="K122" s="203"/>
      <c r="L122" s="347"/>
    </row>
    <row r="123" spans="2:12" s="13" customFormat="1" ht="13.5" hidden="1" outlineLevel="3">
      <c r="B123" s="331"/>
      <c r="C123" s="204"/>
      <c r="D123" s="206" t="s">
        <v>348</v>
      </c>
      <c r="E123" s="210" t="s">
        <v>34</v>
      </c>
      <c r="F123" s="211" t="s">
        <v>6271</v>
      </c>
      <c r="G123" s="204"/>
      <c r="H123" s="212">
        <v>110.501</v>
      </c>
      <c r="I123" s="332" t="s">
        <v>34</v>
      </c>
      <c r="J123" s="204"/>
      <c r="K123" s="204"/>
      <c r="L123" s="333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6272</v>
      </c>
      <c r="G124" s="204"/>
      <c r="H124" s="212">
        <v>16.5</v>
      </c>
      <c r="I124" s="332" t="s">
        <v>34</v>
      </c>
      <c r="J124" s="204"/>
      <c r="K124" s="204"/>
      <c r="L124" s="333"/>
    </row>
    <row r="125" spans="2:12" s="14" customFormat="1" ht="13.5" hidden="1" outlineLevel="3">
      <c r="B125" s="335"/>
      <c r="C125" s="205"/>
      <c r="D125" s="206" t="s">
        <v>348</v>
      </c>
      <c r="E125" s="207" t="s">
        <v>34</v>
      </c>
      <c r="F125" s="208" t="s">
        <v>352</v>
      </c>
      <c r="G125" s="205"/>
      <c r="H125" s="209">
        <v>127.001</v>
      </c>
      <c r="I125" s="336" t="s">
        <v>34</v>
      </c>
      <c r="J125" s="205"/>
      <c r="K125" s="205"/>
      <c r="L125" s="337"/>
    </row>
    <row r="126" spans="2:12" s="1" customFormat="1" ht="22.5" customHeight="1" outlineLevel="2" collapsed="1">
      <c r="B126" s="302"/>
      <c r="C126" s="191" t="s">
        <v>382</v>
      </c>
      <c r="D126" s="191" t="s">
        <v>342</v>
      </c>
      <c r="E126" s="192" t="s">
        <v>5309</v>
      </c>
      <c r="F126" s="193" t="s">
        <v>5310</v>
      </c>
      <c r="G126" s="194" t="s">
        <v>345</v>
      </c>
      <c r="H126" s="195">
        <v>38.1</v>
      </c>
      <c r="I126" s="269">
        <v>5.6</v>
      </c>
      <c r="J126" s="197">
        <f>ROUND(I126*H126,2)</f>
        <v>213.36</v>
      </c>
      <c r="K126" s="193" t="s">
        <v>5100</v>
      </c>
      <c r="L126" s="322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6273</v>
      </c>
      <c r="G127" s="204"/>
      <c r="H127" s="212">
        <v>38.1</v>
      </c>
      <c r="I127" s="332" t="s">
        <v>34</v>
      </c>
      <c r="J127" s="204"/>
      <c r="K127" s="204"/>
      <c r="L127" s="333"/>
    </row>
    <row r="128" spans="2:12" s="14" customFormat="1" ht="13.5" hidden="1" outlineLevel="3">
      <c r="B128" s="335"/>
      <c r="C128" s="205"/>
      <c r="D128" s="206" t="s">
        <v>348</v>
      </c>
      <c r="E128" s="207" t="s">
        <v>34</v>
      </c>
      <c r="F128" s="208" t="s">
        <v>352</v>
      </c>
      <c r="G128" s="205"/>
      <c r="H128" s="209">
        <v>38.1</v>
      </c>
      <c r="I128" s="336" t="s">
        <v>34</v>
      </c>
      <c r="J128" s="205"/>
      <c r="K128" s="205"/>
      <c r="L128" s="337"/>
    </row>
    <row r="129" spans="2:12" s="1" customFormat="1" ht="22.5" customHeight="1" outlineLevel="2" collapsed="1">
      <c r="B129" s="302"/>
      <c r="C129" s="191" t="s">
        <v>387</v>
      </c>
      <c r="D129" s="191" t="s">
        <v>342</v>
      </c>
      <c r="E129" s="192" t="s">
        <v>6108</v>
      </c>
      <c r="F129" s="193" t="s">
        <v>6109</v>
      </c>
      <c r="G129" s="194" t="s">
        <v>390</v>
      </c>
      <c r="H129" s="195">
        <v>271.92</v>
      </c>
      <c r="I129" s="269">
        <v>97.5</v>
      </c>
      <c r="J129" s="197">
        <f>ROUND(I129*H129,2)</f>
        <v>26512.2</v>
      </c>
      <c r="K129" s="193" t="s">
        <v>5100</v>
      </c>
      <c r="L129" s="322"/>
    </row>
    <row r="130" spans="2:12" s="13" customFormat="1" ht="13.5" hidden="1" outlineLevel="3">
      <c r="B130" s="331"/>
      <c r="C130" s="204"/>
      <c r="D130" s="206" t="s">
        <v>348</v>
      </c>
      <c r="E130" s="210" t="s">
        <v>34</v>
      </c>
      <c r="F130" s="211" t="s">
        <v>6274</v>
      </c>
      <c r="G130" s="204"/>
      <c r="H130" s="212">
        <v>271.92</v>
      </c>
      <c r="I130" s="332" t="s">
        <v>34</v>
      </c>
      <c r="J130" s="204"/>
      <c r="K130" s="204"/>
      <c r="L130" s="333"/>
    </row>
    <row r="131" spans="2:12" s="14" customFormat="1" ht="13.5" hidden="1" outlineLevel="3">
      <c r="B131" s="335"/>
      <c r="C131" s="205"/>
      <c r="D131" s="206" t="s">
        <v>348</v>
      </c>
      <c r="E131" s="207" t="s">
        <v>34</v>
      </c>
      <c r="F131" s="208" t="s">
        <v>352</v>
      </c>
      <c r="G131" s="205"/>
      <c r="H131" s="209">
        <v>271.92</v>
      </c>
      <c r="I131" s="336" t="s">
        <v>34</v>
      </c>
      <c r="J131" s="205"/>
      <c r="K131" s="205"/>
      <c r="L131" s="337"/>
    </row>
    <row r="132" spans="2:12" s="1" customFormat="1" ht="22.5" customHeight="1" outlineLevel="2">
      <c r="B132" s="302"/>
      <c r="C132" s="191" t="s">
        <v>28</v>
      </c>
      <c r="D132" s="191" t="s">
        <v>342</v>
      </c>
      <c r="E132" s="192" t="s">
        <v>6113</v>
      </c>
      <c r="F132" s="193" t="s">
        <v>6114</v>
      </c>
      <c r="G132" s="194" t="s">
        <v>390</v>
      </c>
      <c r="H132" s="195">
        <v>271.92</v>
      </c>
      <c r="I132" s="269">
        <v>27.9</v>
      </c>
      <c r="J132" s="197">
        <f>ROUND(I132*H132,2)</f>
        <v>7586.57</v>
      </c>
      <c r="K132" s="193" t="s">
        <v>5100</v>
      </c>
      <c r="L132" s="322"/>
    </row>
    <row r="133" spans="2:12" s="1" customFormat="1" ht="22.5" customHeight="1" outlineLevel="2" collapsed="1">
      <c r="B133" s="302"/>
      <c r="C133" s="191" t="s">
        <v>340</v>
      </c>
      <c r="D133" s="191" t="s">
        <v>342</v>
      </c>
      <c r="E133" s="192" t="s">
        <v>5320</v>
      </c>
      <c r="F133" s="193" t="s">
        <v>6275</v>
      </c>
      <c r="G133" s="194" t="s">
        <v>345</v>
      </c>
      <c r="H133" s="195">
        <v>63.5</v>
      </c>
      <c r="I133" s="269">
        <v>15.5</v>
      </c>
      <c r="J133" s="197">
        <f>ROUND(I133*H133,2)</f>
        <v>984.25</v>
      </c>
      <c r="K133" s="193" t="s">
        <v>5100</v>
      </c>
      <c r="L133" s="322"/>
    </row>
    <row r="134" spans="2:12" s="13" customFormat="1" ht="13.5" hidden="1" outlineLevel="3">
      <c r="B134" s="331"/>
      <c r="C134" s="204"/>
      <c r="D134" s="206" t="s">
        <v>348</v>
      </c>
      <c r="E134" s="210" t="s">
        <v>34</v>
      </c>
      <c r="F134" s="211" t="s">
        <v>6276</v>
      </c>
      <c r="G134" s="204"/>
      <c r="H134" s="212">
        <v>63.5</v>
      </c>
      <c r="I134" s="332" t="s">
        <v>34</v>
      </c>
      <c r="J134" s="204"/>
      <c r="K134" s="204"/>
      <c r="L134" s="333"/>
    </row>
    <row r="135" spans="2:12" s="14" customFormat="1" ht="13.5" hidden="1" outlineLevel="3">
      <c r="B135" s="335"/>
      <c r="C135" s="205"/>
      <c r="D135" s="206" t="s">
        <v>348</v>
      </c>
      <c r="E135" s="207" t="s">
        <v>34</v>
      </c>
      <c r="F135" s="208" t="s">
        <v>352</v>
      </c>
      <c r="G135" s="205"/>
      <c r="H135" s="209">
        <v>63.5</v>
      </c>
      <c r="I135" s="336" t="s">
        <v>34</v>
      </c>
      <c r="J135" s="205"/>
      <c r="K135" s="205"/>
      <c r="L135" s="337"/>
    </row>
    <row r="136" spans="2:12" s="1" customFormat="1" ht="22.5" customHeight="1" outlineLevel="2" collapsed="1">
      <c r="B136" s="302"/>
      <c r="C136" s="191" t="s">
        <v>397</v>
      </c>
      <c r="D136" s="191" t="s">
        <v>342</v>
      </c>
      <c r="E136" s="192" t="s">
        <v>6116</v>
      </c>
      <c r="F136" s="193" t="s">
        <v>6117</v>
      </c>
      <c r="G136" s="194" t="s">
        <v>345</v>
      </c>
      <c r="H136" s="195">
        <v>22.275</v>
      </c>
      <c r="I136" s="269">
        <v>37.2</v>
      </c>
      <c r="J136" s="197">
        <f>ROUND(I136*H136,2)</f>
        <v>828.63</v>
      </c>
      <c r="K136" s="193" t="s">
        <v>5100</v>
      </c>
      <c r="L136" s="322"/>
    </row>
    <row r="137" spans="2:12" s="12" customFormat="1" ht="13.5" hidden="1" outlineLevel="3">
      <c r="B137" s="342"/>
      <c r="C137" s="203"/>
      <c r="D137" s="206" t="s">
        <v>348</v>
      </c>
      <c r="E137" s="343" t="s">
        <v>34</v>
      </c>
      <c r="F137" s="344" t="s">
        <v>6118</v>
      </c>
      <c r="G137" s="203"/>
      <c r="H137" s="345" t="s">
        <v>34</v>
      </c>
      <c r="I137" s="346" t="s">
        <v>34</v>
      </c>
      <c r="J137" s="203"/>
      <c r="K137" s="203"/>
      <c r="L137" s="347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6277</v>
      </c>
      <c r="G138" s="204"/>
      <c r="H138" s="212">
        <v>22.275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34</v>
      </c>
      <c r="F139" s="208" t="s">
        <v>352</v>
      </c>
      <c r="G139" s="205"/>
      <c r="H139" s="209">
        <v>22.275</v>
      </c>
      <c r="I139" s="336" t="s">
        <v>34</v>
      </c>
      <c r="J139" s="205"/>
      <c r="K139" s="205"/>
      <c r="L139" s="337"/>
    </row>
    <row r="140" spans="2:12" s="1" customFormat="1" ht="22.5" customHeight="1" outlineLevel="2" collapsed="1">
      <c r="B140" s="302"/>
      <c r="C140" s="191" t="s">
        <v>271</v>
      </c>
      <c r="D140" s="191" t="s">
        <v>342</v>
      </c>
      <c r="E140" s="192" t="s">
        <v>5364</v>
      </c>
      <c r="F140" s="193" t="s">
        <v>5365</v>
      </c>
      <c r="G140" s="194" t="s">
        <v>345</v>
      </c>
      <c r="H140" s="195">
        <v>115.863</v>
      </c>
      <c r="I140" s="269">
        <v>181.1</v>
      </c>
      <c r="J140" s="197">
        <f>ROUND(I140*H140,2)</f>
        <v>20982.79</v>
      </c>
      <c r="K140" s="193" t="s">
        <v>5100</v>
      </c>
      <c r="L140" s="322"/>
    </row>
    <row r="141" spans="2:12" s="12" customFormat="1" ht="13.5" hidden="1" outlineLevel="3">
      <c r="B141" s="342"/>
      <c r="C141" s="203"/>
      <c r="D141" s="206" t="s">
        <v>348</v>
      </c>
      <c r="E141" s="343" t="s">
        <v>34</v>
      </c>
      <c r="F141" s="344" t="s">
        <v>5366</v>
      </c>
      <c r="G141" s="203"/>
      <c r="H141" s="345" t="s">
        <v>34</v>
      </c>
      <c r="I141" s="346" t="s">
        <v>34</v>
      </c>
      <c r="J141" s="203"/>
      <c r="K141" s="203"/>
      <c r="L141" s="347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6278</v>
      </c>
      <c r="G142" s="204"/>
      <c r="H142" s="212">
        <v>115.863</v>
      </c>
      <c r="I142" s="332" t="s">
        <v>34</v>
      </c>
      <c r="J142" s="204"/>
      <c r="K142" s="204"/>
      <c r="L142" s="333"/>
    </row>
    <row r="143" spans="2:12" s="14" customFormat="1" ht="13.5" hidden="1" outlineLevel="3">
      <c r="B143" s="335"/>
      <c r="C143" s="205"/>
      <c r="D143" s="206" t="s">
        <v>348</v>
      </c>
      <c r="E143" s="207" t="s">
        <v>34</v>
      </c>
      <c r="F143" s="208" t="s">
        <v>352</v>
      </c>
      <c r="G143" s="205"/>
      <c r="H143" s="209">
        <v>115.863</v>
      </c>
      <c r="I143" s="336" t="s">
        <v>34</v>
      </c>
      <c r="J143" s="205"/>
      <c r="K143" s="205"/>
      <c r="L143" s="337"/>
    </row>
    <row r="144" spans="2:12" s="1" customFormat="1" ht="22.5" customHeight="1" outlineLevel="2" collapsed="1">
      <c r="B144" s="302"/>
      <c r="C144" s="191" t="s">
        <v>403</v>
      </c>
      <c r="D144" s="191" t="s">
        <v>342</v>
      </c>
      <c r="E144" s="192" t="s">
        <v>5368</v>
      </c>
      <c r="F144" s="193" t="s">
        <v>5369</v>
      </c>
      <c r="G144" s="194" t="s">
        <v>345</v>
      </c>
      <c r="H144" s="195">
        <v>231.726</v>
      </c>
      <c r="I144" s="269">
        <v>6.2</v>
      </c>
      <c r="J144" s="197">
        <f>ROUND(I144*H144,2)</f>
        <v>1436.7</v>
      </c>
      <c r="K144" s="193" t="s">
        <v>5100</v>
      </c>
      <c r="L144" s="322"/>
    </row>
    <row r="145" spans="2:12" s="13" customFormat="1" ht="13.5" hidden="1" outlineLevel="3">
      <c r="B145" s="331"/>
      <c r="C145" s="204"/>
      <c r="D145" s="206" t="s">
        <v>348</v>
      </c>
      <c r="E145" s="210" t="s">
        <v>34</v>
      </c>
      <c r="F145" s="211" t="s">
        <v>6279</v>
      </c>
      <c r="G145" s="204"/>
      <c r="H145" s="212">
        <v>231.726</v>
      </c>
      <c r="I145" s="332" t="s">
        <v>34</v>
      </c>
      <c r="J145" s="204"/>
      <c r="K145" s="204"/>
      <c r="L145" s="333"/>
    </row>
    <row r="146" spans="2:12" s="14" customFormat="1" ht="13.5" hidden="1" outlineLevel="3">
      <c r="B146" s="335"/>
      <c r="C146" s="205"/>
      <c r="D146" s="206" t="s">
        <v>348</v>
      </c>
      <c r="E146" s="207" t="s">
        <v>34</v>
      </c>
      <c r="F146" s="208" t="s">
        <v>352</v>
      </c>
      <c r="G146" s="205"/>
      <c r="H146" s="209">
        <v>231.726</v>
      </c>
      <c r="I146" s="336" t="s">
        <v>34</v>
      </c>
      <c r="J146" s="205"/>
      <c r="K146" s="205"/>
      <c r="L146" s="337"/>
    </row>
    <row r="147" spans="2:12" s="1" customFormat="1" ht="22.5" customHeight="1" outlineLevel="2">
      <c r="B147" s="302"/>
      <c r="C147" s="191" t="s">
        <v>8</v>
      </c>
      <c r="D147" s="191" t="s">
        <v>342</v>
      </c>
      <c r="E147" s="192" t="s">
        <v>5371</v>
      </c>
      <c r="F147" s="193" t="s">
        <v>5372</v>
      </c>
      <c r="G147" s="194" t="s">
        <v>345</v>
      </c>
      <c r="H147" s="195">
        <v>11.138</v>
      </c>
      <c r="I147" s="269">
        <v>36.1</v>
      </c>
      <c r="J147" s="197">
        <f>ROUND(I147*H147,2)</f>
        <v>402.08</v>
      </c>
      <c r="K147" s="193" t="s">
        <v>5100</v>
      </c>
      <c r="L147" s="322"/>
    </row>
    <row r="148" spans="2:12" s="1" customFormat="1" ht="22.5" customHeight="1" outlineLevel="2" collapsed="1">
      <c r="B148" s="302"/>
      <c r="C148" s="191" t="s">
        <v>410</v>
      </c>
      <c r="D148" s="191" t="s">
        <v>342</v>
      </c>
      <c r="E148" s="192" t="s">
        <v>5375</v>
      </c>
      <c r="F148" s="193" t="s">
        <v>6126</v>
      </c>
      <c r="G148" s="194" t="s">
        <v>345</v>
      </c>
      <c r="H148" s="195">
        <v>5.602</v>
      </c>
      <c r="I148" s="269">
        <v>94.7</v>
      </c>
      <c r="J148" s="197">
        <f>ROUND(I148*H148,2)</f>
        <v>530.51</v>
      </c>
      <c r="K148" s="193" t="s">
        <v>5100</v>
      </c>
      <c r="L148" s="322"/>
    </row>
    <row r="149" spans="2:12" s="13" customFormat="1" ht="13.5" hidden="1" outlineLevel="3">
      <c r="B149" s="331"/>
      <c r="C149" s="204"/>
      <c r="D149" s="206" t="s">
        <v>348</v>
      </c>
      <c r="E149" s="210" t="s">
        <v>34</v>
      </c>
      <c r="F149" s="211" t="s">
        <v>6280</v>
      </c>
      <c r="G149" s="204"/>
      <c r="H149" s="212">
        <v>5.602</v>
      </c>
      <c r="I149" s="332" t="s">
        <v>34</v>
      </c>
      <c r="J149" s="204"/>
      <c r="K149" s="204"/>
      <c r="L149" s="333"/>
    </row>
    <row r="150" spans="2:12" s="14" customFormat="1" ht="13.5" hidden="1" outlineLevel="3">
      <c r="B150" s="335"/>
      <c r="C150" s="205"/>
      <c r="D150" s="206" t="s">
        <v>348</v>
      </c>
      <c r="E150" s="207" t="s">
        <v>34</v>
      </c>
      <c r="F150" s="208" t="s">
        <v>352</v>
      </c>
      <c r="G150" s="205"/>
      <c r="H150" s="209">
        <v>5.602</v>
      </c>
      <c r="I150" s="336" t="s">
        <v>34</v>
      </c>
      <c r="J150" s="205"/>
      <c r="K150" s="205"/>
      <c r="L150" s="337"/>
    </row>
    <row r="151" spans="2:12" s="1" customFormat="1" ht="22.5" customHeight="1" outlineLevel="2" collapsed="1">
      <c r="B151" s="302"/>
      <c r="C151" s="191" t="s">
        <v>414</v>
      </c>
      <c r="D151" s="191" t="s">
        <v>342</v>
      </c>
      <c r="E151" s="192" t="s">
        <v>5379</v>
      </c>
      <c r="F151" s="193" t="s">
        <v>5380</v>
      </c>
      <c r="G151" s="194" t="s">
        <v>345</v>
      </c>
      <c r="H151" s="195">
        <v>11.138</v>
      </c>
      <c r="I151" s="269">
        <v>75.2</v>
      </c>
      <c r="J151" s="197">
        <f>ROUND(I151*H151,2)</f>
        <v>837.58</v>
      </c>
      <c r="K151" s="193" t="s">
        <v>5100</v>
      </c>
      <c r="L151" s="322"/>
    </row>
    <row r="152" spans="2:12" s="12" customFormat="1" ht="13.5" hidden="1" outlineLevel="3">
      <c r="B152" s="342"/>
      <c r="C152" s="203"/>
      <c r="D152" s="206" t="s">
        <v>348</v>
      </c>
      <c r="E152" s="343" t="s">
        <v>34</v>
      </c>
      <c r="F152" s="344" t="s">
        <v>6270</v>
      </c>
      <c r="G152" s="203"/>
      <c r="H152" s="345" t="s">
        <v>34</v>
      </c>
      <c r="I152" s="346" t="s">
        <v>34</v>
      </c>
      <c r="J152" s="203"/>
      <c r="K152" s="203"/>
      <c r="L152" s="347"/>
    </row>
    <row r="153" spans="2:12" s="13" customFormat="1" ht="13.5" hidden="1" outlineLevel="3">
      <c r="B153" s="331"/>
      <c r="C153" s="204"/>
      <c r="D153" s="206" t="s">
        <v>348</v>
      </c>
      <c r="E153" s="210" t="s">
        <v>34</v>
      </c>
      <c r="F153" s="211" t="s">
        <v>6281</v>
      </c>
      <c r="G153" s="204"/>
      <c r="H153" s="212">
        <v>11.138</v>
      </c>
      <c r="I153" s="332" t="s">
        <v>34</v>
      </c>
      <c r="J153" s="204"/>
      <c r="K153" s="204"/>
      <c r="L153" s="333"/>
    </row>
    <row r="154" spans="2:12" s="14" customFormat="1" ht="13.5" hidden="1" outlineLevel="3">
      <c r="B154" s="335"/>
      <c r="C154" s="205"/>
      <c r="D154" s="206" t="s">
        <v>348</v>
      </c>
      <c r="E154" s="207" t="s">
        <v>34</v>
      </c>
      <c r="F154" s="208" t="s">
        <v>352</v>
      </c>
      <c r="G154" s="205"/>
      <c r="H154" s="209">
        <v>11.138</v>
      </c>
      <c r="I154" s="336" t="s">
        <v>34</v>
      </c>
      <c r="J154" s="205"/>
      <c r="K154" s="205"/>
      <c r="L154" s="337"/>
    </row>
    <row r="155" spans="2:12" s="1" customFormat="1" ht="22.5" customHeight="1" outlineLevel="2" collapsed="1">
      <c r="B155" s="302"/>
      <c r="C155" s="191" t="s">
        <v>418</v>
      </c>
      <c r="D155" s="191" t="s">
        <v>342</v>
      </c>
      <c r="E155" s="192" t="s">
        <v>5429</v>
      </c>
      <c r="F155" s="193" t="s">
        <v>5430</v>
      </c>
      <c r="G155" s="194" t="s">
        <v>345</v>
      </c>
      <c r="H155" s="195">
        <v>30.795</v>
      </c>
      <c r="I155" s="269">
        <v>250.8</v>
      </c>
      <c r="J155" s="197">
        <f>ROUND(I155*H155,2)</f>
        <v>7723.39</v>
      </c>
      <c r="K155" s="193" t="s">
        <v>5100</v>
      </c>
      <c r="L155" s="322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44" t="s">
        <v>6270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11" t="s">
        <v>6282</v>
      </c>
      <c r="G157" s="204"/>
      <c r="H157" s="212">
        <v>2.035</v>
      </c>
      <c r="I157" s="332" t="s">
        <v>34</v>
      </c>
      <c r="J157" s="204"/>
      <c r="K157" s="204"/>
      <c r="L157" s="333"/>
    </row>
    <row r="158" spans="2:12" s="13" customFormat="1" ht="13.5" hidden="1" outlineLevel="3">
      <c r="B158" s="331"/>
      <c r="C158" s="204"/>
      <c r="D158" s="206" t="s">
        <v>348</v>
      </c>
      <c r="E158" s="210" t="s">
        <v>34</v>
      </c>
      <c r="F158" s="211" t="s">
        <v>6283</v>
      </c>
      <c r="G158" s="204"/>
      <c r="H158" s="212">
        <v>28.76</v>
      </c>
      <c r="I158" s="332" t="s">
        <v>34</v>
      </c>
      <c r="J158" s="204"/>
      <c r="K158" s="204"/>
      <c r="L158" s="333"/>
    </row>
    <row r="159" spans="2:12" s="14" customFormat="1" ht="13.5" hidden="1" outlineLevel="3">
      <c r="B159" s="335"/>
      <c r="C159" s="205"/>
      <c r="D159" s="206" t="s">
        <v>348</v>
      </c>
      <c r="E159" s="207" t="s">
        <v>34</v>
      </c>
      <c r="F159" s="208" t="s">
        <v>352</v>
      </c>
      <c r="G159" s="205"/>
      <c r="H159" s="209">
        <v>30.795</v>
      </c>
      <c r="I159" s="336" t="s">
        <v>34</v>
      </c>
      <c r="J159" s="205"/>
      <c r="K159" s="205"/>
      <c r="L159" s="337"/>
    </row>
    <row r="160" spans="2:12" s="1" customFormat="1" ht="22.5" customHeight="1" outlineLevel="2">
      <c r="B160" s="302"/>
      <c r="C160" s="191" t="s">
        <v>422</v>
      </c>
      <c r="D160" s="191" t="s">
        <v>342</v>
      </c>
      <c r="E160" s="192" t="s">
        <v>5465</v>
      </c>
      <c r="F160" s="193" t="s">
        <v>5466</v>
      </c>
      <c r="G160" s="194" t="s">
        <v>345</v>
      </c>
      <c r="H160" s="195">
        <v>115.863</v>
      </c>
      <c r="I160" s="269">
        <v>167.2</v>
      </c>
      <c r="J160" s="197">
        <f>ROUND(I160*H160,2)</f>
        <v>19372.29</v>
      </c>
      <c r="K160" s="193" t="s">
        <v>5100</v>
      </c>
      <c r="L160" s="322"/>
    </row>
    <row r="161" spans="2:12" s="1" customFormat="1" ht="22.5" customHeight="1" outlineLevel="2" collapsed="1">
      <c r="B161" s="302"/>
      <c r="C161" s="191" t="s">
        <v>425</v>
      </c>
      <c r="D161" s="191" t="s">
        <v>342</v>
      </c>
      <c r="E161" s="192" t="s">
        <v>6142</v>
      </c>
      <c r="F161" s="193" t="s">
        <v>6143</v>
      </c>
      <c r="G161" s="194" t="s">
        <v>345</v>
      </c>
      <c r="H161" s="195">
        <v>65.703</v>
      </c>
      <c r="I161" s="269">
        <v>94.7</v>
      </c>
      <c r="J161" s="197">
        <f>ROUND(I161*H161,2)</f>
        <v>6222.07</v>
      </c>
      <c r="K161" s="193" t="s">
        <v>5139</v>
      </c>
      <c r="L161" s="322"/>
    </row>
    <row r="162" spans="2:12" s="12" customFormat="1" ht="13.5" hidden="1" outlineLevel="3">
      <c r="B162" s="342"/>
      <c r="C162" s="203"/>
      <c r="D162" s="206" t="s">
        <v>348</v>
      </c>
      <c r="E162" s="343" t="s">
        <v>34</v>
      </c>
      <c r="F162" s="344" t="s">
        <v>6144</v>
      </c>
      <c r="G162" s="203"/>
      <c r="H162" s="345" t="s">
        <v>34</v>
      </c>
      <c r="I162" s="346" t="s">
        <v>34</v>
      </c>
      <c r="J162" s="203"/>
      <c r="K162" s="203"/>
      <c r="L162" s="347"/>
    </row>
    <row r="163" spans="2:12" s="12" customFormat="1" ht="24" hidden="1" outlineLevel="3">
      <c r="B163" s="342"/>
      <c r="C163" s="203"/>
      <c r="D163" s="206" t="s">
        <v>348</v>
      </c>
      <c r="E163" s="343" t="s">
        <v>34</v>
      </c>
      <c r="F163" s="344" t="s">
        <v>5382</v>
      </c>
      <c r="G163" s="203"/>
      <c r="H163" s="345" t="s">
        <v>34</v>
      </c>
      <c r="I163" s="346" t="s">
        <v>34</v>
      </c>
      <c r="J163" s="203"/>
      <c r="K163" s="203"/>
      <c r="L163" s="347"/>
    </row>
    <row r="164" spans="2:12" s="12" customFormat="1" ht="13.5" hidden="1" outlineLevel="3">
      <c r="B164" s="342"/>
      <c r="C164" s="203"/>
      <c r="D164" s="206" t="s">
        <v>348</v>
      </c>
      <c r="E164" s="343" t="s">
        <v>34</v>
      </c>
      <c r="F164" s="344" t="s">
        <v>6270</v>
      </c>
      <c r="G164" s="203"/>
      <c r="H164" s="345" t="s">
        <v>34</v>
      </c>
      <c r="I164" s="346" t="s">
        <v>34</v>
      </c>
      <c r="J164" s="203"/>
      <c r="K164" s="203"/>
      <c r="L164" s="347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6284</v>
      </c>
      <c r="G165" s="204"/>
      <c r="H165" s="212">
        <v>65.703</v>
      </c>
      <c r="I165" s="332" t="s">
        <v>34</v>
      </c>
      <c r="J165" s="204"/>
      <c r="K165" s="204"/>
      <c r="L165" s="333"/>
    </row>
    <row r="166" spans="2:12" s="14" customFormat="1" ht="13.5" hidden="1" outlineLevel="3">
      <c r="B166" s="335"/>
      <c r="C166" s="205"/>
      <c r="D166" s="206" t="s">
        <v>348</v>
      </c>
      <c r="E166" s="207" t="s">
        <v>34</v>
      </c>
      <c r="F166" s="208" t="s">
        <v>352</v>
      </c>
      <c r="G166" s="205"/>
      <c r="H166" s="209">
        <v>65.703</v>
      </c>
      <c r="I166" s="336" t="s">
        <v>34</v>
      </c>
      <c r="J166" s="205"/>
      <c r="K166" s="205"/>
      <c r="L166" s="337"/>
    </row>
    <row r="167" spans="2:12" s="1" customFormat="1" ht="22.5" customHeight="1" outlineLevel="2">
      <c r="B167" s="302"/>
      <c r="C167" s="191" t="s">
        <v>7</v>
      </c>
      <c r="D167" s="191" t="s">
        <v>342</v>
      </c>
      <c r="E167" s="192" t="s">
        <v>6153</v>
      </c>
      <c r="F167" s="193" t="s">
        <v>6154</v>
      </c>
      <c r="G167" s="194" t="s">
        <v>491</v>
      </c>
      <c r="H167" s="195">
        <v>3</v>
      </c>
      <c r="I167" s="269">
        <v>62.7</v>
      </c>
      <c r="J167" s="197">
        <f>ROUND(I167*H167,2)</f>
        <v>188.1</v>
      </c>
      <c r="K167" s="193" t="s">
        <v>5139</v>
      </c>
      <c r="L167" s="322"/>
    </row>
    <row r="168" spans="2:12" s="1" customFormat="1" ht="22.5" customHeight="1" outlineLevel="2" collapsed="1">
      <c r="B168" s="302"/>
      <c r="C168" s="217" t="s">
        <v>431</v>
      </c>
      <c r="D168" s="217" t="s">
        <v>441</v>
      </c>
      <c r="E168" s="218" t="s">
        <v>6156</v>
      </c>
      <c r="F168" s="219" t="s">
        <v>6157</v>
      </c>
      <c r="G168" s="220" t="s">
        <v>3743</v>
      </c>
      <c r="H168" s="221">
        <v>3</v>
      </c>
      <c r="I168" s="270">
        <v>171.4</v>
      </c>
      <c r="J168" s="222">
        <f>ROUND(I168*H168,2)</f>
        <v>514.2</v>
      </c>
      <c r="K168" s="219" t="s">
        <v>5139</v>
      </c>
      <c r="L168" s="334"/>
    </row>
    <row r="169" spans="2:12" s="12" customFormat="1" ht="13.5" hidden="1" outlineLevel="3">
      <c r="B169" s="342"/>
      <c r="C169" s="203"/>
      <c r="D169" s="206" t="s">
        <v>348</v>
      </c>
      <c r="E169" s="343" t="s">
        <v>34</v>
      </c>
      <c r="F169" s="344" t="s">
        <v>6158</v>
      </c>
      <c r="G169" s="203"/>
      <c r="H169" s="345" t="s">
        <v>34</v>
      </c>
      <c r="I169" s="346" t="s">
        <v>34</v>
      </c>
      <c r="J169" s="203"/>
      <c r="K169" s="203"/>
      <c r="L169" s="347"/>
    </row>
    <row r="170" spans="2:12" s="13" customFormat="1" ht="13.5" hidden="1" outlineLevel="3">
      <c r="B170" s="331"/>
      <c r="C170" s="204"/>
      <c r="D170" s="206" t="s">
        <v>348</v>
      </c>
      <c r="E170" s="210" t="s">
        <v>34</v>
      </c>
      <c r="F170" s="211" t="s">
        <v>90</v>
      </c>
      <c r="G170" s="204"/>
      <c r="H170" s="212">
        <v>3</v>
      </c>
      <c r="I170" s="332" t="s">
        <v>34</v>
      </c>
      <c r="J170" s="204"/>
      <c r="K170" s="204"/>
      <c r="L170" s="333"/>
    </row>
    <row r="171" spans="2:12" s="14" customFormat="1" ht="13.5" hidden="1" outlineLevel="3">
      <c r="B171" s="335"/>
      <c r="C171" s="205"/>
      <c r="D171" s="206" t="s">
        <v>348</v>
      </c>
      <c r="E171" s="207" t="s">
        <v>34</v>
      </c>
      <c r="F171" s="208" t="s">
        <v>352</v>
      </c>
      <c r="G171" s="205"/>
      <c r="H171" s="209">
        <v>3</v>
      </c>
      <c r="I171" s="336" t="s">
        <v>34</v>
      </c>
      <c r="J171" s="205"/>
      <c r="K171" s="205"/>
      <c r="L171" s="337"/>
    </row>
    <row r="172" spans="2:12" s="1" customFormat="1" ht="22.5" customHeight="1" outlineLevel="2" collapsed="1">
      <c r="B172" s="302"/>
      <c r="C172" s="217" t="s">
        <v>435</v>
      </c>
      <c r="D172" s="217" t="s">
        <v>441</v>
      </c>
      <c r="E172" s="218" t="s">
        <v>6159</v>
      </c>
      <c r="F172" s="219" t="s">
        <v>6160</v>
      </c>
      <c r="G172" s="220" t="s">
        <v>3743</v>
      </c>
      <c r="H172" s="221">
        <v>6</v>
      </c>
      <c r="I172" s="270">
        <v>47.4</v>
      </c>
      <c r="J172" s="222">
        <f>ROUND(I172*H172,2)</f>
        <v>284.4</v>
      </c>
      <c r="K172" s="219" t="s">
        <v>5139</v>
      </c>
      <c r="L172" s="334"/>
    </row>
    <row r="173" spans="2:12" s="12" customFormat="1" ht="13.5" hidden="1" outlineLevel="3">
      <c r="B173" s="342"/>
      <c r="C173" s="203"/>
      <c r="D173" s="206" t="s">
        <v>348</v>
      </c>
      <c r="E173" s="343" t="s">
        <v>34</v>
      </c>
      <c r="F173" s="344" t="s">
        <v>6161</v>
      </c>
      <c r="G173" s="203"/>
      <c r="H173" s="345" t="s">
        <v>34</v>
      </c>
      <c r="I173" s="346" t="s">
        <v>34</v>
      </c>
      <c r="J173" s="203"/>
      <c r="K173" s="203"/>
      <c r="L173" s="347"/>
    </row>
    <row r="174" spans="2:12" s="13" customFormat="1" ht="13.5" hidden="1" outlineLevel="3">
      <c r="B174" s="331"/>
      <c r="C174" s="204"/>
      <c r="D174" s="206" t="s">
        <v>348</v>
      </c>
      <c r="E174" s="210" t="s">
        <v>34</v>
      </c>
      <c r="F174" s="211" t="s">
        <v>6285</v>
      </c>
      <c r="G174" s="204"/>
      <c r="H174" s="212">
        <v>6</v>
      </c>
      <c r="I174" s="332" t="s">
        <v>34</v>
      </c>
      <c r="J174" s="204"/>
      <c r="K174" s="204"/>
      <c r="L174" s="333"/>
    </row>
    <row r="175" spans="2:12" s="14" customFormat="1" ht="13.5" hidden="1" outlineLevel="3">
      <c r="B175" s="335"/>
      <c r="C175" s="205"/>
      <c r="D175" s="206" t="s">
        <v>348</v>
      </c>
      <c r="E175" s="207" t="s">
        <v>34</v>
      </c>
      <c r="F175" s="208" t="s">
        <v>352</v>
      </c>
      <c r="G175" s="205"/>
      <c r="H175" s="209">
        <v>6</v>
      </c>
      <c r="I175" s="336" t="s">
        <v>34</v>
      </c>
      <c r="J175" s="205"/>
      <c r="K175" s="205"/>
      <c r="L175" s="337"/>
    </row>
    <row r="176" spans="2:12" s="1" customFormat="1" ht="22.5" customHeight="1" outlineLevel="2" collapsed="1">
      <c r="B176" s="302"/>
      <c r="C176" s="217" t="s">
        <v>436</v>
      </c>
      <c r="D176" s="217" t="s">
        <v>441</v>
      </c>
      <c r="E176" s="218" t="s">
        <v>5493</v>
      </c>
      <c r="F176" s="219" t="s">
        <v>5494</v>
      </c>
      <c r="G176" s="220" t="s">
        <v>417</v>
      </c>
      <c r="H176" s="221">
        <v>55.43</v>
      </c>
      <c r="I176" s="270">
        <v>236.8</v>
      </c>
      <c r="J176" s="222">
        <f>ROUND(I176*H176,2)</f>
        <v>13125.82</v>
      </c>
      <c r="K176" s="219" t="s">
        <v>5100</v>
      </c>
      <c r="L176" s="334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6286</v>
      </c>
      <c r="G177" s="204"/>
      <c r="H177" s="212">
        <v>55.43</v>
      </c>
      <c r="I177" s="332" t="s">
        <v>34</v>
      </c>
      <c r="J177" s="204"/>
      <c r="K177" s="204"/>
      <c r="L177" s="333"/>
    </row>
    <row r="178" spans="2:12" s="14" customFormat="1" ht="13.5" hidden="1" outlineLevel="3">
      <c r="B178" s="335"/>
      <c r="C178" s="205"/>
      <c r="D178" s="206" t="s">
        <v>348</v>
      </c>
      <c r="E178" s="207" t="s">
        <v>34</v>
      </c>
      <c r="F178" s="208" t="s">
        <v>352</v>
      </c>
      <c r="G178" s="205"/>
      <c r="H178" s="209">
        <v>55.43</v>
      </c>
      <c r="I178" s="336" t="s">
        <v>34</v>
      </c>
      <c r="J178" s="205"/>
      <c r="K178" s="205"/>
      <c r="L178" s="337"/>
    </row>
    <row r="179" spans="2:12" s="11" customFormat="1" ht="29.85" customHeight="1" outlineLevel="1">
      <c r="B179" s="318"/>
      <c r="C179" s="182"/>
      <c r="D179" s="188" t="s">
        <v>74</v>
      </c>
      <c r="E179" s="189" t="s">
        <v>340</v>
      </c>
      <c r="F179" s="189" t="s">
        <v>5506</v>
      </c>
      <c r="G179" s="182"/>
      <c r="H179" s="182"/>
      <c r="I179" s="321" t="s">
        <v>34</v>
      </c>
      <c r="J179" s="190">
        <f>SUM(J180:J205)</f>
        <v>81334.44</v>
      </c>
      <c r="K179" s="182"/>
      <c r="L179" s="320"/>
    </row>
    <row r="180" spans="2:12" s="1" customFormat="1" ht="22.5" customHeight="1" outlineLevel="2" collapsed="1">
      <c r="B180" s="302"/>
      <c r="C180" s="191" t="s">
        <v>440</v>
      </c>
      <c r="D180" s="191" t="s">
        <v>342</v>
      </c>
      <c r="E180" s="192" t="s">
        <v>6287</v>
      </c>
      <c r="F180" s="193" t="s">
        <v>6288</v>
      </c>
      <c r="G180" s="194" t="s">
        <v>390</v>
      </c>
      <c r="H180" s="195">
        <v>8.25</v>
      </c>
      <c r="I180" s="269">
        <v>13.9</v>
      </c>
      <c r="J180" s="197">
        <f>ROUND(I180*H180,2)</f>
        <v>114.68</v>
      </c>
      <c r="K180" s="193" t="s">
        <v>5100</v>
      </c>
      <c r="L180" s="322"/>
    </row>
    <row r="181" spans="2:12" s="12" customFormat="1" ht="13.5" hidden="1" outlineLevel="3">
      <c r="B181" s="342"/>
      <c r="C181" s="203"/>
      <c r="D181" s="206" t="s">
        <v>348</v>
      </c>
      <c r="E181" s="343" t="s">
        <v>34</v>
      </c>
      <c r="F181" s="344" t="s">
        <v>6270</v>
      </c>
      <c r="G181" s="203"/>
      <c r="H181" s="345" t="s">
        <v>34</v>
      </c>
      <c r="I181" s="346" t="s">
        <v>34</v>
      </c>
      <c r="J181" s="203"/>
      <c r="K181" s="203"/>
      <c r="L181" s="347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6289</v>
      </c>
      <c r="G182" s="204"/>
      <c r="H182" s="212">
        <v>8.25</v>
      </c>
      <c r="I182" s="332" t="s">
        <v>34</v>
      </c>
      <c r="J182" s="204"/>
      <c r="K182" s="204"/>
      <c r="L182" s="333"/>
    </row>
    <row r="183" spans="2:12" s="14" customFormat="1" ht="13.5" hidden="1" outlineLevel="3">
      <c r="B183" s="335"/>
      <c r="C183" s="205"/>
      <c r="D183" s="206" t="s">
        <v>348</v>
      </c>
      <c r="E183" s="207" t="s">
        <v>34</v>
      </c>
      <c r="F183" s="208" t="s">
        <v>352</v>
      </c>
      <c r="G183" s="205"/>
      <c r="H183" s="209">
        <v>8.25</v>
      </c>
      <c r="I183" s="336" t="s">
        <v>34</v>
      </c>
      <c r="J183" s="205"/>
      <c r="K183" s="205"/>
      <c r="L183" s="337"/>
    </row>
    <row r="184" spans="2:12" s="1" customFormat="1" ht="22.5" customHeight="1" outlineLevel="2" collapsed="1">
      <c r="B184" s="302"/>
      <c r="C184" s="191" t="s">
        <v>446</v>
      </c>
      <c r="D184" s="191" t="s">
        <v>342</v>
      </c>
      <c r="E184" s="192" t="s">
        <v>5535</v>
      </c>
      <c r="F184" s="193" t="s">
        <v>5536</v>
      </c>
      <c r="G184" s="194" t="s">
        <v>390</v>
      </c>
      <c r="H184" s="195">
        <v>59.73</v>
      </c>
      <c r="I184" s="269">
        <v>25.1</v>
      </c>
      <c r="J184" s="197">
        <f>ROUND(I184*H184,2)</f>
        <v>1499.22</v>
      </c>
      <c r="K184" s="193" t="s">
        <v>5100</v>
      </c>
      <c r="L184" s="322"/>
    </row>
    <row r="185" spans="2:12" s="12" customFormat="1" ht="13.5" hidden="1" outlineLevel="3">
      <c r="B185" s="342"/>
      <c r="C185" s="203"/>
      <c r="D185" s="206" t="s">
        <v>348</v>
      </c>
      <c r="E185" s="343" t="s">
        <v>34</v>
      </c>
      <c r="F185" s="344" t="s">
        <v>6270</v>
      </c>
      <c r="G185" s="203"/>
      <c r="H185" s="345" t="s">
        <v>34</v>
      </c>
      <c r="I185" s="346" t="s">
        <v>34</v>
      </c>
      <c r="J185" s="203"/>
      <c r="K185" s="203"/>
      <c r="L185" s="347"/>
    </row>
    <row r="186" spans="2:12" s="13" customFormat="1" ht="13.5" hidden="1" outlineLevel="3">
      <c r="B186" s="331"/>
      <c r="C186" s="204"/>
      <c r="D186" s="206" t="s">
        <v>348</v>
      </c>
      <c r="E186" s="210" t="s">
        <v>34</v>
      </c>
      <c r="F186" s="211" t="s">
        <v>6290</v>
      </c>
      <c r="G186" s="204"/>
      <c r="H186" s="212">
        <v>59.73</v>
      </c>
      <c r="I186" s="332" t="s">
        <v>34</v>
      </c>
      <c r="J186" s="204"/>
      <c r="K186" s="204"/>
      <c r="L186" s="333"/>
    </row>
    <row r="187" spans="2:12" s="14" customFormat="1" ht="13.5" hidden="1" outlineLevel="3">
      <c r="B187" s="335"/>
      <c r="C187" s="205"/>
      <c r="D187" s="206" t="s">
        <v>348</v>
      </c>
      <c r="E187" s="207" t="s">
        <v>34</v>
      </c>
      <c r="F187" s="208" t="s">
        <v>352</v>
      </c>
      <c r="G187" s="205"/>
      <c r="H187" s="209">
        <v>59.73</v>
      </c>
      <c r="I187" s="336" t="s">
        <v>34</v>
      </c>
      <c r="J187" s="205"/>
      <c r="K187" s="205"/>
      <c r="L187" s="337"/>
    </row>
    <row r="188" spans="2:12" s="1" customFormat="1" ht="22.5" customHeight="1" outlineLevel="2" collapsed="1">
      <c r="B188" s="302"/>
      <c r="C188" s="191" t="s">
        <v>449</v>
      </c>
      <c r="D188" s="191" t="s">
        <v>342</v>
      </c>
      <c r="E188" s="192" t="s">
        <v>6291</v>
      </c>
      <c r="F188" s="193" t="s">
        <v>6292</v>
      </c>
      <c r="G188" s="194" t="s">
        <v>390</v>
      </c>
      <c r="H188" s="195">
        <v>8.25</v>
      </c>
      <c r="I188" s="269">
        <v>27.9</v>
      </c>
      <c r="J188" s="197">
        <f>ROUND(I188*H188,2)</f>
        <v>230.18</v>
      </c>
      <c r="K188" s="193" t="s">
        <v>5100</v>
      </c>
      <c r="L188" s="322"/>
    </row>
    <row r="189" spans="2:12" s="12" customFormat="1" ht="13.5" hidden="1" outlineLevel="3">
      <c r="B189" s="342"/>
      <c r="C189" s="203"/>
      <c r="D189" s="206" t="s">
        <v>348</v>
      </c>
      <c r="E189" s="343" t="s">
        <v>34</v>
      </c>
      <c r="F189" s="344" t="s">
        <v>6270</v>
      </c>
      <c r="G189" s="203"/>
      <c r="H189" s="345" t="s">
        <v>34</v>
      </c>
      <c r="I189" s="346" t="s">
        <v>34</v>
      </c>
      <c r="J189" s="203"/>
      <c r="K189" s="203"/>
      <c r="L189" s="347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6293</v>
      </c>
      <c r="G190" s="204"/>
      <c r="H190" s="212">
        <v>8.25</v>
      </c>
      <c r="I190" s="332" t="s">
        <v>34</v>
      </c>
      <c r="J190" s="204"/>
      <c r="K190" s="204"/>
      <c r="L190" s="333"/>
    </row>
    <row r="191" spans="2:12" s="14" customFormat="1" ht="13.5" hidden="1" outlineLevel="3">
      <c r="B191" s="335"/>
      <c r="C191" s="205"/>
      <c r="D191" s="206" t="s">
        <v>348</v>
      </c>
      <c r="E191" s="207" t="s">
        <v>34</v>
      </c>
      <c r="F191" s="208" t="s">
        <v>352</v>
      </c>
      <c r="G191" s="205"/>
      <c r="H191" s="209">
        <v>8.25</v>
      </c>
      <c r="I191" s="336" t="s">
        <v>34</v>
      </c>
      <c r="J191" s="205"/>
      <c r="K191" s="205"/>
      <c r="L191" s="337"/>
    </row>
    <row r="192" spans="2:12" s="1" customFormat="1" ht="22.5" customHeight="1" outlineLevel="2" collapsed="1">
      <c r="B192" s="302"/>
      <c r="C192" s="191" t="s">
        <v>451</v>
      </c>
      <c r="D192" s="191" t="s">
        <v>342</v>
      </c>
      <c r="E192" s="192" t="s">
        <v>6176</v>
      </c>
      <c r="F192" s="193" t="s">
        <v>6177</v>
      </c>
      <c r="G192" s="194" t="s">
        <v>390</v>
      </c>
      <c r="H192" s="195">
        <v>92.31</v>
      </c>
      <c r="I192" s="269">
        <v>139.3</v>
      </c>
      <c r="J192" s="197">
        <f>ROUND(I192*H192,2)</f>
        <v>12858.78</v>
      </c>
      <c r="K192" s="193" t="s">
        <v>5100</v>
      </c>
      <c r="L192" s="322"/>
    </row>
    <row r="193" spans="2:12" s="12" customFormat="1" ht="13.5" hidden="1" outlineLevel="3">
      <c r="B193" s="342"/>
      <c r="C193" s="203"/>
      <c r="D193" s="206" t="s">
        <v>348</v>
      </c>
      <c r="E193" s="343" t="s">
        <v>34</v>
      </c>
      <c r="F193" s="344" t="s">
        <v>6270</v>
      </c>
      <c r="G193" s="203"/>
      <c r="H193" s="345" t="s">
        <v>34</v>
      </c>
      <c r="I193" s="346" t="s">
        <v>34</v>
      </c>
      <c r="J193" s="203"/>
      <c r="K193" s="203"/>
      <c r="L193" s="347"/>
    </row>
    <row r="194" spans="2:12" s="13" customFormat="1" ht="13.5" hidden="1" outlineLevel="3">
      <c r="B194" s="331"/>
      <c r="C194" s="204"/>
      <c r="D194" s="206" t="s">
        <v>348</v>
      </c>
      <c r="E194" s="210" t="s">
        <v>34</v>
      </c>
      <c r="F194" s="211" t="s">
        <v>6294</v>
      </c>
      <c r="G194" s="204"/>
      <c r="H194" s="212">
        <v>92.31</v>
      </c>
      <c r="I194" s="332" t="s">
        <v>34</v>
      </c>
      <c r="J194" s="204"/>
      <c r="K194" s="204"/>
      <c r="L194" s="333"/>
    </row>
    <row r="195" spans="2:12" s="14" customFormat="1" ht="13.5" hidden="1" outlineLevel="3">
      <c r="B195" s="335"/>
      <c r="C195" s="205"/>
      <c r="D195" s="206" t="s">
        <v>348</v>
      </c>
      <c r="E195" s="207" t="s">
        <v>34</v>
      </c>
      <c r="F195" s="208" t="s">
        <v>352</v>
      </c>
      <c r="G195" s="205"/>
      <c r="H195" s="209">
        <v>92.31</v>
      </c>
      <c r="I195" s="336" t="s">
        <v>34</v>
      </c>
      <c r="J195" s="205"/>
      <c r="K195" s="205"/>
      <c r="L195" s="337"/>
    </row>
    <row r="196" spans="2:12" s="1" customFormat="1" ht="22.5" customHeight="1" outlineLevel="2">
      <c r="B196" s="302"/>
      <c r="C196" s="191" t="s">
        <v>454</v>
      </c>
      <c r="D196" s="191" t="s">
        <v>342</v>
      </c>
      <c r="E196" s="192" t="s">
        <v>6184</v>
      </c>
      <c r="F196" s="193" t="s">
        <v>6185</v>
      </c>
      <c r="G196" s="194" t="s">
        <v>491</v>
      </c>
      <c r="H196" s="195">
        <v>11</v>
      </c>
      <c r="I196" s="269">
        <v>27.9</v>
      </c>
      <c r="J196" s="197">
        <f>ROUND(I196*H196,2)</f>
        <v>306.9</v>
      </c>
      <c r="K196" s="193" t="s">
        <v>5100</v>
      </c>
      <c r="L196" s="322"/>
    </row>
    <row r="197" spans="2:12" s="1" customFormat="1" ht="22.5" customHeight="1" outlineLevel="2" collapsed="1">
      <c r="B197" s="302"/>
      <c r="C197" s="191" t="s">
        <v>260</v>
      </c>
      <c r="D197" s="191" t="s">
        <v>342</v>
      </c>
      <c r="E197" s="192" t="s">
        <v>6186</v>
      </c>
      <c r="F197" s="193" t="s">
        <v>6187</v>
      </c>
      <c r="G197" s="194" t="s">
        <v>491</v>
      </c>
      <c r="H197" s="195">
        <v>123.6</v>
      </c>
      <c r="I197" s="269">
        <v>55.7</v>
      </c>
      <c r="J197" s="197">
        <f>ROUND(I197*H197,2)</f>
        <v>6884.52</v>
      </c>
      <c r="K197" s="193" t="s">
        <v>5100</v>
      </c>
      <c r="L197" s="322"/>
    </row>
    <row r="198" spans="2:12" s="12" customFormat="1" ht="13.5" hidden="1" outlineLevel="3">
      <c r="B198" s="342"/>
      <c r="C198" s="203"/>
      <c r="D198" s="206" t="s">
        <v>348</v>
      </c>
      <c r="E198" s="343" t="s">
        <v>34</v>
      </c>
      <c r="F198" s="344" t="s">
        <v>6270</v>
      </c>
      <c r="G198" s="203"/>
      <c r="H198" s="345" t="s">
        <v>34</v>
      </c>
      <c r="I198" s="346" t="s">
        <v>34</v>
      </c>
      <c r="J198" s="203"/>
      <c r="K198" s="203"/>
      <c r="L198" s="347"/>
    </row>
    <row r="199" spans="2:12" s="13" customFormat="1" ht="13.5" hidden="1" outlineLevel="3">
      <c r="B199" s="331"/>
      <c r="C199" s="204"/>
      <c r="D199" s="206" t="s">
        <v>348</v>
      </c>
      <c r="E199" s="210" t="s">
        <v>34</v>
      </c>
      <c r="F199" s="211" t="s">
        <v>6295</v>
      </c>
      <c r="G199" s="204"/>
      <c r="H199" s="212">
        <v>108.6</v>
      </c>
      <c r="I199" s="332" t="s">
        <v>34</v>
      </c>
      <c r="J199" s="204"/>
      <c r="K199" s="204"/>
      <c r="L199" s="333"/>
    </row>
    <row r="200" spans="2:12" s="13" customFormat="1" ht="13.5" hidden="1" outlineLevel="3">
      <c r="B200" s="331"/>
      <c r="C200" s="204"/>
      <c r="D200" s="206" t="s">
        <v>348</v>
      </c>
      <c r="E200" s="210" t="s">
        <v>34</v>
      </c>
      <c r="F200" s="211" t="s">
        <v>6296</v>
      </c>
      <c r="G200" s="204"/>
      <c r="H200" s="212">
        <v>15</v>
      </c>
      <c r="I200" s="332" t="s">
        <v>34</v>
      </c>
      <c r="J200" s="204"/>
      <c r="K200" s="204"/>
      <c r="L200" s="333"/>
    </row>
    <row r="201" spans="2:12" s="14" customFormat="1" ht="13.5" hidden="1" outlineLevel="3">
      <c r="B201" s="335"/>
      <c r="C201" s="205"/>
      <c r="D201" s="206" t="s">
        <v>348</v>
      </c>
      <c r="E201" s="207" t="s">
        <v>34</v>
      </c>
      <c r="F201" s="208" t="s">
        <v>352</v>
      </c>
      <c r="G201" s="205"/>
      <c r="H201" s="209">
        <v>123.6</v>
      </c>
      <c r="I201" s="336" t="s">
        <v>34</v>
      </c>
      <c r="J201" s="205"/>
      <c r="K201" s="205"/>
      <c r="L201" s="337"/>
    </row>
    <row r="202" spans="2:12" s="1" customFormat="1" ht="22.5" customHeight="1" outlineLevel="2">
      <c r="B202" s="302"/>
      <c r="C202" s="191" t="s">
        <v>461</v>
      </c>
      <c r="D202" s="191" t="s">
        <v>342</v>
      </c>
      <c r="E202" s="192" t="s">
        <v>5571</v>
      </c>
      <c r="F202" s="193" t="s">
        <v>5572</v>
      </c>
      <c r="G202" s="194" t="s">
        <v>417</v>
      </c>
      <c r="H202" s="195">
        <v>369.723</v>
      </c>
      <c r="I202" s="269">
        <v>11.1</v>
      </c>
      <c r="J202" s="197">
        <f>ROUND(I202*H202,2)</f>
        <v>4103.93</v>
      </c>
      <c r="K202" s="193" t="s">
        <v>5100</v>
      </c>
      <c r="L202" s="322"/>
    </row>
    <row r="203" spans="2:12" s="1" customFormat="1" ht="22.5" customHeight="1" outlineLevel="2">
      <c r="B203" s="302"/>
      <c r="C203" s="191" t="s">
        <v>465</v>
      </c>
      <c r="D203" s="191" t="s">
        <v>342</v>
      </c>
      <c r="E203" s="192" t="s">
        <v>6197</v>
      </c>
      <c r="F203" s="193" t="s">
        <v>6198</v>
      </c>
      <c r="G203" s="194" t="s">
        <v>390</v>
      </c>
      <c r="H203" s="195">
        <v>92.31</v>
      </c>
      <c r="I203" s="269">
        <v>18.2</v>
      </c>
      <c r="J203" s="197">
        <f>ROUND(I203*H203,2)</f>
        <v>1680.04</v>
      </c>
      <c r="K203" s="193" t="s">
        <v>5139</v>
      </c>
      <c r="L203" s="322"/>
    </row>
    <row r="204" spans="2:12" s="1" customFormat="1" ht="22.5" customHeight="1" outlineLevel="2">
      <c r="B204" s="302"/>
      <c r="C204" s="191" t="s">
        <v>472</v>
      </c>
      <c r="D204" s="191" t="s">
        <v>342</v>
      </c>
      <c r="E204" s="192" t="s">
        <v>5582</v>
      </c>
      <c r="F204" s="193" t="s">
        <v>5583</v>
      </c>
      <c r="G204" s="194" t="s">
        <v>417</v>
      </c>
      <c r="H204" s="195">
        <v>92.431</v>
      </c>
      <c r="I204" s="269">
        <v>37.2</v>
      </c>
      <c r="J204" s="197">
        <f>ROUND(I204*H204,2)</f>
        <v>3438.43</v>
      </c>
      <c r="K204" s="193" t="s">
        <v>5100</v>
      </c>
      <c r="L204" s="322"/>
    </row>
    <row r="205" spans="2:12" s="1" customFormat="1" ht="22.5" customHeight="1" outlineLevel="2">
      <c r="B205" s="302"/>
      <c r="C205" s="191" t="s">
        <v>475</v>
      </c>
      <c r="D205" s="191" t="s">
        <v>342</v>
      </c>
      <c r="E205" s="192" t="s">
        <v>6199</v>
      </c>
      <c r="F205" s="193" t="s">
        <v>424</v>
      </c>
      <c r="G205" s="194" t="s">
        <v>417</v>
      </c>
      <c r="H205" s="195">
        <v>92.431</v>
      </c>
      <c r="I205" s="269">
        <v>543.3</v>
      </c>
      <c r="J205" s="197">
        <f>ROUND(I205*H205,2)</f>
        <v>50217.76</v>
      </c>
      <c r="K205" s="193" t="s">
        <v>5139</v>
      </c>
      <c r="L205" s="322"/>
    </row>
    <row r="206" spans="2:12" s="11" customFormat="1" ht="29.4" customHeight="1" outlineLevel="1">
      <c r="B206" s="318"/>
      <c r="C206" s="182"/>
      <c r="D206" s="188" t="s">
        <v>74</v>
      </c>
      <c r="E206" s="189" t="s">
        <v>347</v>
      </c>
      <c r="F206" s="189" t="s">
        <v>1579</v>
      </c>
      <c r="G206" s="182"/>
      <c r="H206" s="182"/>
      <c r="I206" s="321" t="s">
        <v>34</v>
      </c>
      <c r="J206" s="190">
        <f>SUM(J207:J214)</f>
        <v>11590.689999999999</v>
      </c>
      <c r="K206" s="182"/>
      <c r="L206" s="320"/>
    </row>
    <row r="207" spans="2:12" s="1" customFormat="1" ht="22.2" customHeight="1" outlineLevel="2" collapsed="1">
      <c r="B207" s="302"/>
      <c r="C207" s="191" t="s">
        <v>478</v>
      </c>
      <c r="D207" s="191" t="s">
        <v>342</v>
      </c>
      <c r="E207" s="192" t="s">
        <v>5590</v>
      </c>
      <c r="F207" s="193" t="s">
        <v>5591</v>
      </c>
      <c r="G207" s="194" t="s">
        <v>345</v>
      </c>
      <c r="H207" s="195">
        <v>10.197</v>
      </c>
      <c r="I207" s="269">
        <v>626.9</v>
      </c>
      <c r="J207" s="197">
        <f>ROUND(I207*H207,2)</f>
        <v>6392.5</v>
      </c>
      <c r="K207" s="193" t="s">
        <v>5100</v>
      </c>
      <c r="L207" s="322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6297</v>
      </c>
      <c r="G208" s="204"/>
      <c r="H208" s="212">
        <v>10.197</v>
      </c>
      <c r="I208" s="332" t="s">
        <v>34</v>
      </c>
      <c r="J208" s="204"/>
      <c r="K208" s="204"/>
      <c r="L208" s="333"/>
    </row>
    <row r="209" spans="2:12" s="14" customFormat="1" ht="13.5" hidden="1" outlineLevel="3">
      <c r="B209" s="335"/>
      <c r="C209" s="205"/>
      <c r="D209" s="206" t="s">
        <v>348</v>
      </c>
      <c r="E209" s="207" t="s">
        <v>34</v>
      </c>
      <c r="F209" s="208" t="s">
        <v>352</v>
      </c>
      <c r="G209" s="205"/>
      <c r="H209" s="209">
        <v>10.197</v>
      </c>
      <c r="I209" s="336" t="s">
        <v>34</v>
      </c>
      <c r="J209" s="205"/>
      <c r="K209" s="205"/>
      <c r="L209" s="337"/>
    </row>
    <row r="210" spans="2:12" s="1" customFormat="1" ht="22.2" customHeight="1" outlineLevel="2" collapsed="1">
      <c r="B210" s="302"/>
      <c r="C210" s="191" t="s">
        <v>482</v>
      </c>
      <c r="D210" s="191" t="s">
        <v>342</v>
      </c>
      <c r="E210" s="192" t="s">
        <v>5592</v>
      </c>
      <c r="F210" s="193" t="s">
        <v>5593</v>
      </c>
      <c r="G210" s="194" t="s">
        <v>345</v>
      </c>
      <c r="H210" s="195">
        <v>0.704</v>
      </c>
      <c r="I210" s="269">
        <v>2507.8</v>
      </c>
      <c r="J210" s="197">
        <f>ROUND(I210*H210,2)</f>
        <v>1765.49</v>
      </c>
      <c r="K210" s="193" t="s">
        <v>5100</v>
      </c>
      <c r="L210" s="322"/>
    </row>
    <row r="211" spans="2:12" s="12" customFormat="1" ht="13.5" hidden="1" outlineLevel="3">
      <c r="B211" s="342"/>
      <c r="C211" s="203"/>
      <c r="D211" s="206" t="s">
        <v>348</v>
      </c>
      <c r="E211" s="343" t="s">
        <v>34</v>
      </c>
      <c r="F211" s="344" t="s">
        <v>6205</v>
      </c>
      <c r="G211" s="203"/>
      <c r="H211" s="345" t="s">
        <v>34</v>
      </c>
      <c r="I211" s="346" t="s">
        <v>34</v>
      </c>
      <c r="J211" s="203"/>
      <c r="K211" s="203"/>
      <c r="L211" s="347"/>
    </row>
    <row r="212" spans="2:12" s="13" customFormat="1" ht="13.5" hidden="1" outlineLevel="3">
      <c r="B212" s="331"/>
      <c r="C212" s="204"/>
      <c r="D212" s="206" t="s">
        <v>348</v>
      </c>
      <c r="E212" s="210" t="s">
        <v>34</v>
      </c>
      <c r="F212" s="211" t="s">
        <v>6298</v>
      </c>
      <c r="G212" s="204"/>
      <c r="H212" s="212">
        <v>0.704</v>
      </c>
      <c r="I212" s="332" t="s">
        <v>34</v>
      </c>
      <c r="J212" s="204"/>
      <c r="K212" s="204"/>
      <c r="L212" s="333"/>
    </row>
    <row r="213" spans="2:12" s="14" customFormat="1" ht="13.5" hidden="1" outlineLevel="3">
      <c r="B213" s="335"/>
      <c r="C213" s="205"/>
      <c r="D213" s="206" t="s">
        <v>348</v>
      </c>
      <c r="E213" s="207" t="s">
        <v>34</v>
      </c>
      <c r="F213" s="208" t="s">
        <v>352</v>
      </c>
      <c r="G213" s="205"/>
      <c r="H213" s="209">
        <v>0.704</v>
      </c>
      <c r="I213" s="336" t="s">
        <v>34</v>
      </c>
      <c r="J213" s="205"/>
      <c r="K213" s="205"/>
      <c r="L213" s="337"/>
    </row>
    <row r="214" spans="2:12" s="1" customFormat="1" ht="22.2" customHeight="1" outlineLevel="2" collapsed="1">
      <c r="B214" s="302"/>
      <c r="C214" s="191" t="s">
        <v>483</v>
      </c>
      <c r="D214" s="191" t="s">
        <v>342</v>
      </c>
      <c r="E214" s="192" t="s">
        <v>5594</v>
      </c>
      <c r="F214" s="193" t="s">
        <v>5595</v>
      </c>
      <c r="G214" s="194" t="s">
        <v>390</v>
      </c>
      <c r="H214" s="195">
        <v>3.52</v>
      </c>
      <c r="I214" s="269">
        <v>975.2</v>
      </c>
      <c r="J214" s="197">
        <f>ROUND(I214*H214,2)</f>
        <v>3432.7</v>
      </c>
      <c r="K214" s="193" t="s">
        <v>5100</v>
      </c>
      <c r="L214" s="322"/>
    </row>
    <row r="215" spans="2:12" s="13" customFormat="1" ht="12.6" customHeight="1" hidden="1" outlineLevel="3">
      <c r="B215" s="331"/>
      <c r="C215" s="204"/>
      <c r="D215" s="206" t="s">
        <v>348</v>
      </c>
      <c r="E215" s="210" t="s">
        <v>34</v>
      </c>
      <c r="F215" s="211" t="s">
        <v>6299</v>
      </c>
      <c r="G215" s="204"/>
      <c r="H215" s="212">
        <v>3.52</v>
      </c>
      <c r="I215" s="332" t="s">
        <v>34</v>
      </c>
      <c r="J215" s="204"/>
      <c r="K215" s="204"/>
      <c r="L215" s="333"/>
    </row>
    <row r="216" spans="2:12" s="14" customFormat="1" ht="13.5" hidden="1" outlineLevel="3">
      <c r="B216" s="335"/>
      <c r="C216" s="205"/>
      <c r="D216" s="206" t="s">
        <v>348</v>
      </c>
      <c r="E216" s="207" t="s">
        <v>34</v>
      </c>
      <c r="F216" s="208" t="s">
        <v>352</v>
      </c>
      <c r="G216" s="205"/>
      <c r="H216" s="209">
        <v>3.52</v>
      </c>
      <c r="I216" s="336" t="s">
        <v>34</v>
      </c>
      <c r="J216" s="205"/>
      <c r="K216" s="205"/>
      <c r="L216" s="337"/>
    </row>
    <row r="217" spans="2:12" s="11" customFormat="1" ht="29.85" customHeight="1" outlineLevel="1">
      <c r="B217" s="318"/>
      <c r="C217" s="182"/>
      <c r="D217" s="188" t="s">
        <v>74</v>
      </c>
      <c r="E217" s="189" t="s">
        <v>368</v>
      </c>
      <c r="F217" s="189" t="s">
        <v>1774</v>
      </c>
      <c r="G217" s="182"/>
      <c r="H217" s="182"/>
      <c r="I217" s="321" t="s">
        <v>34</v>
      </c>
      <c r="J217" s="190">
        <f>SUM(J218:J245)</f>
        <v>129926.79999999999</v>
      </c>
      <c r="K217" s="182"/>
      <c r="L217" s="320"/>
    </row>
    <row r="218" spans="2:12" s="1" customFormat="1" ht="22.5" customHeight="1" outlineLevel="2" collapsed="1">
      <c r="B218" s="302"/>
      <c r="C218" s="191" t="s">
        <v>488</v>
      </c>
      <c r="D218" s="191" t="s">
        <v>342</v>
      </c>
      <c r="E218" s="192" t="s">
        <v>6208</v>
      </c>
      <c r="F218" s="193" t="s">
        <v>6209</v>
      </c>
      <c r="G218" s="194" t="s">
        <v>390</v>
      </c>
      <c r="H218" s="195">
        <v>59.73</v>
      </c>
      <c r="I218" s="269">
        <v>222.9</v>
      </c>
      <c r="J218" s="197">
        <f>ROUND(I218*H218,2)</f>
        <v>13313.82</v>
      </c>
      <c r="K218" s="193" t="s">
        <v>5100</v>
      </c>
      <c r="L218" s="322"/>
    </row>
    <row r="219" spans="2:12" s="12" customFormat="1" ht="13.5" hidden="1" outlineLevel="3">
      <c r="B219" s="342"/>
      <c r="C219" s="203"/>
      <c r="D219" s="206" t="s">
        <v>348</v>
      </c>
      <c r="E219" s="343" t="s">
        <v>34</v>
      </c>
      <c r="F219" s="344" t="s">
        <v>6210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2" customFormat="1" ht="13.5" hidden="1" outlineLevel="3">
      <c r="B220" s="342"/>
      <c r="C220" s="203"/>
      <c r="D220" s="206" t="s">
        <v>348</v>
      </c>
      <c r="E220" s="343" t="s">
        <v>34</v>
      </c>
      <c r="F220" s="344" t="s">
        <v>6270</v>
      </c>
      <c r="G220" s="203"/>
      <c r="H220" s="345" t="s">
        <v>34</v>
      </c>
      <c r="I220" s="346" t="s">
        <v>34</v>
      </c>
      <c r="J220" s="203"/>
      <c r="K220" s="203"/>
      <c r="L220" s="347"/>
    </row>
    <row r="221" spans="2:12" s="13" customFormat="1" ht="13.5" hidden="1" outlineLevel="3">
      <c r="B221" s="331"/>
      <c r="C221" s="204"/>
      <c r="D221" s="206" t="s">
        <v>348</v>
      </c>
      <c r="E221" s="210" t="s">
        <v>34</v>
      </c>
      <c r="F221" s="211" t="s">
        <v>6290</v>
      </c>
      <c r="G221" s="204"/>
      <c r="H221" s="212">
        <v>59.73</v>
      </c>
      <c r="I221" s="332" t="s">
        <v>34</v>
      </c>
      <c r="J221" s="204"/>
      <c r="K221" s="204"/>
      <c r="L221" s="333"/>
    </row>
    <row r="222" spans="2:12" s="14" customFormat="1" ht="13.5" hidden="1" outlineLevel="3">
      <c r="B222" s="335"/>
      <c r="C222" s="205"/>
      <c r="D222" s="206" t="s">
        <v>348</v>
      </c>
      <c r="E222" s="207" t="s">
        <v>34</v>
      </c>
      <c r="F222" s="208" t="s">
        <v>352</v>
      </c>
      <c r="G222" s="205"/>
      <c r="H222" s="209">
        <v>59.73</v>
      </c>
      <c r="I222" s="336" t="s">
        <v>34</v>
      </c>
      <c r="J222" s="205"/>
      <c r="K222" s="205"/>
      <c r="L222" s="337"/>
    </row>
    <row r="223" spans="2:12" s="1" customFormat="1" ht="22.5" customHeight="1" outlineLevel="2" collapsed="1">
      <c r="B223" s="302"/>
      <c r="C223" s="191" t="s">
        <v>494</v>
      </c>
      <c r="D223" s="191" t="s">
        <v>342</v>
      </c>
      <c r="E223" s="192" t="s">
        <v>5604</v>
      </c>
      <c r="F223" s="193" t="s">
        <v>5605</v>
      </c>
      <c r="G223" s="194" t="s">
        <v>390</v>
      </c>
      <c r="H223" s="195">
        <v>59.73</v>
      </c>
      <c r="I223" s="269">
        <v>181.1</v>
      </c>
      <c r="J223" s="197">
        <f>ROUND(I223*H223,2)</f>
        <v>10817.1</v>
      </c>
      <c r="K223" s="193" t="s">
        <v>5100</v>
      </c>
      <c r="L223" s="322"/>
    </row>
    <row r="224" spans="2:12" s="12" customFormat="1" ht="13.5" hidden="1" outlineLevel="3">
      <c r="B224" s="342"/>
      <c r="C224" s="203"/>
      <c r="D224" s="206" t="s">
        <v>348</v>
      </c>
      <c r="E224" s="343" t="s">
        <v>34</v>
      </c>
      <c r="F224" s="344" t="s">
        <v>6270</v>
      </c>
      <c r="G224" s="203"/>
      <c r="H224" s="345" t="s">
        <v>34</v>
      </c>
      <c r="I224" s="346" t="s">
        <v>34</v>
      </c>
      <c r="J224" s="203"/>
      <c r="K224" s="203"/>
      <c r="L224" s="347"/>
    </row>
    <row r="225" spans="2:12" s="13" customFormat="1" ht="13.5" hidden="1" outlineLevel="3">
      <c r="B225" s="331"/>
      <c r="C225" s="204"/>
      <c r="D225" s="206" t="s">
        <v>348</v>
      </c>
      <c r="E225" s="210" t="s">
        <v>34</v>
      </c>
      <c r="F225" s="211" t="s">
        <v>6300</v>
      </c>
      <c r="G225" s="204"/>
      <c r="H225" s="212">
        <v>59.73</v>
      </c>
      <c r="I225" s="332" t="s">
        <v>34</v>
      </c>
      <c r="J225" s="204"/>
      <c r="K225" s="204"/>
      <c r="L225" s="333"/>
    </row>
    <row r="226" spans="2:12" s="14" customFormat="1" ht="13.5" hidden="1" outlineLevel="3">
      <c r="B226" s="335"/>
      <c r="C226" s="205"/>
      <c r="D226" s="206" t="s">
        <v>348</v>
      </c>
      <c r="E226" s="207" t="s">
        <v>34</v>
      </c>
      <c r="F226" s="208" t="s">
        <v>352</v>
      </c>
      <c r="G226" s="205"/>
      <c r="H226" s="209">
        <v>59.73</v>
      </c>
      <c r="I226" s="336" t="s">
        <v>34</v>
      </c>
      <c r="J226" s="205"/>
      <c r="K226" s="205"/>
      <c r="L226" s="337"/>
    </row>
    <row r="227" spans="2:12" s="1" customFormat="1" ht="22.5" customHeight="1" outlineLevel="2" collapsed="1">
      <c r="B227" s="302"/>
      <c r="C227" s="191" t="s">
        <v>500</v>
      </c>
      <c r="D227" s="191" t="s">
        <v>342</v>
      </c>
      <c r="E227" s="192" t="s">
        <v>5604</v>
      </c>
      <c r="F227" s="193" t="s">
        <v>5605</v>
      </c>
      <c r="G227" s="194" t="s">
        <v>390</v>
      </c>
      <c r="H227" s="195">
        <v>8.25</v>
      </c>
      <c r="I227" s="269">
        <v>181.1</v>
      </c>
      <c r="J227" s="197">
        <f>ROUND(I227*H227,2)</f>
        <v>1494.08</v>
      </c>
      <c r="K227" s="193" t="s">
        <v>5100</v>
      </c>
      <c r="L227" s="322"/>
    </row>
    <row r="228" spans="2:12" s="12" customFormat="1" ht="13.5" hidden="1" outlineLevel="3">
      <c r="B228" s="342"/>
      <c r="C228" s="203"/>
      <c r="D228" s="206" t="s">
        <v>348</v>
      </c>
      <c r="E228" s="343" t="s">
        <v>34</v>
      </c>
      <c r="F228" s="344" t="s">
        <v>6301</v>
      </c>
      <c r="G228" s="203"/>
      <c r="H228" s="345" t="s">
        <v>34</v>
      </c>
      <c r="I228" s="346" t="s">
        <v>34</v>
      </c>
      <c r="J228" s="203"/>
      <c r="K228" s="203"/>
      <c r="L228" s="347"/>
    </row>
    <row r="229" spans="2:12" s="12" customFormat="1" ht="13.5" hidden="1" outlineLevel="3">
      <c r="B229" s="342"/>
      <c r="C229" s="203"/>
      <c r="D229" s="206" t="s">
        <v>348</v>
      </c>
      <c r="E229" s="343" t="s">
        <v>34</v>
      </c>
      <c r="F229" s="344" t="s">
        <v>6270</v>
      </c>
      <c r="G229" s="203"/>
      <c r="H229" s="345" t="s">
        <v>34</v>
      </c>
      <c r="I229" s="346" t="s">
        <v>34</v>
      </c>
      <c r="J229" s="203"/>
      <c r="K229" s="203"/>
      <c r="L229" s="347"/>
    </row>
    <row r="230" spans="2:12" s="13" customFormat="1" ht="13.5" hidden="1" outlineLevel="3">
      <c r="B230" s="331"/>
      <c r="C230" s="204"/>
      <c r="D230" s="206" t="s">
        <v>348</v>
      </c>
      <c r="E230" s="210" t="s">
        <v>34</v>
      </c>
      <c r="F230" s="211" t="s">
        <v>6302</v>
      </c>
      <c r="G230" s="204"/>
      <c r="H230" s="212">
        <v>8.25</v>
      </c>
      <c r="I230" s="332" t="s">
        <v>34</v>
      </c>
      <c r="J230" s="204"/>
      <c r="K230" s="204"/>
      <c r="L230" s="333"/>
    </row>
    <row r="231" spans="2:12" s="14" customFormat="1" ht="13.5" hidden="1" outlineLevel="3">
      <c r="B231" s="335"/>
      <c r="C231" s="205"/>
      <c r="D231" s="206" t="s">
        <v>348</v>
      </c>
      <c r="E231" s="207" t="s">
        <v>34</v>
      </c>
      <c r="F231" s="208" t="s">
        <v>352</v>
      </c>
      <c r="G231" s="205"/>
      <c r="H231" s="209">
        <v>8.25</v>
      </c>
      <c r="I231" s="336" t="s">
        <v>34</v>
      </c>
      <c r="J231" s="205"/>
      <c r="K231" s="205"/>
      <c r="L231" s="337"/>
    </row>
    <row r="232" spans="2:12" s="1" customFormat="1" ht="22.5" customHeight="1" outlineLevel="2">
      <c r="B232" s="302"/>
      <c r="C232" s="191" t="s">
        <v>507</v>
      </c>
      <c r="D232" s="191" t="s">
        <v>342</v>
      </c>
      <c r="E232" s="192" t="s">
        <v>5637</v>
      </c>
      <c r="F232" s="193" t="s">
        <v>5638</v>
      </c>
      <c r="G232" s="194" t="s">
        <v>390</v>
      </c>
      <c r="H232" s="195">
        <v>59.73</v>
      </c>
      <c r="I232" s="269">
        <v>30.7</v>
      </c>
      <c r="J232" s="197">
        <f>ROUND(I232*H232,2)</f>
        <v>1833.71</v>
      </c>
      <c r="K232" s="193" t="s">
        <v>5100</v>
      </c>
      <c r="L232" s="322"/>
    </row>
    <row r="233" spans="2:12" s="1" customFormat="1" ht="22.5" customHeight="1" outlineLevel="2" collapsed="1">
      <c r="B233" s="302"/>
      <c r="C233" s="191" t="s">
        <v>510</v>
      </c>
      <c r="D233" s="191" t="s">
        <v>342</v>
      </c>
      <c r="E233" s="192" t="s">
        <v>6212</v>
      </c>
      <c r="F233" s="193" t="s">
        <v>6213</v>
      </c>
      <c r="G233" s="194" t="s">
        <v>390</v>
      </c>
      <c r="H233" s="195">
        <v>184.62</v>
      </c>
      <c r="I233" s="269">
        <v>22.3</v>
      </c>
      <c r="J233" s="197">
        <f>ROUND(I233*H233,2)</f>
        <v>4117.03</v>
      </c>
      <c r="K233" s="193" t="s">
        <v>5100</v>
      </c>
      <c r="L233" s="322"/>
    </row>
    <row r="234" spans="2:12" s="13" customFormat="1" ht="13.5" hidden="1" outlineLevel="3">
      <c r="B234" s="331"/>
      <c r="C234" s="204"/>
      <c r="D234" s="206" t="s">
        <v>348</v>
      </c>
      <c r="E234" s="210" t="s">
        <v>34</v>
      </c>
      <c r="F234" s="211" t="s">
        <v>6303</v>
      </c>
      <c r="G234" s="204"/>
      <c r="H234" s="212">
        <v>184.62</v>
      </c>
      <c r="I234" s="332" t="s">
        <v>34</v>
      </c>
      <c r="J234" s="204"/>
      <c r="K234" s="204"/>
      <c r="L234" s="333"/>
    </row>
    <row r="235" spans="2:12" s="14" customFormat="1" ht="13.5" hidden="1" outlineLevel="3">
      <c r="B235" s="335"/>
      <c r="C235" s="205"/>
      <c r="D235" s="206" t="s">
        <v>348</v>
      </c>
      <c r="E235" s="207" t="s">
        <v>34</v>
      </c>
      <c r="F235" s="208" t="s">
        <v>352</v>
      </c>
      <c r="G235" s="205"/>
      <c r="H235" s="209">
        <v>184.62</v>
      </c>
      <c r="I235" s="336" t="s">
        <v>34</v>
      </c>
      <c r="J235" s="205"/>
      <c r="K235" s="205"/>
      <c r="L235" s="337"/>
    </row>
    <row r="236" spans="2:12" s="1" customFormat="1" ht="22.5" customHeight="1" outlineLevel="2" collapsed="1">
      <c r="B236" s="302"/>
      <c r="C236" s="191" t="s">
        <v>514</v>
      </c>
      <c r="D236" s="191" t="s">
        <v>342</v>
      </c>
      <c r="E236" s="192" t="s">
        <v>6215</v>
      </c>
      <c r="F236" s="193" t="s">
        <v>6216</v>
      </c>
      <c r="G236" s="194" t="s">
        <v>390</v>
      </c>
      <c r="H236" s="195">
        <v>276.93</v>
      </c>
      <c r="I236" s="269">
        <v>285.7</v>
      </c>
      <c r="J236" s="197">
        <f>ROUND(I236*H236,2)</f>
        <v>79118.9</v>
      </c>
      <c r="K236" s="193" t="s">
        <v>5100</v>
      </c>
      <c r="L236" s="322"/>
    </row>
    <row r="237" spans="2:12" s="12" customFormat="1" ht="13.5" hidden="1" outlineLevel="3">
      <c r="B237" s="342"/>
      <c r="C237" s="203"/>
      <c r="D237" s="206" t="s">
        <v>348</v>
      </c>
      <c r="E237" s="343" t="s">
        <v>34</v>
      </c>
      <c r="F237" s="344" t="s">
        <v>6270</v>
      </c>
      <c r="G237" s="203"/>
      <c r="H237" s="345" t="s">
        <v>34</v>
      </c>
      <c r="I237" s="346" t="s">
        <v>34</v>
      </c>
      <c r="J237" s="203"/>
      <c r="K237" s="203"/>
      <c r="L237" s="347"/>
    </row>
    <row r="238" spans="2:12" s="13" customFormat="1" ht="13.5" hidden="1" outlineLevel="3">
      <c r="B238" s="331"/>
      <c r="C238" s="204"/>
      <c r="D238" s="206" t="s">
        <v>348</v>
      </c>
      <c r="E238" s="210" t="s">
        <v>34</v>
      </c>
      <c r="F238" s="211" t="s">
        <v>6304</v>
      </c>
      <c r="G238" s="204"/>
      <c r="H238" s="212">
        <v>276.93</v>
      </c>
      <c r="I238" s="332" t="s">
        <v>34</v>
      </c>
      <c r="J238" s="204"/>
      <c r="K238" s="204"/>
      <c r="L238" s="333"/>
    </row>
    <row r="239" spans="2:12" s="14" customFormat="1" ht="13.5" hidden="1" outlineLevel="3">
      <c r="B239" s="335"/>
      <c r="C239" s="205"/>
      <c r="D239" s="206" t="s">
        <v>348</v>
      </c>
      <c r="E239" s="207" t="s">
        <v>34</v>
      </c>
      <c r="F239" s="208" t="s">
        <v>352</v>
      </c>
      <c r="G239" s="205"/>
      <c r="H239" s="209">
        <v>276.93</v>
      </c>
      <c r="I239" s="336" t="s">
        <v>34</v>
      </c>
      <c r="J239" s="205"/>
      <c r="K239" s="205"/>
      <c r="L239" s="337"/>
    </row>
    <row r="240" spans="2:12" s="1" customFormat="1" ht="22.5" customHeight="1" outlineLevel="2" collapsed="1">
      <c r="B240" s="302"/>
      <c r="C240" s="191" t="s">
        <v>515</v>
      </c>
      <c r="D240" s="191" t="s">
        <v>342</v>
      </c>
      <c r="E240" s="192" t="s">
        <v>6305</v>
      </c>
      <c r="F240" s="193" t="s">
        <v>6306</v>
      </c>
      <c r="G240" s="194" t="s">
        <v>390</v>
      </c>
      <c r="H240" s="195">
        <v>8.25</v>
      </c>
      <c r="I240" s="269">
        <v>181.1</v>
      </c>
      <c r="J240" s="197">
        <f>ROUND(I240*H240,2)</f>
        <v>1494.08</v>
      </c>
      <c r="K240" s="193" t="s">
        <v>5100</v>
      </c>
      <c r="L240" s="322"/>
    </row>
    <row r="241" spans="2:12" s="12" customFormat="1" ht="13.5" hidden="1" outlineLevel="3">
      <c r="B241" s="342"/>
      <c r="C241" s="203"/>
      <c r="D241" s="206" t="s">
        <v>348</v>
      </c>
      <c r="E241" s="343" t="s">
        <v>34</v>
      </c>
      <c r="F241" s="344" t="s">
        <v>6270</v>
      </c>
      <c r="G241" s="203"/>
      <c r="H241" s="345" t="s">
        <v>34</v>
      </c>
      <c r="I241" s="346" t="s">
        <v>34</v>
      </c>
      <c r="J241" s="203"/>
      <c r="K241" s="203"/>
      <c r="L241" s="347"/>
    </row>
    <row r="242" spans="2:12" s="13" customFormat="1" ht="13.5" hidden="1" outlineLevel="3">
      <c r="B242" s="331"/>
      <c r="C242" s="204"/>
      <c r="D242" s="206" t="s">
        <v>348</v>
      </c>
      <c r="E242" s="210" t="s">
        <v>34</v>
      </c>
      <c r="F242" s="211" t="s">
        <v>6302</v>
      </c>
      <c r="G242" s="204"/>
      <c r="H242" s="212">
        <v>8.25</v>
      </c>
      <c r="I242" s="332" t="s">
        <v>34</v>
      </c>
      <c r="J242" s="204"/>
      <c r="K242" s="204"/>
      <c r="L242" s="333"/>
    </row>
    <row r="243" spans="2:12" s="14" customFormat="1" ht="13.5" hidden="1" outlineLevel="3">
      <c r="B243" s="335"/>
      <c r="C243" s="205"/>
      <c r="D243" s="206" t="s">
        <v>348</v>
      </c>
      <c r="E243" s="207" t="s">
        <v>34</v>
      </c>
      <c r="F243" s="208" t="s">
        <v>352</v>
      </c>
      <c r="G243" s="205"/>
      <c r="H243" s="209">
        <v>8.25</v>
      </c>
      <c r="I243" s="336" t="s">
        <v>34</v>
      </c>
      <c r="J243" s="205"/>
      <c r="K243" s="205"/>
      <c r="L243" s="337"/>
    </row>
    <row r="244" spans="2:12" s="1" customFormat="1" ht="22.5" customHeight="1" outlineLevel="2">
      <c r="B244" s="302"/>
      <c r="C244" s="191" t="s">
        <v>520</v>
      </c>
      <c r="D244" s="191" t="s">
        <v>342</v>
      </c>
      <c r="E244" s="192" t="s">
        <v>6225</v>
      </c>
      <c r="F244" s="193" t="s">
        <v>6226</v>
      </c>
      <c r="G244" s="194" t="s">
        <v>390</v>
      </c>
      <c r="H244" s="195">
        <v>92.31</v>
      </c>
      <c r="I244" s="269">
        <v>181.1</v>
      </c>
      <c r="J244" s="197">
        <f>ROUND(I244*H244,2)</f>
        <v>16717.34</v>
      </c>
      <c r="K244" s="193" t="s">
        <v>5139</v>
      </c>
      <c r="L244" s="322"/>
    </row>
    <row r="245" spans="2:12" s="1" customFormat="1" ht="22.5" customHeight="1" outlineLevel="2" collapsed="1">
      <c r="B245" s="302"/>
      <c r="C245" s="217" t="s">
        <v>524</v>
      </c>
      <c r="D245" s="217" t="s">
        <v>441</v>
      </c>
      <c r="E245" s="218" t="s">
        <v>6307</v>
      </c>
      <c r="F245" s="219" t="s">
        <v>6308</v>
      </c>
      <c r="G245" s="220" t="s">
        <v>390</v>
      </c>
      <c r="H245" s="221">
        <v>8.415</v>
      </c>
      <c r="I245" s="270">
        <v>121.3</v>
      </c>
      <c r="J245" s="222">
        <f>ROUND(I245*H245,2)</f>
        <v>1020.74</v>
      </c>
      <c r="K245" s="219" t="s">
        <v>5100</v>
      </c>
      <c r="L245" s="334"/>
    </row>
    <row r="246" spans="2:12" s="13" customFormat="1" ht="13.5" hidden="1" outlineLevel="3">
      <c r="B246" s="331"/>
      <c r="C246" s="204"/>
      <c r="D246" s="206" t="s">
        <v>348</v>
      </c>
      <c r="E246" s="210" t="s">
        <v>34</v>
      </c>
      <c r="F246" s="211" t="s">
        <v>6309</v>
      </c>
      <c r="G246" s="204"/>
      <c r="H246" s="212">
        <v>8.415</v>
      </c>
      <c r="I246" s="332" t="s">
        <v>34</v>
      </c>
      <c r="J246" s="204"/>
      <c r="K246" s="204"/>
      <c r="L246" s="333"/>
    </row>
    <row r="247" spans="2:12" s="14" customFormat="1" ht="13.5" hidden="1" outlineLevel="3">
      <c r="B247" s="335"/>
      <c r="C247" s="205"/>
      <c r="D247" s="206" t="s">
        <v>348</v>
      </c>
      <c r="E247" s="207" t="s">
        <v>34</v>
      </c>
      <c r="F247" s="208" t="s">
        <v>352</v>
      </c>
      <c r="G247" s="205"/>
      <c r="H247" s="209">
        <v>8.415</v>
      </c>
      <c r="I247" s="336" t="s">
        <v>34</v>
      </c>
      <c r="J247" s="205"/>
      <c r="K247" s="205"/>
      <c r="L247" s="337"/>
    </row>
    <row r="248" spans="2:12" s="11" customFormat="1" ht="29.85" customHeight="1" outlineLevel="1">
      <c r="B248" s="318"/>
      <c r="C248" s="182"/>
      <c r="D248" s="188" t="s">
        <v>74</v>
      </c>
      <c r="E248" s="189" t="s">
        <v>382</v>
      </c>
      <c r="F248" s="189" t="s">
        <v>1861</v>
      </c>
      <c r="G248" s="182"/>
      <c r="H248" s="182"/>
      <c r="I248" s="321" t="s">
        <v>34</v>
      </c>
      <c r="J248" s="190">
        <f>SUM(J249:J267)</f>
        <v>84932.38000000002</v>
      </c>
      <c r="K248" s="182"/>
      <c r="L248" s="320"/>
    </row>
    <row r="249" spans="2:12" s="1" customFormat="1" ht="22.5" customHeight="1" outlineLevel="2">
      <c r="B249" s="302"/>
      <c r="C249" s="191" t="s">
        <v>527</v>
      </c>
      <c r="D249" s="191" t="s">
        <v>342</v>
      </c>
      <c r="E249" s="192" t="s">
        <v>5650</v>
      </c>
      <c r="F249" s="193" t="s">
        <v>5651</v>
      </c>
      <c r="G249" s="194" t="s">
        <v>491</v>
      </c>
      <c r="H249" s="195">
        <v>58.1</v>
      </c>
      <c r="I249" s="269">
        <v>23.7</v>
      </c>
      <c r="J249" s="197">
        <f aca="true" t="shared" si="0" ref="J249:J256">ROUND(I249*H249,2)</f>
        <v>1376.97</v>
      </c>
      <c r="K249" s="193" t="s">
        <v>5100</v>
      </c>
      <c r="L249" s="322"/>
    </row>
    <row r="250" spans="2:12" s="1" customFormat="1" ht="22.5" customHeight="1" outlineLevel="2">
      <c r="B250" s="302"/>
      <c r="C250" s="191" t="s">
        <v>531</v>
      </c>
      <c r="D250" s="191" t="s">
        <v>342</v>
      </c>
      <c r="E250" s="192" t="s">
        <v>5653</v>
      </c>
      <c r="F250" s="193" t="s">
        <v>5654</v>
      </c>
      <c r="G250" s="194" t="s">
        <v>491</v>
      </c>
      <c r="H250" s="195">
        <v>3.7</v>
      </c>
      <c r="I250" s="269">
        <v>34.9</v>
      </c>
      <c r="J250" s="197">
        <f t="shared" si="0"/>
        <v>129.13</v>
      </c>
      <c r="K250" s="193" t="s">
        <v>5100</v>
      </c>
      <c r="L250" s="322"/>
    </row>
    <row r="251" spans="2:12" s="1" customFormat="1" ht="22.5" customHeight="1" outlineLevel="2">
      <c r="B251" s="302"/>
      <c r="C251" s="191" t="s">
        <v>536</v>
      </c>
      <c r="D251" s="191" t="s">
        <v>342</v>
      </c>
      <c r="E251" s="192" t="s">
        <v>5669</v>
      </c>
      <c r="F251" s="193" t="s">
        <v>6310</v>
      </c>
      <c r="G251" s="194" t="s">
        <v>1130</v>
      </c>
      <c r="H251" s="195">
        <v>1</v>
      </c>
      <c r="I251" s="269">
        <v>27.9</v>
      </c>
      <c r="J251" s="197">
        <f t="shared" si="0"/>
        <v>27.9</v>
      </c>
      <c r="K251" s="193" t="s">
        <v>5100</v>
      </c>
      <c r="L251" s="322"/>
    </row>
    <row r="252" spans="2:12" s="1" customFormat="1" ht="22.5" customHeight="1" outlineLevel="2">
      <c r="B252" s="302"/>
      <c r="C252" s="191" t="s">
        <v>540</v>
      </c>
      <c r="D252" s="191" t="s">
        <v>342</v>
      </c>
      <c r="E252" s="192" t="s">
        <v>5673</v>
      </c>
      <c r="F252" s="193" t="s">
        <v>5674</v>
      </c>
      <c r="G252" s="194" t="s">
        <v>491</v>
      </c>
      <c r="H252" s="195">
        <v>61.8</v>
      </c>
      <c r="I252" s="269">
        <v>33.4</v>
      </c>
      <c r="J252" s="197">
        <f t="shared" si="0"/>
        <v>2064.12</v>
      </c>
      <c r="K252" s="193" t="s">
        <v>5100</v>
      </c>
      <c r="L252" s="322"/>
    </row>
    <row r="253" spans="2:12" s="1" customFormat="1" ht="22.5" customHeight="1" outlineLevel="2">
      <c r="B253" s="302"/>
      <c r="C253" s="191" t="s">
        <v>541</v>
      </c>
      <c r="D253" s="191" t="s">
        <v>342</v>
      </c>
      <c r="E253" s="192" t="s">
        <v>6311</v>
      </c>
      <c r="F253" s="193" t="s">
        <v>6312</v>
      </c>
      <c r="G253" s="194" t="s">
        <v>1130</v>
      </c>
      <c r="H253" s="195">
        <v>11</v>
      </c>
      <c r="I253" s="269">
        <v>766.3</v>
      </c>
      <c r="J253" s="197">
        <f t="shared" si="0"/>
        <v>8429.3</v>
      </c>
      <c r="K253" s="193" t="s">
        <v>5100</v>
      </c>
      <c r="L253" s="322"/>
    </row>
    <row r="254" spans="2:12" s="1" customFormat="1" ht="22.5" customHeight="1" outlineLevel="2">
      <c r="B254" s="302"/>
      <c r="C254" s="191" t="s">
        <v>543</v>
      </c>
      <c r="D254" s="191" t="s">
        <v>342</v>
      </c>
      <c r="E254" s="192" t="s">
        <v>6313</v>
      </c>
      <c r="F254" s="193" t="s">
        <v>6314</v>
      </c>
      <c r="G254" s="194" t="s">
        <v>1130</v>
      </c>
      <c r="H254" s="195">
        <v>11</v>
      </c>
      <c r="I254" s="269">
        <v>626.9</v>
      </c>
      <c r="J254" s="197">
        <f t="shared" si="0"/>
        <v>6895.9</v>
      </c>
      <c r="K254" s="193" t="s">
        <v>5100</v>
      </c>
      <c r="L254" s="322"/>
    </row>
    <row r="255" spans="2:12" s="1" customFormat="1" ht="22.5" customHeight="1" outlineLevel="2">
      <c r="B255" s="302"/>
      <c r="C255" s="191" t="s">
        <v>544</v>
      </c>
      <c r="D255" s="191" t="s">
        <v>342</v>
      </c>
      <c r="E255" s="192" t="s">
        <v>6315</v>
      </c>
      <c r="F255" s="193" t="s">
        <v>6316</v>
      </c>
      <c r="G255" s="194" t="s">
        <v>1130</v>
      </c>
      <c r="H255" s="195">
        <v>12</v>
      </c>
      <c r="I255" s="269">
        <v>626.9</v>
      </c>
      <c r="J255" s="197">
        <f t="shared" si="0"/>
        <v>7522.8</v>
      </c>
      <c r="K255" s="193" t="s">
        <v>5139</v>
      </c>
      <c r="L255" s="322"/>
    </row>
    <row r="256" spans="2:12" s="1" customFormat="1" ht="22.5" customHeight="1" outlineLevel="2" collapsed="1">
      <c r="B256" s="302"/>
      <c r="C256" s="217" t="s">
        <v>234</v>
      </c>
      <c r="D256" s="217" t="s">
        <v>441</v>
      </c>
      <c r="E256" s="218" t="s">
        <v>6317</v>
      </c>
      <c r="F256" s="219" t="s">
        <v>6318</v>
      </c>
      <c r="G256" s="220" t="s">
        <v>1130</v>
      </c>
      <c r="H256" s="221">
        <v>19.948</v>
      </c>
      <c r="I256" s="270">
        <v>659</v>
      </c>
      <c r="J256" s="222">
        <f t="shared" si="0"/>
        <v>13145.73</v>
      </c>
      <c r="K256" s="219" t="s">
        <v>5139</v>
      </c>
      <c r="L256" s="334"/>
    </row>
    <row r="257" spans="2:12" s="13" customFormat="1" ht="13.5" hidden="1" outlineLevel="3">
      <c r="B257" s="331"/>
      <c r="C257" s="204"/>
      <c r="D257" s="206" t="s">
        <v>348</v>
      </c>
      <c r="E257" s="210" t="s">
        <v>34</v>
      </c>
      <c r="F257" s="211" t="s">
        <v>6319</v>
      </c>
      <c r="G257" s="204"/>
      <c r="H257" s="212">
        <v>19.948</v>
      </c>
      <c r="I257" s="332" t="s">
        <v>34</v>
      </c>
      <c r="J257" s="204"/>
      <c r="K257" s="204"/>
      <c r="L257" s="333"/>
    </row>
    <row r="258" spans="2:12" s="14" customFormat="1" ht="13.5" hidden="1" outlineLevel="3">
      <c r="B258" s="335"/>
      <c r="C258" s="205"/>
      <c r="D258" s="206" t="s">
        <v>348</v>
      </c>
      <c r="E258" s="207" t="s">
        <v>34</v>
      </c>
      <c r="F258" s="208" t="s">
        <v>352</v>
      </c>
      <c r="G258" s="205"/>
      <c r="H258" s="209">
        <v>19.948</v>
      </c>
      <c r="I258" s="336" t="s">
        <v>34</v>
      </c>
      <c r="J258" s="205"/>
      <c r="K258" s="205"/>
      <c r="L258" s="337"/>
    </row>
    <row r="259" spans="2:12" s="1" customFormat="1" ht="22.5" customHeight="1" outlineLevel="2" collapsed="1">
      <c r="B259" s="302"/>
      <c r="C259" s="217" t="s">
        <v>561</v>
      </c>
      <c r="D259" s="217" t="s">
        <v>441</v>
      </c>
      <c r="E259" s="218" t="s">
        <v>6238</v>
      </c>
      <c r="F259" s="219" t="s">
        <v>6239</v>
      </c>
      <c r="G259" s="220" t="s">
        <v>1130</v>
      </c>
      <c r="H259" s="221">
        <v>1.27</v>
      </c>
      <c r="I259" s="270">
        <v>1057.5</v>
      </c>
      <c r="J259" s="222">
        <f>ROUND(I259*H259,2)</f>
        <v>1343.03</v>
      </c>
      <c r="K259" s="219" t="s">
        <v>5139</v>
      </c>
      <c r="L259" s="334"/>
    </row>
    <row r="260" spans="2:12" s="13" customFormat="1" ht="13.5" hidden="1" outlineLevel="3">
      <c r="B260" s="331"/>
      <c r="C260" s="204"/>
      <c r="D260" s="206" t="s">
        <v>348</v>
      </c>
      <c r="E260" s="210" t="s">
        <v>34</v>
      </c>
      <c r="F260" s="211" t="s">
        <v>6320</v>
      </c>
      <c r="G260" s="204"/>
      <c r="H260" s="212">
        <v>1.27</v>
      </c>
      <c r="I260" s="332" t="s">
        <v>34</v>
      </c>
      <c r="J260" s="204"/>
      <c r="K260" s="204"/>
      <c r="L260" s="333"/>
    </row>
    <row r="261" spans="2:12" s="14" customFormat="1" ht="13.5" hidden="1" outlineLevel="3">
      <c r="B261" s="335"/>
      <c r="C261" s="205"/>
      <c r="D261" s="206" t="s">
        <v>348</v>
      </c>
      <c r="E261" s="207" t="s">
        <v>34</v>
      </c>
      <c r="F261" s="208" t="s">
        <v>352</v>
      </c>
      <c r="G261" s="205"/>
      <c r="H261" s="209">
        <v>1.27</v>
      </c>
      <c r="I261" s="336" t="s">
        <v>34</v>
      </c>
      <c r="J261" s="205"/>
      <c r="K261" s="205"/>
      <c r="L261" s="337"/>
    </row>
    <row r="262" spans="2:12" s="1" customFormat="1" ht="22.5" customHeight="1" outlineLevel="2">
      <c r="B262" s="302"/>
      <c r="C262" s="217" t="s">
        <v>565</v>
      </c>
      <c r="D262" s="217" t="s">
        <v>441</v>
      </c>
      <c r="E262" s="218" t="s">
        <v>6321</v>
      </c>
      <c r="F262" s="219" t="s">
        <v>6322</v>
      </c>
      <c r="G262" s="220" t="s">
        <v>1130</v>
      </c>
      <c r="H262" s="221">
        <v>1</v>
      </c>
      <c r="I262" s="270">
        <v>273.1</v>
      </c>
      <c r="J262" s="222">
        <f aca="true" t="shared" si="1" ref="J262:J267">ROUND(I262*H262,2)</f>
        <v>273.1</v>
      </c>
      <c r="K262" s="219" t="s">
        <v>5100</v>
      </c>
      <c r="L262" s="334"/>
    </row>
    <row r="263" spans="2:12" s="1" customFormat="1" ht="22.5" customHeight="1" outlineLevel="2">
      <c r="B263" s="302"/>
      <c r="C263" s="217" t="s">
        <v>570</v>
      </c>
      <c r="D263" s="217" t="s">
        <v>441</v>
      </c>
      <c r="E263" s="218" t="s">
        <v>6323</v>
      </c>
      <c r="F263" s="219" t="s">
        <v>6324</v>
      </c>
      <c r="G263" s="220" t="s">
        <v>1130</v>
      </c>
      <c r="H263" s="221">
        <v>11</v>
      </c>
      <c r="I263" s="270">
        <v>1678.9</v>
      </c>
      <c r="J263" s="222">
        <f t="shared" si="1"/>
        <v>18467.9</v>
      </c>
      <c r="K263" s="219" t="s">
        <v>5100</v>
      </c>
      <c r="L263" s="334"/>
    </row>
    <row r="264" spans="2:12" s="1" customFormat="1" ht="22.5" customHeight="1" outlineLevel="2">
      <c r="B264" s="302"/>
      <c r="C264" s="217" t="s">
        <v>571</v>
      </c>
      <c r="D264" s="217" t="s">
        <v>441</v>
      </c>
      <c r="E264" s="218" t="s">
        <v>6325</v>
      </c>
      <c r="F264" s="219" t="s">
        <v>6326</v>
      </c>
      <c r="G264" s="220" t="s">
        <v>1130</v>
      </c>
      <c r="H264" s="221">
        <v>10</v>
      </c>
      <c r="I264" s="270">
        <v>946</v>
      </c>
      <c r="J264" s="222">
        <f t="shared" si="1"/>
        <v>9460</v>
      </c>
      <c r="K264" s="219" t="s">
        <v>5100</v>
      </c>
      <c r="L264" s="334"/>
    </row>
    <row r="265" spans="2:12" s="1" customFormat="1" ht="22.5" customHeight="1" outlineLevel="2">
      <c r="B265" s="302"/>
      <c r="C265" s="217" t="s">
        <v>573</v>
      </c>
      <c r="D265" s="217" t="s">
        <v>441</v>
      </c>
      <c r="E265" s="218" t="s">
        <v>6327</v>
      </c>
      <c r="F265" s="219" t="s">
        <v>6328</v>
      </c>
      <c r="G265" s="220" t="s">
        <v>1130</v>
      </c>
      <c r="H265" s="221">
        <v>1</v>
      </c>
      <c r="I265" s="270">
        <v>1068.6</v>
      </c>
      <c r="J265" s="222">
        <f t="shared" si="1"/>
        <v>1068.6</v>
      </c>
      <c r="K265" s="219" t="s">
        <v>5100</v>
      </c>
      <c r="L265" s="334"/>
    </row>
    <row r="266" spans="2:12" s="1" customFormat="1" ht="22.5" customHeight="1" outlineLevel="2">
      <c r="B266" s="302"/>
      <c r="C266" s="217" t="s">
        <v>576</v>
      </c>
      <c r="D266" s="217" t="s">
        <v>441</v>
      </c>
      <c r="E266" s="218" t="s">
        <v>6329</v>
      </c>
      <c r="F266" s="219" t="s">
        <v>6330</v>
      </c>
      <c r="G266" s="220" t="s">
        <v>1130</v>
      </c>
      <c r="H266" s="221">
        <v>11</v>
      </c>
      <c r="I266" s="270">
        <v>891.6</v>
      </c>
      <c r="J266" s="222">
        <f t="shared" si="1"/>
        <v>9807.6</v>
      </c>
      <c r="K266" s="219" t="s">
        <v>5100</v>
      </c>
      <c r="L266" s="334"/>
    </row>
    <row r="267" spans="2:12" s="1" customFormat="1" ht="22.5" customHeight="1" outlineLevel="2">
      <c r="B267" s="302"/>
      <c r="C267" s="217" t="s">
        <v>581</v>
      </c>
      <c r="D267" s="217" t="s">
        <v>441</v>
      </c>
      <c r="E267" s="218" t="s">
        <v>6331</v>
      </c>
      <c r="F267" s="219" t="s">
        <v>6332</v>
      </c>
      <c r="G267" s="220" t="s">
        <v>1130</v>
      </c>
      <c r="H267" s="221">
        <v>11</v>
      </c>
      <c r="I267" s="270">
        <v>447.3</v>
      </c>
      <c r="J267" s="222">
        <f t="shared" si="1"/>
        <v>4920.3</v>
      </c>
      <c r="K267" s="219" t="s">
        <v>5100</v>
      </c>
      <c r="L267" s="334"/>
    </row>
    <row r="268" spans="2:12" s="11" customFormat="1" ht="29.85" customHeight="1" outlineLevel="1">
      <c r="B268" s="318"/>
      <c r="C268" s="182"/>
      <c r="D268" s="188" t="s">
        <v>74</v>
      </c>
      <c r="E268" s="189" t="s">
        <v>766</v>
      </c>
      <c r="F268" s="189" t="s">
        <v>6254</v>
      </c>
      <c r="G268" s="182"/>
      <c r="H268" s="182"/>
      <c r="I268" s="321" t="s">
        <v>34</v>
      </c>
      <c r="J268" s="190">
        <f>J269</f>
        <v>10332.96</v>
      </c>
      <c r="K268" s="182"/>
      <c r="L268" s="320"/>
    </row>
    <row r="269" spans="2:12" s="1" customFormat="1" ht="22.5" customHeight="1" outlineLevel="2" collapsed="1">
      <c r="B269" s="302"/>
      <c r="C269" s="191" t="s">
        <v>585</v>
      </c>
      <c r="D269" s="191" t="s">
        <v>342</v>
      </c>
      <c r="E269" s="192" t="s">
        <v>6255</v>
      </c>
      <c r="F269" s="193" t="s">
        <v>6256</v>
      </c>
      <c r="G269" s="194" t="s">
        <v>491</v>
      </c>
      <c r="H269" s="195">
        <v>123.6</v>
      </c>
      <c r="I269" s="269">
        <v>83.6</v>
      </c>
      <c r="J269" s="197">
        <f>ROUND(I269*H269,2)</f>
        <v>10332.96</v>
      </c>
      <c r="K269" s="193" t="s">
        <v>5139</v>
      </c>
      <c r="L269" s="322"/>
    </row>
    <row r="270" spans="2:12" s="12" customFormat="1" ht="13.5" hidden="1" outlineLevel="3">
      <c r="B270" s="342"/>
      <c r="C270" s="203"/>
      <c r="D270" s="206" t="s">
        <v>348</v>
      </c>
      <c r="E270" s="343" t="s">
        <v>34</v>
      </c>
      <c r="F270" s="344" t="s">
        <v>6257</v>
      </c>
      <c r="G270" s="203"/>
      <c r="H270" s="345" t="s">
        <v>34</v>
      </c>
      <c r="I270" s="346" t="s">
        <v>34</v>
      </c>
      <c r="J270" s="203"/>
      <c r="K270" s="203"/>
      <c r="L270" s="347"/>
    </row>
    <row r="271" spans="2:12" s="13" customFormat="1" ht="13.5" hidden="1" outlineLevel="3">
      <c r="B271" s="331"/>
      <c r="C271" s="204"/>
      <c r="D271" s="206" t="s">
        <v>348</v>
      </c>
      <c r="E271" s="210" t="s">
        <v>34</v>
      </c>
      <c r="F271" s="211" t="s">
        <v>6333</v>
      </c>
      <c r="G271" s="204"/>
      <c r="H271" s="212">
        <v>123.6</v>
      </c>
      <c r="I271" s="332" t="s">
        <v>34</v>
      </c>
      <c r="J271" s="204"/>
      <c r="K271" s="204"/>
      <c r="L271" s="333"/>
    </row>
    <row r="272" spans="2:12" s="14" customFormat="1" ht="13.5" hidden="1" outlineLevel="3">
      <c r="B272" s="335"/>
      <c r="C272" s="205"/>
      <c r="D272" s="206" t="s">
        <v>348</v>
      </c>
      <c r="E272" s="207" t="s">
        <v>34</v>
      </c>
      <c r="F272" s="208" t="s">
        <v>352</v>
      </c>
      <c r="G272" s="205"/>
      <c r="H272" s="209">
        <v>123.6</v>
      </c>
      <c r="I272" s="336" t="s">
        <v>34</v>
      </c>
      <c r="J272" s="205"/>
      <c r="K272" s="205"/>
      <c r="L272" s="337"/>
    </row>
    <row r="273" spans="2:12" s="11" customFormat="1" ht="29.85" customHeight="1" outlineLevel="1">
      <c r="B273" s="318"/>
      <c r="C273" s="182"/>
      <c r="D273" s="188" t="s">
        <v>74</v>
      </c>
      <c r="E273" s="189" t="s">
        <v>808</v>
      </c>
      <c r="F273" s="189" t="s">
        <v>5765</v>
      </c>
      <c r="G273" s="182"/>
      <c r="H273" s="182"/>
      <c r="I273" s="321" t="s">
        <v>34</v>
      </c>
      <c r="J273" s="190">
        <f>J274</f>
        <v>8698.21</v>
      </c>
      <c r="K273" s="182"/>
      <c r="L273" s="320"/>
    </row>
    <row r="274" spans="2:12" s="1" customFormat="1" ht="22.5" customHeight="1" outlineLevel="2">
      <c r="B274" s="302"/>
      <c r="C274" s="191" t="s">
        <v>589</v>
      </c>
      <c r="D274" s="191" t="s">
        <v>342</v>
      </c>
      <c r="E274" s="192" t="s">
        <v>5766</v>
      </c>
      <c r="F274" s="193" t="s">
        <v>5767</v>
      </c>
      <c r="G274" s="194" t="s">
        <v>417</v>
      </c>
      <c r="H274" s="195">
        <v>178.242</v>
      </c>
      <c r="I274" s="269">
        <v>48.8</v>
      </c>
      <c r="J274" s="197">
        <f>ROUND(I274*H274,2)</f>
        <v>8698.21</v>
      </c>
      <c r="K274" s="193" t="s">
        <v>5100</v>
      </c>
      <c r="L274" s="322"/>
    </row>
    <row r="275" spans="2:12" s="1" customFormat="1" ht="6.9" customHeight="1">
      <c r="B275" s="323"/>
      <c r="C275" s="324"/>
      <c r="D275" s="324"/>
      <c r="E275" s="324"/>
      <c r="F275" s="324"/>
      <c r="G275" s="324"/>
      <c r="H275" s="324"/>
      <c r="I275" s="338"/>
      <c r="J275" s="324"/>
      <c r="K275" s="324"/>
      <c r="L275" s="326"/>
    </row>
  </sheetData>
  <sheetProtection formatColumns="0" formatRows="0" sort="0" autoFilter="0"/>
  <autoFilter ref="C95:K274"/>
  <mergeCells count="14">
    <mergeCell ref="E86:H86"/>
    <mergeCell ref="E84:H84"/>
    <mergeCell ref="E88:H88"/>
    <mergeCell ref="G1:H1"/>
    <mergeCell ref="E49:H49"/>
    <mergeCell ref="E53:H53"/>
    <mergeCell ref="E51:H51"/>
    <mergeCell ref="E55:H55"/>
    <mergeCell ref="E82:H82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5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XFD489"/>
  <sheetViews>
    <sheetView showGridLines="0" workbookViewId="0" topLeftCell="A1">
      <pane ySplit="1" topLeftCell="A2" activePane="bottomLeft" state="frozen"/>
      <selection pane="bottomLeft" activeCell="A86" sqref="A86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s="1" customFormat="1" ht="22.5" customHeight="1" hidden="1">
      <c r="B9" s="302"/>
      <c r="C9" s="260"/>
      <c r="D9" s="260"/>
      <c r="E9" s="384" t="s">
        <v>6062</v>
      </c>
      <c r="F9" s="375"/>
      <c r="G9" s="375"/>
      <c r="H9" s="375"/>
      <c r="I9" s="114"/>
      <c r="J9" s="260"/>
      <c r="K9" s="41"/>
      <c r="L9" s="303"/>
    </row>
    <row r="10" spans="2:12" s="1" customFormat="1" ht="13.2" hidden="1">
      <c r="B10" s="302"/>
      <c r="C10" s="260"/>
      <c r="D10" s="32" t="s">
        <v>221</v>
      </c>
      <c r="E10" s="260"/>
      <c r="F10" s="260"/>
      <c r="G10" s="260"/>
      <c r="H10" s="260"/>
      <c r="I10" s="114"/>
      <c r="J10" s="260"/>
      <c r="K10" s="41"/>
      <c r="L10" s="303"/>
    </row>
    <row r="11" spans="2:12" s="1" customFormat="1" ht="36.9" customHeight="1" hidden="1">
      <c r="B11" s="302"/>
      <c r="C11" s="260"/>
      <c r="D11" s="260"/>
      <c r="E11" s="385" t="s">
        <v>6334</v>
      </c>
      <c r="F11" s="375"/>
      <c r="G11" s="375"/>
      <c r="H11" s="375"/>
      <c r="I11" s="114"/>
      <c r="J11" s="260"/>
      <c r="K11" s="41"/>
      <c r="L11" s="303"/>
    </row>
    <row r="12" spans="2:12" s="1" customFormat="1" ht="13.5" hidden="1">
      <c r="B12" s="302"/>
      <c r="C12" s="260"/>
      <c r="D12" s="260"/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14.4" customHeight="1" hidden="1">
      <c r="B13" s="302"/>
      <c r="C13" s="260"/>
      <c r="D13" s="32" t="s">
        <v>19</v>
      </c>
      <c r="E13" s="260"/>
      <c r="F13" s="30" t="s">
        <v>188</v>
      </c>
      <c r="G13" s="260"/>
      <c r="H13" s="260"/>
      <c r="I13" s="115" t="s">
        <v>21</v>
      </c>
      <c r="J13" s="30" t="s">
        <v>34</v>
      </c>
      <c r="K13" s="41"/>
      <c r="L13" s="303"/>
    </row>
    <row r="14" spans="2:12" s="1" customFormat="1" ht="14.4" customHeight="1" hidden="1">
      <c r="B14" s="302"/>
      <c r="C14" s="260"/>
      <c r="D14" s="32" t="s">
        <v>24</v>
      </c>
      <c r="E14" s="260"/>
      <c r="F14" s="30" t="s">
        <v>25</v>
      </c>
      <c r="G14" s="260"/>
      <c r="H14" s="260"/>
      <c r="I14" s="115" t="s">
        <v>26</v>
      </c>
      <c r="J14" s="116" t="str">
        <f>'Rekapitulace stavby'!G8</f>
        <v>6.4.2016</v>
      </c>
      <c r="K14" s="41"/>
      <c r="L14" s="303"/>
    </row>
    <row r="15" spans="2:12" s="1" customFormat="1" ht="10.95" customHeight="1" hidden="1">
      <c r="B15" s="302"/>
      <c r="C15" s="260"/>
      <c r="D15" s="260"/>
      <c r="E15" s="260"/>
      <c r="F15" s="260"/>
      <c r="G15" s="260"/>
      <c r="H15" s="260"/>
      <c r="I15" s="114"/>
      <c r="J15" s="260"/>
      <c r="K15" s="41"/>
      <c r="L15" s="303"/>
    </row>
    <row r="16" spans="2:12" s="1" customFormat="1" ht="14.4" customHeight="1" hidden="1">
      <c r="B16" s="302"/>
      <c r="C16" s="260"/>
      <c r="D16" s="32" t="s">
        <v>32</v>
      </c>
      <c r="E16" s="260"/>
      <c r="F16" s="260"/>
      <c r="G16" s="260"/>
      <c r="H16" s="260"/>
      <c r="I16" s="115" t="s">
        <v>33</v>
      </c>
      <c r="J16" s="30" t="s">
        <v>34</v>
      </c>
      <c r="K16" s="41"/>
      <c r="L16" s="303"/>
    </row>
    <row r="17" spans="2:12" s="1" customFormat="1" ht="18" customHeight="1" hidden="1">
      <c r="B17" s="302"/>
      <c r="C17" s="260"/>
      <c r="D17" s="260"/>
      <c r="E17" s="30" t="s">
        <v>35</v>
      </c>
      <c r="F17" s="260"/>
      <c r="G17" s="260"/>
      <c r="H17" s="260"/>
      <c r="I17" s="115" t="s">
        <v>36</v>
      </c>
      <c r="J17" s="30" t="s">
        <v>34</v>
      </c>
      <c r="K17" s="41"/>
      <c r="L17" s="303"/>
    </row>
    <row r="18" spans="2:12" s="1" customFormat="1" ht="6.9" customHeight="1" hidden="1">
      <c r="B18" s="302"/>
      <c r="C18" s="260"/>
      <c r="D18" s="260"/>
      <c r="E18" s="260"/>
      <c r="F18" s="260"/>
      <c r="G18" s="260"/>
      <c r="H18" s="260"/>
      <c r="I18" s="114"/>
      <c r="J18" s="260"/>
      <c r="K18" s="41"/>
      <c r="L18" s="303"/>
    </row>
    <row r="19" spans="2:12" s="1" customFormat="1" ht="14.4" customHeight="1" hidden="1">
      <c r="B19" s="302"/>
      <c r="C19" s="260"/>
      <c r="D19" s="32" t="s">
        <v>37</v>
      </c>
      <c r="E19" s="260"/>
      <c r="F19" s="260"/>
      <c r="G19" s="260"/>
      <c r="H19" s="260"/>
      <c r="I19" s="115" t="s">
        <v>33</v>
      </c>
      <c r="J19" s="30" t="str">
        <f>IF('Rekapitulace stavby'!G13="Vyplň údaj","",IF('Rekapitulace stavby'!G13="","",'Rekapitulace stavby'!G13))</f>
        <v>46342796</v>
      </c>
      <c r="K19" s="41"/>
      <c r="L19" s="303"/>
    </row>
    <row r="20" spans="2:12" s="1" customFormat="1" ht="18" customHeight="1" hidden="1">
      <c r="B20" s="302"/>
      <c r="C20" s="260"/>
      <c r="D20" s="260"/>
      <c r="E20" s="30" t="e">
        <f>IF(#REF!="Vyplň údaj","",IF(#REF!="","",#REF!))</f>
        <v>#REF!</v>
      </c>
      <c r="F20" s="260"/>
      <c r="G20" s="260"/>
      <c r="H20" s="260"/>
      <c r="I20" s="115" t="s">
        <v>36</v>
      </c>
      <c r="J20" s="30" t="str">
        <f>IF('Rekapitulace stavby'!G14="Vyplň údaj","",IF('Rekapitulace stavby'!G14="","",'Rekapitulace stavby'!G14))</f>
        <v>CZ46342796</v>
      </c>
      <c r="K20" s="41"/>
      <c r="L20" s="303"/>
    </row>
    <row r="21" spans="2:12" s="1" customFormat="1" ht="6.9" customHeight="1" hidden="1">
      <c r="B21" s="302"/>
      <c r="C21" s="260"/>
      <c r="D21" s="260"/>
      <c r="E21" s="260"/>
      <c r="F21" s="260"/>
      <c r="G21" s="260"/>
      <c r="H21" s="260"/>
      <c r="I21" s="114"/>
      <c r="J21" s="260"/>
      <c r="K21" s="41"/>
      <c r="L21" s="303"/>
    </row>
    <row r="22" spans="2:12" s="1" customFormat="1" ht="14.4" customHeight="1" hidden="1">
      <c r="B22" s="302"/>
      <c r="C22" s="260"/>
      <c r="D22" s="32" t="s">
        <v>38</v>
      </c>
      <c r="E22" s="260"/>
      <c r="F22" s="260"/>
      <c r="G22" s="260"/>
      <c r="H22" s="260"/>
      <c r="I22" s="115" t="s">
        <v>33</v>
      </c>
      <c r="J22" s="30" t="s">
        <v>34</v>
      </c>
      <c r="K22" s="41"/>
      <c r="L22" s="303"/>
    </row>
    <row r="23" spans="2:12" s="1" customFormat="1" ht="18" customHeight="1" hidden="1">
      <c r="B23" s="302"/>
      <c r="C23" s="260"/>
      <c r="D23" s="260"/>
      <c r="E23" s="30" t="s">
        <v>5092</v>
      </c>
      <c r="F23" s="260"/>
      <c r="G23" s="260"/>
      <c r="H23" s="260"/>
      <c r="I23" s="115" t="s">
        <v>36</v>
      </c>
      <c r="J23" s="30" t="s">
        <v>34</v>
      </c>
      <c r="K23" s="41"/>
      <c r="L23" s="303"/>
    </row>
    <row r="24" spans="2:12" s="1" customFormat="1" ht="6.9" customHeight="1" hidden="1">
      <c r="B24" s="302"/>
      <c r="C24" s="260"/>
      <c r="D24" s="260"/>
      <c r="E24" s="260"/>
      <c r="F24" s="260"/>
      <c r="G24" s="260"/>
      <c r="H24" s="260"/>
      <c r="I24" s="114"/>
      <c r="J24" s="260"/>
      <c r="K24" s="41"/>
      <c r="L24" s="303"/>
    </row>
    <row r="25" spans="2:12" s="1" customFormat="1" ht="14.4" customHeight="1" hidden="1">
      <c r="B25" s="302"/>
      <c r="C25" s="260"/>
      <c r="D25" s="32" t="s">
        <v>41</v>
      </c>
      <c r="E25" s="260"/>
      <c r="F25" s="260"/>
      <c r="G25" s="260"/>
      <c r="H25" s="260"/>
      <c r="I25" s="114"/>
      <c r="J25" s="260"/>
      <c r="K25" s="41"/>
      <c r="L25" s="303"/>
    </row>
    <row r="26" spans="2:12" s="7" customFormat="1" ht="22.5" customHeight="1" hidden="1">
      <c r="B26" s="304"/>
      <c r="C26" s="264"/>
      <c r="D26" s="264"/>
      <c r="E26" s="387" t="s">
        <v>34</v>
      </c>
      <c r="F26" s="388"/>
      <c r="G26" s="388"/>
      <c r="H26" s="388"/>
      <c r="I26" s="119"/>
      <c r="J26" s="264"/>
      <c r="K26" s="120"/>
      <c r="L26" s="305"/>
    </row>
    <row r="27" spans="2:12" s="1" customFormat="1" ht="6.9" customHeight="1" hidden="1">
      <c r="B27" s="302"/>
      <c r="C27" s="260"/>
      <c r="D27" s="260"/>
      <c r="E27" s="260"/>
      <c r="F27" s="260"/>
      <c r="G27" s="260"/>
      <c r="H27" s="260"/>
      <c r="I27" s="114"/>
      <c r="J27" s="260"/>
      <c r="K27" s="41"/>
      <c r="L27" s="303"/>
    </row>
    <row r="28" spans="2:12" s="1" customFormat="1" ht="6.9" customHeight="1" hidden="1">
      <c r="B28" s="302"/>
      <c r="C28" s="260"/>
      <c r="D28" s="79"/>
      <c r="E28" s="79"/>
      <c r="F28" s="79"/>
      <c r="G28" s="79"/>
      <c r="H28" s="79"/>
      <c r="I28" s="121"/>
      <c r="J28" s="79"/>
      <c r="K28" s="122"/>
      <c r="L28" s="303"/>
    </row>
    <row r="29" spans="2:12" s="1" customFormat="1" ht="25.35" customHeight="1" hidden="1">
      <c r="B29" s="302"/>
      <c r="C29" s="260"/>
      <c r="D29" s="123" t="s">
        <v>42</v>
      </c>
      <c r="E29" s="260"/>
      <c r="F29" s="260"/>
      <c r="G29" s="260"/>
      <c r="H29" s="260"/>
      <c r="I29" s="114"/>
      <c r="J29" s="124">
        <f>ROUND(J102,2)</f>
        <v>2782453.18</v>
      </c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14.4" customHeight="1" hidden="1">
      <c r="B31" s="302"/>
      <c r="C31" s="260"/>
      <c r="D31" s="260"/>
      <c r="E31" s="260"/>
      <c r="F31" s="42" t="s">
        <v>44</v>
      </c>
      <c r="G31" s="260"/>
      <c r="H31" s="260"/>
      <c r="I31" s="125" t="s">
        <v>43</v>
      </c>
      <c r="J31" s="42" t="s">
        <v>45</v>
      </c>
      <c r="K31" s="41"/>
      <c r="L31" s="303"/>
    </row>
    <row r="32" spans="2:12" s="1" customFormat="1" ht="14.4" customHeight="1" hidden="1">
      <c r="B32" s="302"/>
      <c r="C32" s="260"/>
      <c r="D32" s="263" t="s">
        <v>46</v>
      </c>
      <c r="E32" s="263" t="s">
        <v>47</v>
      </c>
      <c r="F32" s="126" t="e">
        <f>ROUND(SUM(#REF!),2)</f>
        <v>#REF!</v>
      </c>
      <c r="G32" s="260"/>
      <c r="H32" s="260"/>
      <c r="I32" s="127">
        <v>0.21</v>
      </c>
      <c r="J32" s="126" t="e">
        <f>ROUND(ROUND((SUM(#REF!)),2)*I32,2)</f>
        <v>#REF!</v>
      </c>
      <c r="K32" s="41"/>
      <c r="L32" s="303"/>
    </row>
    <row r="33" spans="2:12" s="1" customFormat="1" ht="14.4" customHeight="1" hidden="1">
      <c r="B33" s="302"/>
      <c r="C33" s="260"/>
      <c r="D33" s="260"/>
      <c r="E33" s="263" t="s">
        <v>48</v>
      </c>
      <c r="F33" s="126" t="e">
        <f>ROUND(SUM(#REF!),2)</f>
        <v>#REF!</v>
      </c>
      <c r="G33" s="260"/>
      <c r="H33" s="260"/>
      <c r="I33" s="127">
        <v>0.15</v>
      </c>
      <c r="J33" s="126" t="e">
        <f>ROUND(ROUND((SUM(#REF!)),2)*I33,2)</f>
        <v>#REF!</v>
      </c>
      <c r="K33" s="41"/>
      <c r="L33" s="303"/>
    </row>
    <row r="34" spans="2:12" s="1" customFormat="1" ht="14.4" customHeight="1" hidden="1">
      <c r="B34" s="302"/>
      <c r="C34" s="260"/>
      <c r="D34" s="260"/>
      <c r="E34" s="263" t="s">
        <v>49</v>
      </c>
      <c r="F34" s="126" t="e">
        <f>ROUND(SUM(#REF!),2)</f>
        <v>#REF!</v>
      </c>
      <c r="G34" s="260"/>
      <c r="H34" s="260"/>
      <c r="I34" s="127">
        <v>0.21</v>
      </c>
      <c r="J34" s="126">
        <v>0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50</v>
      </c>
      <c r="F35" s="126" t="e">
        <f>ROUND(SUM(#REF!),2)</f>
        <v>#REF!</v>
      </c>
      <c r="G35" s="260"/>
      <c r="H35" s="260"/>
      <c r="I35" s="127">
        <v>0.15</v>
      </c>
      <c r="J35" s="126">
        <v>0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51</v>
      </c>
      <c r="F36" s="126" t="e">
        <f>ROUND(SUM(#REF!),2)</f>
        <v>#REF!</v>
      </c>
      <c r="G36" s="260"/>
      <c r="H36" s="260"/>
      <c r="I36" s="127">
        <v>0</v>
      </c>
      <c r="J36" s="126">
        <v>0</v>
      </c>
      <c r="K36" s="41"/>
      <c r="L36" s="303"/>
    </row>
    <row r="37" spans="2:12" s="1" customFormat="1" ht="6.9" customHeight="1" hidden="1">
      <c r="B37" s="302"/>
      <c r="C37" s="260"/>
      <c r="D37" s="260"/>
      <c r="E37" s="260"/>
      <c r="F37" s="260"/>
      <c r="G37" s="260"/>
      <c r="H37" s="260"/>
      <c r="I37" s="114"/>
      <c r="J37" s="260"/>
      <c r="K37" s="41"/>
      <c r="L37" s="303"/>
    </row>
    <row r="38" spans="2:12" s="1" customFormat="1" ht="25.35" customHeight="1" hidden="1">
      <c r="B38" s="302"/>
      <c r="C38" s="128"/>
      <c r="D38" s="129" t="s">
        <v>52</v>
      </c>
      <c r="E38" s="261"/>
      <c r="F38" s="261"/>
      <c r="G38" s="130" t="s">
        <v>53</v>
      </c>
      <c r="H38" s="131" t="s">
        <v>54</v>
      </c>
      <c r="I38" s="132"/>
      <c r="J38" s="133" t="e">
        <f>SUM(J29:J36)</f>
        <v>#REF!</v>
      </c>
      <c r="K38" s="134"/>
      <c r="L38" s="306"/>
    </row>
    <row r="39" spans="2:12" s="1" customFormat="1" ht="14.4" customHeight="1" hidden="1">
      <c r="B39" s="307"/>
      <c r="C39" s="52"/>
      <c r="D39" s="52"/>
      <c r="E39" s="52"/>
      <c r="F39" s="52"/>
      <c r="G39" s="52"/>
      <c r="H39" s="52"/>
      <c r="I39" s="135"/>
      <c r="J39" s="52"/>
      <c r="K39" s="53"/>
      <c r="L39" s="303"/>
    </row>
    <row r="40" spans="2:12" ht="13.5" hidden="1">
      <c r="B40" s="296"/>
      <c r="C40" s="297"/>
      <c r="D40" s="297"/>
      <c r="E40" s="297"/>
      <c r="F40" s="297"/>
      <c r="G40" s="297"/>
      <c r="H40" s="297"/>
      <c r="I40" s="113"/>
      <c r="J40" s="297"/>
      <c r="K40" s="297"/>
      <c r="L40" s="298"/>
    </row>
    <row r="41" spans="2:12" ht="13.5" hidden="1">
      <c r="B41" s="296"/>
      <c r="C41" s="297"/>
      <c r="D41" s="297"/>
      <c r="E41" s="297"/>
      <c r="F41" s="297"/>
      <c r="G41" s="297"/>
      <c r="H41" s="297"/>
      <c r="I41" s="113"/>
      <c r="J41" s="297"/>
      <c r="K41" s="297"/>
      <c r="L41" s="298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s="1" customFormat="1" ht="6.9" customHeight="1" hidden="1">
      <c r="B43" s="308"/>
      <c r="C43" s="137"/>
      <c r="D43" s="137"/>
      <c r="E43" s="137"/>
      <c r="F43" s="137"/>
      <c r="G43" s="137"/>
      <c r="H43" s="137"/>
      <c r="I43" s="138"/>
      <c r="J43" s="137"/>
      <c r="K43" s="139"/>
      <c r="L43" s="309"/>
    </row>
    <row r="44" spans="2:12" s="1" customFormat="1" ht="36.9" customHeight="1" hidden="1">
      <c r="B44" s="302"/>
      <c r="C44" s="25" t="s">
        <v>264</v>
      </c>
      <c r="D44" s="260"/>
      <c r="E44" s="260"/>
      <c r="F44" s="260"/>
      <c r="G44" s="260"/>
      <c r="H44" s="260"/>
      <c r="I44" s="114"/>
      <c r="J44" s="260"/>
      <c r="K44" s="41"/>
      <c r="L44" s="303"/>
    </row>
    <row r="45" spans="2:12" s="1" customFormat="1" ht="6.9" customHeight="1" hidden="1">
      <c r="B45" s="302"/>
      <c r="C45" s="260"/>
      <c r="D45" s="260"/>
      <c r="E45" s="260"/>
      <c r="F45" s="260"/>
      <c r="G45" s="260"/>
      <c r="H45" s="260"/>
      <c r="I45" s="114"/>
      <c r="J45" s="260"/>
      <c r="K45" s="41"/>
      <c r="L45" s="303"/>
    </row>
    <row r="46" spans="2:12" s="1" customFormat="1" ht="14.4" customHeight="1" hidden="1">
      <c r="B46" s="302"/>
      <c r="C46" s="32" t="s">
        <v>16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22.5" customHeight="1" hidden="1">
      <c r="B47" s="302"/>
      <c r="C47" s="260"/>
      <c r="D47" s="260"/>
      <c r="E47" s="384" t="e">
        <f>E7</f>
        <v>#REF!</v>
      </c>
      <c r="F47" s="375"/>
      <c r="G47" s="375"/>
      <c r="H47" s="375"/>
      <c r="I47" s="114"/>
      <c r="J47" s="260"/>
      <c r="K47" s="41"/>
      <c r="L47" s="303"/>
    </row>
    <row r="48" spans="2:12" ht="13.2" hidden="1">
      <c r="B48" s="301"/>
      <c r="C48" s="32" t="s">
        <v>217</v>
      </c>
      <c r="D48" s="262"/>
      <c r="E48" s="262"/>
      <c r="F48" s="262"/>
      <c r="G48" s="262"/>
      <c r="H48" s="262"/>
      <c r="I48" s="113"/>
      <c r="J48" s="262"/>
      <c r="K48" s="26"/>
      <c r="L48" s="300"/>
    </row>
    <row r="49" spans="2:12" s="1" customFormat="1" ht="22.5" customHeight="1" hidden="1">
      <c r="B49" s="302"/>
      <c r="C49" s="260"/>
      <c r="D49" s="260"/>
      <c r="E49" s="384" t="s">
        <v>6062</v>
      </c>
      <c r="F49" s="375"/>
      <c r="G49" s="375"/>
      <c r="H49" s="375"/>
      <c r="I49" s="114"/>
      <c r="J49" s="260"/>
      <c r="K49" s="41"/>
      <c r="L49" s="303"/>
    </row>
    <row r="50" spans="2:12" s="1" customFormat="1" ht="14.4" customHeight="1" hidden="1">
      <c r="B50" s="302"/>
      <c r="C50" s="32" t="s">
        <v>221</v>
      </c>
      <c r="D50" s="260"/>
      <c r="E50" s="260"/>
      <c r="F50" s="260"/>
      <c r="G50" s="260"/>
      <c r="H50" s="260"/>
      <c r="I50" s="114"/>
      <c r="J50" s="260"/>
      <c r="K50" s="41"/>
      <c r="L50" s="303"/>
    </row>
    <row r="51" spans="2:12" s="1" customFormat="1" ht="23.25" customHeight="1" hidden="1">
      <c r="B51" s="302"/>
      <c r="C51" s="260"/>
      <c r="D51" s="260"/>
      <c r="E51" s="385" t="str">
        <f>E11</f>
        <v>SO 03,04,05 - SPLAŠKOVÁ KANALIZACE - VÝTLAK, ČS, PŘÍPOJKA NN</v>
      </c>
      <c r="F51" s="375"/>
      <c r="G51" s="375"/>
      <c r="H51" s="375"/>
      <c r="I51" s="114"/>
      <c r="J51" s="260"/>
      <c r="K51" s="41"/>
      <c r="L51" s="303"/>
    </row>
    <row r="52" spans="2:12" s="1" customFormat="1" ht="6.9" customHeight="1" hidden="1">
      <c r="B52" s="302"/>
      <c r="C52" s="260"/>
      <c r="D52" s="260"/>
      <c r="E52" s="260"/>
      <c r="F52" s="260"/>
      <c r="G52" s="260"/>
      <c r="H52" s="260"/>
      <c r="I52" s="114"/>
      <c r="J52" s="260"/>
      <c r="K52" s="41"/>
      <c r="L52" s="303"/>
    </row>
    <row r="53" spans="2:12" s="1" customFormat="1" ht="18" customHeight="1" hidden="1">
      <c r="B53" s="302"/>
      <c r="C53" s="32" t="s">
        <v>24</v>
      </c>
      <c r="D53" s="260"/>
      <c r="E53" s="260"/>
      <c r="F53" s="30" t="str">
        <f>F14</f>
        <v>HRANICE - DRAHOTUŠE</v>
      </c>
      <c r="G53" s="260"/>
      <c r="H53" s="260"/>
      <c r="I53" s="115" t="s">
        <v>26</v>
      </c>
      <c r="J53" s="116" t="str">
        <f>IF(J14="","",J14)</f>
        <v>6.4.2016</v>
      </c>
      <c r="K53" s="41"/>
      <c r="L53" s="303"/>
    </row>
    <row r="54" spans="2:12" s="1" customFormat="1" ht="6.9" customHeight="1" hidden="1">
      <c r="B54" s="302"/>
      <c r="C54" s="260"/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13.2" hidden="1">
      <c r="B55" s="302"/>
      <c r="C55" s="32" t="s">
        <v>32</v>
      </c>
      <c r="D55" s="260"/>
      <c r="E55" s="260"/>
      <c r="F55" s="30" t="str">
        <f>E17</f>
        <v>VODOVODY A KANALIZACE PŘEROV a.s.</v>
      </c>
      <c r="G55" s="260"/>
      <c r="H55" s="260"/>
      <c r="I55" s="115" t="s">
        <v>38</v>
      </c>
      <c r="J55" s="30" t="str">
        <f>E23</f>
        <v>PROJEKTY VODAM s.r.o.   HRANICE</v>
      </c>
      <c r="K55" s="41"/>
      <c r="L55" s="303"/>
    </row>
    <row r="56" spans="2:12" s="1" customFormat="1" ht="14.4" customHeight="1" hidden="1">
      <c r="B56" s="302"/>
      <c r="C56" s="32" t="s">
        <v>37</v>
      </c>
      <c r="D56" s="260"/>
      <c r="E56" s="260"/>
      <c r="F56" s="30" t="e">
        <f>IF(E20="","",E20)</f>
        <v>#REF!</v>
      </c>
      <c r="G56" s="260"/>
      <c r="H56" s="260"/>
      <c r="I56" s="114"/>
      <c r="J56" s="260"/>
      <c r="K56" s="41"/>
      <c r="L56" s="303"/>
    </row>
    <row r="57" spans="2:12" s="1" customFormat="1" ht="10.35" customHeight="1" hidden="1">
      <c r="B57" s="302"/>
      <c r="C57" s="260"/>
      <c r="D57" s="260"/>
      <c r="E57" s="260"/>
      <c r="F57" s="260"/>
      <c r="G57" s="260"/>
      <c r="H57" s="260"/>
      <c r="I57" s="114"/>
      <c r="J57" s="260"/>
      <c r="K57" s="41"/>
      <c r="L57" s="303"/>
    </row>
    <row r="58" spans="2:12" s="1" customFormat="1" ht="29.25" customHeight="1" hidden="1">
      <c r="B58" s="302"/>
      <c r="C58" s="140" t="s">
        <v>282</v>
      </c>
      <c r="D58" s="128"/>
      <c r="E58" s="128"/>
      <c r="F58" s="128"/>
      <c r="G58" s="128"/>
      <c r="H58" s="128"/>
      <c r="I58" s="141"/>
      <c r="J58" s="142" t="s">
        <v>283</v>
      </c>
      <c r="K58" s="143"/>
      <c r="L58" s="306"/>
    </row>
    <row r="59" spans="2:12" s="1" customFormat="1" ht="10.35" customHeight="1" hidden="1">
      <c r="B59" s="302"/>
      <c r="C59" s="260"/>
      <c r="D59" s="260"/>
      <c r="E59" s="260"/>
      <c r="F59" s="260"/>
      <c r="G59" s="260"/>
      <c r="H59" s="260"/>
      <c r="I59" s="114"/>
      <c r="J59" s="260"/>
      <c r="K59" s="41"/>
      <c r="L59" s="303"/>
    </row>
    <row r="60" spans="2:12" s="1" customFormat="1" ht="29.25" customHeight="1" hidden="1">
      <c r="B60" s="302"/>
      <c r="C60" s="144" t="s">
        <v>285</v>
      </c>
      <c r="D60" s="260"/>
      <c r="E60" s="260"/>
      <c r="F60" s="260"/>
      <c r="G60" s="260"/>
      <c r="H60" s="260"/>
      <c r="I60" s="114"/>
      <c r="J60" s="124">
        <f>J102</f>
        <v>2782453.18</v>
      </c>
      <c r="K60" s="41"/>
      <c r="L60" s="303"/>
    </row>
    <row r="61" spans="2:12" s="8" customFormat="1" ht="24.9" customHeight="1" hidden="1">
      <c r="B61" s="310"/>
      <c r="C61" s="146"/>
      <c r="D61" s="147" t="s">
        <v>288</v>
      </c>
      <c r="E61" s="148"/>
      <c r="F61" s="148"/>
      <c r="G61" s="148"/>
      <c r="H61" s="148"/>
      <c r="I61" s="149"/>
      <c r="J61" s="150">
        <f>J103</f>
        <v>2698752.5100000002</v>
      </c>
      <c r="K61" s="151"/>
      <c r="L61" s="311"/>
    </row>
    <row r="62" spans="2:12" s="9" customFormat="1" ht="19.95" customHeight="1" hidden="1">
      <c r="B62" s="312"/>
      <c r="C62" s="153"/>
      <c r="D62" s="154" t="s">
        <v>290</v>
      </c>
      <c r="E62" s="155"/>
      <c r="F62" s="155"/>
      <c r="G62" s="155"/>
      <c r="H62" s="155"/>
      <c r="I62" s="156"/>
      <c r="J62" s="157">
        <f>J104</f>
        <v>314610.66000000003</v>
      </c>
      <c r="K62" s="158"/>
      <c r="L62" s="313"/>
    </row>
    <row r="63" spans="2:12" s="9" customFormat="1" ht="19.95" customHeight="1" hidden="1">
      <c r="B63" s="312"/>
      <c r="C63" s="153"/>
      <c r="D63" s="154" t="s">
        <v>5179</v>
      </c>
      <c r="E63" s="155"/>
      <c r="F63" s="155"/>
      <c r="G63" s="155"/>
      <c r="H63" s="155"/>
      <c r="I63" s="156"/>
      <c r="J63" s="157">
        <f>J240</f>
        <v>144427.9</v>
      </c>
      <c r="K63" s="158"/>
      <c r="L63" s="313"/>
    </row>
    <row r="64" spans="2:12" s="9" customFormat="1" ht="19.95" customHeight="1" hidden="1">
      <c r="B64" s="312"/>
      <c r="C64" s="153"/>
      <c r="D64" s="154" t="s">
        <v>5180</v>
      </c>
      <c r="E64" s="155"/>
      <c r="F64" s="155"/>
      <c r="G64" s="155"/>
      <c r="H64" s="155"/>
      <c r="I64" s="156"/>
      <c r="J64" s="157">
        <f>J287</f>
        <v>41216.92</v>
      </c>
      <c r="K64" s="158"/>
      <c r="L64" s="313"/>
    </row>
    <row r="65" spans="2:12" s="9" customFormat="1" ht="19.95" customHeight="1" hidden="1">
      <c r="B65" s="312"/>
      <c r="C65" s="153"/>
      <c r="D65" s="154" t="s">
        <v>5945</v>
      </c>
      <c r="E65" s="155"/>
      <c r="F65" s="155"/>
      <c r="G65" s="155"/>
      <c r="H65" s="155"/>
      <c r="I65" s="156"/>
      <c r="J65" s="157">
        <f>J306</f>
        <v>690907.6300000001</v>
      </c>
      <c r="K65" s="158"/>
      <c r="L65" s="313"/>
    </row>
    <row r="66" spans="2:12" s="9" customFormat="1" ht="19.95" customHeight="1" hidden="1">
      <c r="B66" s="312"/>
      <c r="C66" s="153"/>
      <c r="D66" s="154" t="s">
        <v>300</v>
      </c>
      <c r="E66" s="155"/>
      <c r="F66" s="155"/>
      <c r="G66" s="155"/>
      <c r="H66" s="155"/>
      <c r="I66" s="156"/>
      <c r="J66" s="157">
        <f>J318</f>
        <v>1025896.8</v>
      </c>
      <c r="K66" s="158"/>
      <c r="L66" s="313"/>
    </row>
    <row r="67" spans="2:12" s="9" customFormat="1" ht="19.95" customHeight="1" hidden="1">
      <c r="B67" s="312"/>
      <c r="C67" s="153"/>
      <c r="D67" s="154" t="s">
        <v>302</v>
      </c>
      <c r="E67" s="155"/>
      <c r="F67" s="155"/>
      <c r="G67" s="155"/>
      <c r="H67" s="155"/>
      <c r="I67" s="156"/>
      <c r="J67" s="157">
        <f>J324</f>
        <v>14390.35</v>
      </c>
      <c r="K67" s="158"/>
      <c r="L67" s="313"/>
    </row>
    <row r="68" spans="2:12" s="9" customFormat="1" ht="19.95" customHeight="1" hidden="1">
      <c r="B68" s="312"/>
      <c r="C68" s="153"/>
      <c r="D68" s="154" t="s">
        <v>304</v>
      </c>
      <c r="E68" s="155"/>
      <c r="F68" s="155"/>
      <c r="G68" s="155"/>
      <c r="H68" s="155"/>
      <c r="I68" s="156"/>
      <c r="J68" s="157">
        <f>J331</f>
        <v>265513.70000000007</v>
      </c>
      <c r="K68" s="158"/>
      <c r="L68" s="313"/>
    </row>
    <row r="69" spans="2:12" s="9" customFormat="1" ht="19.95" customHeight="1" hidden="1">
      <c r="B69" s="312"/>
      <c r="C69" s="153"/>
      <c r="D69" s="154" t="s">
        <v>308</v>
      </c>
      <c r="E69" s="155"/>
      <c r="F69" s="155"/>
      <c r="G69" s="155"/>
      <c r="H69" s="155"/>
      <c r="I69" s="156"/>
      <c r="J69" s="157">
        <f>J372</f>
        <v>151262.7</v>
      </c>
      <c r="K69" s="158"/>
      <c r="L69" s="313"/>
    </row>
    <row r="70" spans="2:12" s="9" customFormat="1" ht="19.95" customHeight="1" hidden="1">
      <c r="B70" s="312"/>
      <c r="C70" s="153"/>
      <c r="D70" s="154" t="s">
        <v>6065</v>
      </c>
      <c r="E70" s="155"/>
      <c r="F70" s="155"/>
      <c r="G70" s="155"/>
      <c r="H70" s="155"/>
      <c r="I70" s="156"/>
      <c r="J70" s="157">
        <f>J417</f>
        <v>20891.399999999998</v>
      </c>
      <c r="K70" s="158"/>
      <c r="L70" s="313"/>
    </row>
    <row r="71" spans="2:12" s="9" customFormat="1" ht="19.95" customHeight="1" hidden="1">
      <c r="B71" s="312"/>
      <c r="C71" s="153"/>
      <c r="D71" s="154" t="s">
        <v>6335</v>
      </c>
      <c r="E71" s="155"/>
      <c r="F71" s="155"/>
      <c r="G71" s="155"/>
      <c r="H71" s="155"/>
      <c r="I71" s="156"/>
      <c r="J71" s="157">
        <f>J431</f>
        <v>6548</v>
      </c>
      <c r="K71" s="158"/>
      <c r="L71" s="313"/>
    </row>
    <row r="72" spans="2:12" s="9" customFormat="1" ht="19.95" customHeight="1" hidden="1">
      <c r="B72" s="312"/>
      <c r="C72" s="153"/>
      <c r="D72" s="154" t="s">
        <v>6336</v>
      </c>
      <c r="E72" s="155"/>
      <c r="F72" s="155"/>
      <c r="G72" s="155"/>
      <c r="H72" s="155"/>
      <c r="I72" s="156"/>
      <c r="J72" s="157">
        <f>J437</f>
        <v>2487.8199999999997</v>
      </c>
      <c r="K72" s="158"/>
      <c r="L72" s="313"/>
    </row>
    <row r="73" spans="2:12" s="9" customFormat="1" ht="19.95" customHeight="1" hidden="1">
      <c r="B73" s="312"/>
      <c r="C73" s="153"/>
      <c r="D73" s="154" t="s">
        <v>5181</v>
      </c>
      <c r="E73" s="155"/>
      <c r="F73" s="155"/>
      <c r="G73" s="155"/>
      <c r="H73" s="155"/>
      <c r="I73" s="156"/>
      <c r="J73" s="157">
        <f>J441</f>
        <v>20598.63</v>
      </c>
      <c r="K73" s="158"/>
      <c r="L73" s="313"/>
    </row>
    <row r="74" spans="2:12" s="8" customFormat="1" ht="24.9" customHeight="1" hidden="1">
      <c r="B74" s="310"/>
      <c r="C74" s="146"/>
      <c r="D74" s="147" t="s">
        <v>314</v>
      </c>
      <c r="E74" s="148"/>
      <c r="F74" s="148"/>
      <c r="G74" s="148"/>
      <c r="H74" s="148"/>
      <c r="I74" s="149"/>
      <c r="J74" s="150">
        <f>J443</f>
        <v>5492.67</v>
      </c>
      <c r="K74" s="151"/>
      <c r="L74" s="311"/>
    </row>
    <row r="75" spans="2:12" s="9" customFormat="1" ht="19.95" customHeight="1" hidden="1">
      <c r="B75" s="312"/>
      <c r="C75" s="153"/>
      <c r="D75" s="154" t="s">
        <v>6337</v>
      </c>
      <c r="E75" s="155"/>
      <c r="F75" s="155"/>
      <c r="G75" s="155"/>
      <c r="H75" s="155"/>
      <c r="I75" s="156"/>
      <c r="J75" s="157">
        <f>J444</f>
        <v>2403.1600000000003</v>
      </c>
      <c r="K75" s="158"/>
      <c r="L75" s="313"/>
    </row>
    <row r="76" spans="2:12" s="9" customFormat="1" ht="19.95" customHeight="1" hidden="1">
      <c r="B76" s="312"/>
      <c r="C76" s="153"/>
      <c r="D76" s="154" t="s">
        <v>6338</v>
      </c>
      <c r="E76" s="155"/>
      <c r="F76" s="155"/>
      <c r="G76" s="155"/>
      <c r="H76" s="155"/>
      <c r="I76" s="156"/>
      <c r="J76" s="157">
        <f>J453</f>
        <v>3089.51</v>
      </c>
      <c r="K76" s="158"/>
      <c r="L76" s="313"/>
    </row>
    <row r="77" spans="2:12" s="8" customFormat="1" ht="24.9" customHeight="1" hidden="1">
      <c r="B77" s="310"/>
      <c r="C77" s="146"/>
      <c r="D77" s="147" t="s">
        <v>319</v>
      </c>
      <c r="E77" s="148"/>
      <c r="F77" s="148"/>
      <c r="G77" s="148"/>
      <c r="H77" s="148"/>
      <c r="I77" s="149"/>
      <c r="J77" s="150">
        <f>J463</f>
        <v>78208</v>
      </c>
      <c r="K77" s="151"/>
      <c r="L77" s="311"/>
    </row>
    <row r="78" spans="2:12" s="9" customFormat="1" ht="19.95" customHeight="1" hidden="1">
      <c r="B78" s="312"/>
      <c r="C78" s="153"/>
      <c r="D78" s="154" t="s">
        <v>5948</v>
      </c>
      <c r="E78" s="155"/>
      <c r="F78" s="155"/>
      <c r="G78" s="155"/>
      <c r="H78" s="155"/>
      <c r="I78" s="156"/>
      <c r="J78" s="157">
        <f>J464</f>
        <v>21767.7</v>
      </c>
      <c r="K78" s="158"/>
      <c r="L78" s="313"/>
    </row>
    <row r="79" spans="2:12" s="9" customFormat="1" ht="19.95" customHeight="1" hidden="1">
      <c r="B79" s="312"/>
      <c r="C79" s="153"/>
      <c r="D79" s="154" t="s">
        <v>5182</v>
      </c>
      <c r="E79" s="155"/>
      <c r="F79" s="155"/>
      <c r="G79" s="155"/>
      <c r="H79" s="155"/>
      <c r="I79" s="156"/>
      <c r="J79" s="157">
        <f>J470</f>
        <v>33910.3</v>
      </c>
      <c r="K79" s="158"/>
      <c r="L79" s="313"/>
    </row>
    <row r="80" spans="2:12" s="9" customFormat="1" ht="19.95" customHeight="1" hidden="1">
      <c r="B80" s="312"/>
      <c r="C80" s="153"/>
      <c r="D80" s="154" t="s">
        <v>5949</v>
      </c>
      <c r="E80" s="155"/>
      <c r="F80" s="155"/>
      <c r="G80" s="155"/>
      <c r="H80" s="155"/>
      <c r="I80" s="156"/>
      <c r="J80" s="157">
        <f>J479</f>
        <v>22530</v>
      </c>
      <c r="K80" s="158"/>
      <c r="L80" s="313"/>
    </row>
    <row r="81" spans="2:12" s="1" customFormat="1" ht="21.75" customHeight="1" hidden="1">
      <c r="B81" s="302"/>
      <c r="C81" s="260"/>
      <c r="D81" s="260"/>
      <c r="E81" s="260"/>
      <c r="F81" s="260"/>
      <c r="G81" s="260"/>
      <c r="H81" s="260"/>
      <c r="I81" s="114"/>
      <c r="J81" s="260"/>
      <c r="K81" s="41"/>
      <c r="L81" s="303"/>
    </row>
    <row r="82" spans="2:12" s="1" customFormat="1" ht="6.9" customHeight="1" hidden="1">
      <c r="B82" s="307"/>
      <c r="C82" s="52"/>
      <c r="D82" s="52"/>
      <c r="E82" s="52"/>
      <c r="F82" s="52"/>
      <c r="G82" s="52"/>
      <c r="H82" s="52"/>
      <c r="I82" s="135"/>
      <c r="J82" s="52"/>
      <c r="K82" s="53"/>
      <c r="L82" s="303"/>
    </row>
    <row r="83" spans="2:12" ht="13.5" hidden="1">
      <c r="B83" s="296"/>
      <c r="C83" s="297"/>
      <c r="D83" s="297"/>
      <c r="E83" s="297"/>
      <c r="F83" s="297"/>
      <c r="G83" s="297"/>
      <c r="H83" s="297"/>
      <c r="I83" s="113"/>
      <c r="J83" s="297"/>
      <c r="K83" s="297"/>
      <c r="L83" s="298"/>
    </row>
    <row r="84" spans="2:12" ht="13.5" hidden="1">
      <c r="B84" s="296"/>
      <c r="C84" s="297"/>
      <c r="D84" s="297"/>
      <c r="E84" s="297"/>
      <c r="F84" s="297"/>
      <c r="G84" s="297"/>
      <c r="H84" s="297"/>
      <c r="I84" s="113"/>
      <c r="J84" s="297"/>
      <c r="K84" s="297"/>
      <c r="L84" s="298"/>
    </row>
    <row r="85" spans="2:12" ht="13.5" hidden="1">
      <c r="B85" s="296"/>
      <c r="C85" s="297"/>
      <c r="D85" s="297"/>
      <c r="E85" s="297"/>
      <c r="F85" s="297"/>
      <c r="G85" s="297"/>
      <c r="H85" s="297"/>
      <c r="I85" s="113"/>
      <c r="J85" s="297"/>
      <c r="K85" s="297"/>
      <c r="L85" s="298"/>
    </row>
    <row r="86" spans="2:12" s="1" customFormat="1" ht="6.9" customHeight="1">
      <c r="B86" s="314"/>
      <c r="C86" s="55"/>
      <c r="D86" s="55"/>
      <c r="E86" s="55"/>
      <c r="F86" s="55"/>
      <c r="G86" s="55"/>
      <c r="H86" s="55"/>
      <c r="I86" s="138"/>
      <c r="J86" s="55"/>
      <c r="K86" s="55"/>
      <c r="L86" s="303"/>
    </row>
    <row r="87" spans="2:12" s="1" customFormat="1" ht="36.9" customHeight="1">
      <c r="B87" s="302"/>
      <c r="C87" s="25" t="s">
        <v>322</v>
      </c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6.9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14.4" customHeight="1">
      <c r="B89" s="302"/>
      <c r="C89" s="32" t="s">
        <v>16</v>
      </c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22.5" customHeight="1">
      <c r="B90" s="302"/>
      <c r="C90" s="260"/>
      <c r="D90" s="260"/>
      <c r="E90" s="384" t="s">
        <v>17</v>
      </c>
      <c r="F90" s="375"/>
      <c r="G90" s="375"/>
      <c r="H90" s="375"/>
      <c r="I90" s="114"/>
      <c r="J90" s="260"/>
      <c r="K90" s="260"/>
      <c r="L90" s="303"/>
    </row>
    <row r="91" spans="2:12" ht="13.2">
      <c r="B91" s="301"/>
      <c r="C91" s="32" t="s">
        <v>217</v>
      </c>
      <c r="D91" s="262"/>
      <c r="E91" s="262"/>
      <c r="F91" s="262"/>
      <c r="G91" s="262"/>
      <c r="H91" s="262"/>
      <c r="I91" s="113"/>
      <c r="J91" s="262"/>
      <c r="K91" s="262"/>
      <c r="L91" s="300"/>
    </row>
    <row r="92" spans="2:12" s="1" customFormat="1" ht="22.5" customHeight="1">
      <c r="B92" s="302"/>
      <c r="C92" s="260"/>
      <c r="D92" s="260"/>
      <c r="E92" s="384" t="s">
        <v>6062</v>
      </c>
      <c r="F92" s="375"/>
      <c r="G92" s="375"/>
      <c r="H92" s="375"/>
      <c r="I92" s="114"/>
      <c r="J92" s="260"/>
      <c r="K92" s="260"/>
      <c r="L92" s="303"/>
    </row>
    <row r="93" spans="2:12" s="1" customFormat="1" ht="14.4" customHeight="1">
      <c r="B93" s="302"/>
      <c r="C93" s="32" t="s">
        <v>221</v>
      </c>
      <c r="D93" s="260"/>
      <c r="E93" s="260"/>
      <c r="F93" s="260"/>
      <c r="G93" s="260"/>
      <c r="H93" s="260"/>
      <c r="I93" s="114"/>
      <c r="J93" s="260"/>
      <c r="K93" s="260"/>
      <c r="L93" s="303"/>
    </row>
    <row r="94" spans="2:12" s="1" customFormat="1" ht="23.25" customHeight="1">
      <c r="B94" s="302"/>
      <c r="C94" s="260"/>
      <c r="D94" s="260"/>
      <c r="E94" s="385" t="str">
        <f>E11</f>
        <v>SO 03,04,05 - SPLAŠKOVÁ KANALIZACE - VÝTLAK, ČS, PŘÍPOJKA NN</v>
      </c>
      <c r="F94" s="375"/>
      <c r="G94" s="375"/>
      <c r="H94" s="375"/>
      <c r="I94" s="114"/>
      <c r="J94" s="260"/>
      <c r="K94" s="260"/>
      <c r="L94" s="303"/>
    </row>
    <row r="95" spans="2:12" s="1" customFormat="1" ht="6.9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" customFormat="1" ht="18" customHeight="1">
      <c r="B96" s="302"/>
      <c r="C96" s="32" t="s">
        <v>24</v>
      </c>
      <c r="D96" s="260"/>
      <c r="E96" s="260"/>
      <c r="F96" s="30" t="str">
        <f>F14</f>
        <v>HRANICE - DRAHOTUŠE</v>
      </c>
      <c r="G96" s="260"/>
      <c r="H96" s="260"/>
      <c r="I96" s="115" t="s">
        <v>26</v>
      </c>
      <c r="J96" s="116" t="str">
        <f>IF(J14="","",J14)</f>
        <v>6.4.2016</v>
      </c>
      <c r="K96" s="260"/>
      <c r="L96" s="303"/>
    </row>
    <row r="97" spans="2:12" s="1" customFormat="1" ht="6.9" customHeight="1">
      <c r="B97" s="302"/>
      <c r="C97" s="260"/>
      <c r="D97" s="260"/>
      <c r="E97" s="260"/>
      <c r="F97" s="260"/>
      <c r="G97" s="260"/>
      <c r="H97" s="260"/>
      <c r="I97" s="114"/>
      <c r="J97" s="260"/>
      <c r="K97" s="260"/>
      <c r="L97" s="303"/>
    </row>
    <row r="98" spans="2:12" s="1" customFormat="1" ht="13.2">
      <c r="B98" s="302"/>
      <c r="C98" s="32" t="s">
        <v>32</v>
      </c>
      <c r="D98" s="260"/>
      <c r="E98" s="260"/>
      <c r="F98" s="30" t="str">
        <f>E17</f>
        <v>VODOVODY A KANALIZACE PŘEROV a.s.</v>
      </c>
      <c r="G98" s="260"/>
      <c r="H98" s="260"/>
      <c r="I98" s="115" t="s">
        <v>38</v>
      </c>
      <c r="J98" s="30" t="str">
        <f>E23</f>
        <v>PROJEKTY VODAM s.r.o.   HRANICE</v>
      </c>
      <c r="K98" s="260"/>
      <c r="L98" s="303"/>
    </row>
    <row r="99" spans="2:12" s="1" customFormat="1" ht="14.4" customHeight="1">
      <c r="B99" s="302"/>
      <c r="C99" s="32" t="s">
        <v>37</v>
      </c>
      <c r="D99" s="260"/>
      <c r="E99" s="260"/>
      <c r="F99" s="30" t="s">
        <v>6577</v>
      </c>
      <c r="G99" s="260"/>
      <c r="H99" s="260"/>
      <c r="I99" s="114"/>
      <c r="J99" s="260"/>
      <c r="K99" s="260"/>
      <c r="L99" s="303"/>
    </row>
    <row r="100" spans="2:12" s="1" customFormat="1" ht="10.35" customHeight="1">
      <c r="B100" s="302"/>
      <c r="C100" s="260"/>
      <c r="D100" s="260"/>
      <c r="E100" s="260"/>
      <c r="F100" s="260"/>
      <c r="G100" s="260"/>
      <c r="H100" s="260"/>
      <c r="I100" s="114"/>
      <c r="J100" s="260"/>
      <c r="K100" s="260"/>
      <c r="L100" s="303"/>
    </row>
    <row r="101" spans="2:12" s="10" customFormat="1" ht="29.25" customHeight="1">
      <c r="B101" s="315"/>
      <c r="C101" s="165" t="s">
        <v>323</v>
      </c>
      <c r="D101" s="166" t="s">
        <v>60</v>
      </c>
      <c r="E101" s="166" t="s">
        <v>57</v>
      </c>
      <c r="F101" s="166" t="s">
        <v>324</v>
      </c>
      <c r="G101" s="166" t="s">
        <v>325</v>
      </c>
      <c r="H101" s="166" t="s">
        <v>326</v>
      </c>
      <c r="I101" s="167" t="s">
        <v>327</v>
      </c>
      <c r="J101" s="166" t="s">
        <v>283</v>
      </c>
      <c r="K101" s="168" t="s">
        <v>328</v>
      </c>
      <c r="L101" s="368"/>
    </row>
    <row r="102" spans="2:12" s="1" customFormat="1" ht="29.25" customHeight="1">
      <c r="B102" s="302"/>
      <c r="C102" s="316" t="s">
        <v>285</v>
      </c>
      <c r="D102" s="260"/>
      <c r="E102" s="260"/>
      <c r="F102" s="260"/>
      <c r="G102" s="260"/>
      <c r="H102" s="260"/>
      <c r="I102" s="349"/>
      <c r="J102" s="317">
        <f>J103+J443+J463</f>
        <v>2782453.18</v>
      </c>
      <c r="K102" s="260"/>
      <c r="L102" s="303"/>
    </row>
    <row r="103" spans="2:12" s="11" customFormat="1" ht="37.35" customHeight="1">
      <c r="B103" s="318"/>
      <c r="C103" s="182"/>
      <c r="D103" s="188" t="s">
        <v>74</v>
      </c>
      <c r="E103" s="231" t="s">
        <v>336</v>
      </c>
      <c r="F103" s="231" t="s">
        <v>337</v>
      </c>
      <c r="G103" s="182"/>
      <c r="H103" s="182"/>
      <c r="I103" s="321"/>
      <c r="J103" s="232">
        <f>J104+J240+J287+J306+J318+J324+J331+J372+J417+J431+J437+J441</f>
        <v>2698752.5100000002</v>
      </c>
      <c r="K103" s="182"/>
      <c r="L103" s="320"/>
    </row>
    <row r="104" spans="2:12" s="11" customFormat="1" ht="29.85" customHeight="1" outlineLevel="1">
      <c r="B104" s="318"/>
      <c r="C104" s="182"/>
      <c r="D104" s="188" t="s">
        <v>74</v>
      </c>
      <c r="E104" s="189" t="s">
        <v>23</v>
      </c>
      <c r="F104" s="189" t="s">
        <v>339</v>
      </c>
      <c r="G104" s="182"/>
      <c r="H104" s="182"/>
      <c r="I104" s="321"/>
      <c r="J104" s="190">
        <f>SUM(J105:J237)</f>
        <v>314610.66000000003</v>
      </c>
      <c r="K104" s="182"/>
      <c r="L104" s="320"/>
    </row>
    <row r="105" spans="2:12" s="1" customFormat="1" ht="22.5" customHeight="1" outlineLevel="2">
      <c r="B105" s="302"/>
      <c r="C105" s="191" t="s">
        <v>23</v>
      </c>
      <c r="D105" s="191" t="s">
        <v>342</v>
      </c>
      <c r="E105" s="192" t="s">
        <v>5183</v>
      </c>
      <c r="F105" s="193" t="s">
        <v>6066</v>
      </c>
      <c r="G105" s="194" t="s">
        <v>6067</v>
      </c>
      <c r="H105" s="195">
        <v>33</v>
      </c>
      <c r="I105" s="269">
        <v>39</v>
      </c>
      <c r="J105" s="197">
        <f>ROUND(I105*H105,2)</f>
        <v>1287</v>
      </c>
      <c r="K105" s="193" t="s">
        <v>5100</v>
      </c>
      <c r="L105" s="322"/>
    </row>
    <row r="106" spans="2:12" s="1" customFormat="1" ht="22.5" customHeight="1" outlineLevel="2">
      <c r="B106" s="302"/>
      <c r="C106" s="191" t="s">
        <v>83</v>
      </c>
      <c r="D106" s="191" t="s">
        <v>342</v>
      </c>
      <c r="E106" s="192" t="s">
        <v>5841</v>
      </c>
      <c r="F106" s="193" t="s">
        <v>5842</v>
      </c>
      <c r="G106" s="194" t="s">
        <v>986</v>
      </c>
      <c r="H106" s="195">
        <v>4</v>
      </c>
      <c r="I106" s="269">
        <v>69.7</v>
      </c>
      <c r="J106" s="197">
        <f>ROUND(I106*H106,2)</f>
        <v>278.8</v>
      </c>
      <c r="K106" s="193" t="s">
        <v>5100</v>
      </c>
      <c r="L106" s="322"/>
    </row>
    <row r="107" spans="2:12" s="1" customFormat="1" ht="22.5" customHeight="1" outlineLevel="2" collapsed="1">
      <c r="B107" s="302"/>
      <c r="C107" s="191" t="s">
        <v>90</v>
      </c>
      <c r="D107" s="191" t="s">
        <v>342</v>
      </c>
      <c r="E107" s="192" t="s">
        <v>6068</v>
      </c>
      <c r="F107" s="193" t="s">
        <v>6069</v>
      </c>
      <c r="G107" s="194" t="s">
        <v>491</v>
      </c>
      <c r="H107" s="195">
        <v>12</v>
      </c>
      <c r="I107" s="269">
        <v>132.4</v>
      </c>
      <c r="J107" s="197">
        <f>ROUND(I107*H107,2)</f>
        <v>1588.8</v>
      </c>
      <c r="K107" s="193" t="s">
        <v>5100</v>
      </c>
      <c r="L107" s="322"/>
    </row>
    <row r="108" spans="2:12" s="12" customFormat="1" ht="13.5" hidden="1" outlineLevel="3">
      <c r="B108" s="342"/>
      <c r="C108" s="203"/>
      <c r="D108" s="206" t="s">
        <v>348</v>
      </c>
      <c r="E108" s="343" t="s">
        <v>34</v>
      </c>
      <c r="F108" s="344" t="s">
        <v>6070</v>
      </c>
      <c r="G108" s="203"/>
      <c r="H108" s="345" t="s">
        <v>34</v>
      </c>
      <c r="I108" s="346" t="s">
        <v>34</v>
      </c>
      <c r="J108" s="203"/>
      <c r="K108" s="203"/>
      <c r="L108" s="347"/>
    </row>
    <row r="109" spans="2:12" s="13" customFormat="1" ht="13.5" hidden="1" outlineLevel="3">
      <c r="B109" s="331"/>
      <c r="C109" s="204"/>
      <c r="D109" s="206" t="s">
        <v>348</v>
      </c>
      <c r="E109" s="210" t="s">
        <v>34</v>
      </c>
      <c r="F109" s="211" t="s">
        <v>6339</v>
      </c>
      <c r="G109" s="204"/>
      <c r="H109" s="212">
        <v>9</v>
      </c>
      <c r="I109" s="332" t="s">
        <v>34</v>
      </c>
      <c r="J109" s="204"/>
      <c r="K109" s="204"/>
      <c r="L109" s="333"/>
    </row>
    <row r="110" spans="2:12" s="12" customFormat="1" ht="13.5" hidden="1" outlineLevel="3">
      <c r="B110" s="342"/>
      <c r="C110" s="203"/>
      <c r="D110" s="206" t="s">
        <v>348</v>
      </c>
      <c r="E110" s="343" t="s">
        <v>34</v>
      </c>
      <c r="F110" s="344" t="s">
        <v>6073</v>
      </c>
      <c r="G110" s="203"/>
      <c r="H110" s="345" t="s">
        <v>34</v>
      </c>
      <c r="I110" s="346" t="s">
        <v>34</v>
      </c>
      <c r="J110" s="203"/>
      <c r="K110" s="203"/>
      <c r="L110" s="347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6340</v>
      </c>
      <c r="G111" s="204"/>
      <c r="H111" s="212">
        <v>3</v>
      </c>
      <c r="I111" s="332" t="s">
        <v>34</v>
      </c>
      <c r="J111" s="204"/>
      <c r="K111" s="204"/>
      <c r="L111" s="333"/>
    </row>
    <row r="112" spans="2:12" s="14" customFormat="1" ht="13.5" hidden="1" outlineLevel="3">
      <c r="B112" s="335"/>
      <c r="C112" s="205"/>
      <c r="D112" s="206" t="s">
        <v>348</v>
      </c>
      <c r="E112" s="207" t="s">
        <v>34</v>
      </c>
      <c r="F112" s="208" t="s">
        <v>352</v>
      </c>
      <c r="G112" s="205"/>
      <c r="H112" s="209">
        <v>12</v>
      </c>
      <c r="I112" s="336" t="s">
        <v>34</v>
      </c>
      <c r="J112" s="205"/>
      <c r="K112" s="205"/>
      <c r="L112" s="337"/>
    </row>
    <row r="113" spans="2:12" s="1" customFormat="1" ht="22.5" customHeight="1" outlineLevel="2" collapsed="1">
      <c r="B113" s="302"/>
      <c r="C113" s="191" t="s">
        <v>347</v>
      </c>
      <c r="D113" s="191" t="s">
        <v>342</v>
      </c>
      <c r="E113" s="192" t="s">
        <v>5844</v>
      </c>
      <c r="F113" s="193" t="s">
        <v>5845</v>
      </c>
      <c r="G113" s="194" t="s">
        <v>491</v>
      </c>
      <c r="H113" s="195">
        <v>3</v>
      </c>
      <c r="I113" s="269">
        <v>348.3</v>
      </c>
      <c r="J113" s="197">
        <f>ROUND(I113*H113,2)</f>
        <v>1044.9</v>
      </c>
      <c r="K113" s="193" t="s">
        <v>5100</v>
      </c>
      <c r="L113" s="322"/>
    </row>
    <row r="114" spans="2:12" s="12" customFormat="1" ht="13.5" hidden="1" outlineLevel="3">
      <c r="B114" s="342"/>
      <c r="C114" s="203"/>
      <c r="D114" s="206" t="s">
        <v>348</v>
      </c>
      <c r="E114" s="343" t="s">
        <v>34</v>
      </c>
      <c r="F114" s="344" t="s">
        <v>6076</v>
      </c>
      <c r="G114" s="203"/>
      <c r="H114" s="345" t="s">
        <v>34</v>
      </c>
      <c r="I114" s="346" t="s">
        <v>34</v>
      </c>
      <c r="J114" s="203"/>
      <c r="K114" s="203"/>
      <c r="L114" s="347"/>
    </row>
    <row r="115" spans="2:12" s="13" customFormat="1" ht="13.5" hidden="1" outlineLevel="3">
      <c r="B115" s="331"/>
      <c r="C115" s="204"/>
      <c r="D115" s="206" t="s">
        <v>348</v>
      </c>
      <c r="E115" s="210" t="s">
        <v>34</v>
      </c>
      <c r="F115" s="211" t="s">
        <v>6341</v>
      </c>
      <c r="G115" s="204"/>
      <c r="H115" s="212">
        <v>3</v>
      </c>
      <c r="I115" s="332" t="s">
        <v>34</v>
      </c>
      <c r="J115" s="204"/>
      <c r="K115" s="204"/>
      <c r="L115" s="333"/>
    </row>
    <row r="116" spans="2:12" s="14" customFormat="1" ht="13.5" hidden="1" outlineLevel="3">
      <c r="B116" s="335"/>
      <c r="C116" s="205"/>
      <c r="D116" s="206" t="s">
        <v>348</v>
      </c>
      <c r="E116" s="207" t="s">
        <v>34</v>
      </c>
      <c r="F116" s="208" t="s">
        <v>352</v>
      </c>
      <c r="G116" s="205"/>
      <c r="H116" s="209">
        <v>3</v>
      </c>
      <c r="I116" s="336" t="s">
        <v>34</v>
      </c>
      <c r="J116" s="205"/>
      <c r="K116" s="205"/>
      <c r="L116" s="337"/>
    </row>
    <row r="117" spans="2:12" s="1" customFormat="1" ht="22.5" customHeight="1" outlineLevel="2" collapsed="1">
      <c r="B117" s="302"/>
      <c r="C117" s="191" t="s">
        <v>368</v>
      </c>
      <c r="D117" s="191" t="s">
        <v>342</v>
      </c>
      <c r="E117" s="192" t="s">
        <v>5197</v>
      </c>
      <c r="F117" s="193" t="s">
        <v>5198</v>
      </c>
      <c r="G117" s="194" t="s">
        <v>491</v>
      </c>
      <c r="H117" s="195">
        <v>12</v>
      </c>
      <c r="I117" s="269">
        <v>69.7</v>
      </c>
      <c r="J117" s="197">
        <f>ROUND(I117*H117,2)</f>
        <v>836.4</v>
      </c>
      <c r="K117" s="193" t="s">
        <v>5100</v>
      </c>
      <c r="L117" s="322"/>
    </row>
    <row r="118" spans="2:12" s="12" customFormat="1" ht="13.5" hidden="1" outlineLevel="3">
      <c r="B118" s="342"/>
      <c r="C118" s="203"/>
      <c r="D118" s="206" t="s">
        <v>348</v>
      </c>
      <c r="E118" s="343" t="s">
        <v>34</v>
      </c>
      <c r="F118" s="344" t="s">
        <v>6078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3" customFormat="1" ht="13.5" hidden="1" outlineLevel="3">
      <c r="B119" s="331"/>
      <c r="C119" s="204"/>
      <c r="D119" s="206" t="s">
        <v>348</v>
      </c>
      <c r="E119" s="210" t="s">
        <v>34</v>
      </c>
      <c r="F119" s="211" t="s">
        <v>6341</v>
      </c>
      <c r="G119" s="204"/>
      <c r="H119" s="212">
        <v>3</v>
      </c>
      <c r="I119" s="332" t="s">
        <v>34</v>
      </c>
      <c r="J119" s="204"/>
      <c r="K119" s="204"/>
      <c r="L119" s="333"/>
    </row>
    <row r="120" spans="2:12" s="12" customFormat="1" ht="13.5" hidden="1" outlineLevel="3">
      <c r="B120" s="342"/>
      <c r="C120" s="203"/>
      <c r="D120" s="206" t="s">
        <v>348</v>
      </c>
      <c r="E120" s="343" t="s">
        <v>34</v>
      </c>
      <c r="F120" s="344" t="s">
        <v>6080</v>
      </c>
      <c r="G120" s="203"/>
      <c r="H120" s="345" t="s">
        <v>34</v>
      </c>
      <c r="I120" s="346" t="s">
        <v>34</v>
      </c>
      <c r="J120" s="203"/>
      <c r="K120" s="203"/>
      <c r="L120" s="347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6342</v>
      </c>
      <c r="G121" s="204"/>
      <c r="H121" s="212">
        <v>3</v>
      </c>
      <c r="I121" s="332" t="s">
        <v>34</v>
      </c>
      <c r="J121" s="204"/>
      <c r="K121" s="204"/>
      <c r="L121" s="333"/>
    </row>
    <row r="122" spans="2:12" s="12" customFormat="1" ht="13.5" hidden="1" outlineLevel="3">
      <c r="B122" s="342"/>
      <c r="C122" s="203"/>
      <c r="D122" s="206" t="s">
        <v>348</v>
      </c>
      <c r="E122" s="343" t="s">
        <v>34</v>
      </c>
      <c r="F122" s="344" t="s">
        <v>6343</v>
      </c>
      <c r="G122" s="203"/>
      <c r="H122" s="345" t="s">
        <v>34</v>
      </c>
      <c r="I122" s="346" t="s">
        <v>34</v>
      </c>
      <c r="J122" s="203"/>
      <c r="K122" s="203"/>
      <c r="L122" s="347"/>
    </row>
    <row r="123" spans="2:12" s="13" customFormat="1" ht="13.5" hidden="1" outlineLevel="3">
      <c r="B123" s="331"/>
      <c r="C123" s="204"/>
      <c r="D123" s="206" t="s">
        <v>348</v>
      </c>
      <c r="E123" s="210" t="s">
        <v>34</v>
      </c>
      <c r="F123" s="211" t="s">
        <v>6344</v>
      </c>
      <c r="G123" s="204"/>
      <c r="H123" s="212">
        <v>6</v>
      </c>
      <c r="I123" s="332" t="s">
        <v>34</v>
      </c>
      <c r="J123" s="204"/>
      <c r="K123" s="204"/>
      <c r="L123" s="333"/>
    </row>
    <row r="124" spans="2:12" s="14" customFormat="1" ht="13.5" hidden="1" outlineLevel="3">
      <c r="B124" s="335"/>
      <c r="C124" s="205"/>
      <c r="D124" s="206" t="s">
        <v>348</v>
      </c>
      <c r="E124" s="207" t="s">
        <v>34</v>
      </c>
      <c r="F124" s="208" t="s">
        <v>352</v>
      </c>
      <c r="G124" s="205"/>
      <c r="H124" s="209">
        <v>12</v>
      </c>
      <c r="I124" s="336" t="s">
        <v>34</v>
      </c>
      <c r="J124" s="205"/>
      <c r="K124" s="205"/>
      <c r="L124" s="337"/>
    </row>
    <row r="125" spans="2:12" s="1" customFormat="1" ht="22.5" customHeight="1" outlineLevel="2" collapsed="1">
      <c r="B125" s="302"/>
      <c r="C125" s="191" t="s">
        <v>373</v>
      </c>
      <c r="D125" s="191" t="s">
        <v>342</v>
      </c>
      <c r="E125" s="192" t="s">
        <v>5202</v>
      </c>
      <c r="F125" s="193" t="s">
        <v>5203</v>
      </c>
      <c r="G125" s="194" t="s">
        <v>345</v>
      </c>
      <c r="H125" s="195">
        <v>41.25</v>
      </c>
      <c r="I125" s="269">
        <v>111.5</v>
      </c>
      <c r="J125" s="197">
        <f>ROUND(I125*H125,2)</f>
        <v>4599.38</v>
      </c>
      <c r="K125" s="193" t="s">
        <v>5100</v>
      </c>
      <c r="L125" s="322"/>
    </row>
    <row r="126" spans="2:12" s="12" customFormat="1" ht="13.5" hidden="1" outlineLevel="3">
      <c r="B126" s="342"/>
      <c r="C126" s="203"/>
      <c r="D126" s="206" t="s">
        <v>348</v>
      </c>
      <c r="E126" s="343" t="s">
        <v>34</v>
      </c>
      <c r="F126" s="344" t="s">
        <v>6070</v>
      </c>
      <c r="G126" s="203"/>
      <c r="H126" s="345" t="s">
        <v>34</v>
      </c>
      <c r="I126" s="346" t="s">
        <v>34</v>
      </c>
      <c r="J126" s="203"/>
      <c r="K126" s="203"/>
      <c r="L126" s="347"/>
    </row>
    <row r="127" spans="2:12" s="12" customFormat="1" ht="13.5" hidden="1" outlineLevel="3">
      <c r="B127" s="342"/>
      <c r="C127" s="203"/>
      <c r="D127" s="206" t="s">
        <v>348</v>
      </c>
      <c r="E127" s="343" t="s">
        <v>34</v>
      </c>
      <c r="F127" s="344" t="s">
        <v>6345</v>
      </c>
      <c r="G127" s="203"/>
      <c r="H127" s="345" t="s">
        <v>34</v>
      </c>
      <c r="I127" s="346" t="s">
        <v>34</v>
      </c>
      <c r="J127" s="203"/>
      <c r="K127" s="203"/>
      <c r="L127" s="347"/>
    </row>
    <row r="128" spans="2:12" s="12" customFormat="1" ht="13.5" hidden="1" outlineLevel="3">
      <c r="B128" s="342"/>
      <c r="C128" s="203"/>
      <c r="D128" s="206" t="s">
        <v>348</v>
      </c>
      <c r="E128" s="343" t="s">
        <v>34</v>
      </c>
      <c r="F128" s="344" t="s">
        <v>6073</v>
      </c>
      <c r="G128" s="203"/>
      <c r="H128" s="345" t="s">
        <v>34</v>
      </c>
      <c r="I128" s="346" t="s">
        <v>34</v>
      </c>
      <c r="J128" s="203"/>
      <c r="K128" s="203"/>
      <c r="L128" s="347"/>
    </row>
    <row r="129" spans="2:12" s="12" customFormat="1" ht="13.5" hidden="1" outlineLevel="3">
      <c r="B129" s="342"/>
      <c r="C129" s="203"/>
      <c r="D129" s="206" t="s">
        <v>348</v>
      </c>
      <c r="E129" s="343" t="s">
        <v>34</v>
      </c>
      <c r="F129" s="344" t="s">
        <v>6346</v>
      </c>
      <c r="G129" s="203"/>
      <c r="H129" s="345" t="s">
        <v>34</v>
      </c>
      <c r="I129" s="346" t="s">
        <v>34</v>
      </c>
      <c r="J129" s="203"/>
      <c r="K129" s="203"/>
      <c r="L129" s="347"/>
    </row>
    <row r="130" spans="2:12" s="12" customFormat="1" ht="13.5" hidden="1" outlineLevel="3">
      <c r="B130" s="342"/>
      <c r="C130" s="203"/>
      <c r="D130" s="206" t="s">
        <v>348</v>
      </c>
      <c r="E130" s="343" t="s">
        <v>34</v>
      </c>
      <c r="F130" s="344" t="s">
        <v>6076</v>
      </c>
      <c r="G130" s="203"/>
      <c r="H130" s="345" t="s">
        <v>34</v>
      </c>
      <c r="I130" s="346" t="s">
        <v>34</v>
      </c>
      <c r="J130" s="203"/>
      <c r="K130" s="203"/>
      <c r="L130" s="347"/>
    </row>
    <row r="131" spans="2:12" s="12" customFormat="1" ht="13.5" hidden="1" outlineLevel="3">
      <c r="B131" s="342"/>
      <c r="C131" s="203"/>
      <c r="D131" s="206" t="s">
        <v>348</v>
      </c>
      <c r="E131" s="343" t="s">
        <v>34</v>
      </c>
      <c r="F131" s="344" t="s">
        <v>6347</v>
      </c>
      <c r="G131" s="203"/>
      <c r="H131" s="345" t="s">
        <v>34</v>
      </c>
      <c r="I131" s="346" t="s">
        <v>34</v>
      </c>
      <c r="J131" s="203"/>
      <c r="K131" s="203"/>
      <c r="L131" s="347"/>
    </row>
    <row r="132" spans="2:12" s="12" customFormat="1" ht="13.5" hidden="1" outlineLevel="3">
      <c r="B132" s="342"/>
      <c r="C132" s="203"/>
      <c r="D132" s="206" t="s">
        <v>348</v>
      </c>
      <c r="E132" s="343" t="s">
        <v>34</v>
      </c>
      <c r="F132" s="344" t="s">
        <v>6078</v>
      </c>
      <c r="G132" s="203"/>
      <c r="H132" s="345" t="s">
        <v>34</v>
      </c>
      <c r="I132" s="346" t="s">
        <v>34</v>
      </c>
      <c r="J132" s="203"/>
      <c r="K132" s="203"/>
      <c r="L132" s="347"/>
    </row>
    <row r="133" spans="2:12" s="12" customFormat="1" ht="13.5" hidden="1" outlineLevel="3">
      <c r="B133" s="342"/>
      <c r="C133" s="203"/>
      <c r="D133" s="206" t="s">
        <v>348</v>
      </c>
      <c r="E133" s="343" t="s">
        <v>34</v>
      </c>
      <c r="F133" s="344" t="s">
        <v>6348</v>
      </c>
      <c r="G133" s="203"/>
      <c r="H133" s="345" t="s">
        <v>34</v>
      </c>
      <c r="I133" s="346" t="s">
        <v>34</v>
      </c>
      <c r="J133" s="203"/>
      <c r="K133" s="203"/>
      <c r="L133" s="347"/>
    </row>
    <row r="134" spans="2:12" s="12" customFormat="1" ht="13.5" hidden="1" outlineLevel="3">
      <c r="B134" s="342"/>
      <c r="C134" s="203"/>
      <c r="D134" s="206" t="s">
        <v>348</v>
      </c>
      <c r="E134" s="343" t="s">
        <v>34</v>
      </c>
      <c r="F134" s="344" t="s">
        <v>6080</v>
      </c>
      <c r="G134" s="203"/>
      <c r="H134" s="345" t="s">
        <v>34</v>
      </c>
      <c r="I134" s="346" t="s">
        <v>34</v>
      </c>
      <c r="J134" s="203"/>
      <c r="K134" s="203"/>
      <c r="L134" s="347"/>
    </row>
    <row r="135" spans="2:12" s="12" customFormat="1" ht="13.5" hidden="1" outlineLevel="3">
      <c r="B135" s="342"/>
      <c r="C135" s="203"/>
      <c r="D135" s="206" t="s">
        <v>348</v>
      </c>
      <c r="E135" s="343" t="s">
        <v>34</v>
      </c>
      <c r="F135" s="344" t="s">
        <v>6348</v>
      </c>
      <c r="G135" s="203"/>
      <c r="H135" s="345" t="s">
        <v>34</v>
      </c>
      <c r="I135" s="346" t="s">
        <v>34</v>
      </c>
      <c r="J135" s="203"/>
      <c r="K135" s="203"/>
      <c r="L135" s="347"/>
    </row>
    <row r="136" spans="2:12" s="12" customFormat="1" ht="13.5" hidden="1" outlineLevel="3">
      <c r="B136" s="342"/>
      <c r="C136" s="203"/>
      <c r="D136" s="206" t="s">
        <v>348</v>
      </c>
      <c r="E136" s="343" t="s">
        <v>34</v>
      </c>
      <c r="F136" s="344" t="s">
        <v>6343</v>
      </c>
      <c r="G136" s="203"/>
      <c r="H136" s="345" t="s">
        <v>34</v>
      </c>
      <c r="I136" s="346" t="s">
        <v>34</v>
      </c>
      <c r="J136" s="203"/>
      <c r="K136" s="203"/>
      <c r="L136" s="347"/>
    </row>
    <row r="137" spans="2:12" s="12" customFormat="1" ht="13.5" hidden="1" outlineLevel="3">
      <c r="B137" s="342"/>
      <c r="C137" s="203"/>
      <c r="D137" s="206" t="s">
        <v>348</v>
      </c>
      <c r="E137" s="343" t="s">
        <v>34</v>
      </c>
      <c r="F137" s="344" t="s">
        <v>6349</v>
      </c>
      <c r="G137" s="203"/>
      <c r="H137" s="345" t="s">
        <v>34</v>
      </c>
      <c r="I137" s="346" t="s">
        <v>34</v>
      </c>
      <c r="J137" s="203"/>
      <c r="K137" s="203"/>
      <c r="L137" s="347"/>
    </row>
    <row r="138" spans="2:12" s="13" customFormat="1" ht="13.5" hidden="1" outlineLevel="3">
      <c r="B138" s="331"/>
      <c r="C138" s="204"/>
      <c r="D138" s="206" t="s">
        <v>348</v>
      </c>
      <c r="E138" s="210" t="s">
        <v>34</v>
      </c>
      <c r="F138" s="211" t="s">
        <v>6350</v>
      </c>
      <c r="G138" s="204"/>
      <c r="H138" s="212">
        <v>41.25</v>
      </c>
      <c r="I138" s="332" t="s">
        <v>34</v>
      </c>
      <c r="J138" s="204"/>
      <c r="K138" s="204"/>
      <c r="L138" s="333"/>
    </row>
    <row r="139" spans="2:12" s="14" customFormat="1" ht="13.5" hidden="1" outlineLevel="3">
      <c r="B139" s="335"/>
      <c r="C139" s="205"/>
      <c r="D139" s="206" t="s">
        <v>348</v>
      </c>
      <c r="E139" s="207" t="s">
        <v>34</v>
      </c>
      <c r="F139" s="208" t="s">
        <v>352</v>
      </c>
      <c r="G139" s="205"/>
      <c r="H139" s="209">
        <v>41.25</v>
      </c>
      <c r="I139" s="336" t="s">
        <v>34</v>
      </c>
      <c r="J139" s="205"/>
      <c r="K139" s="205"/>
      <c r="L139" s="337"/>
    </row>
    <row r="140" spans="2:12" s="1" customFormat="1" ht="22.5" customHeight="1" outlineLevel="2" collapsed="1">
      <c r="B140" s="302"/>
      <c r="C140" s="191" t="s">
        <v>378</v>
      </c>
      <c r="D140" s="191" t="s">
        <v>342</v>
      </c>
      <c r="E140" s="192" t="s">
        <v>6090</v>
      </c>
      <c r="F140" s="193" t="s">
        <v>6091</v>
      </c>
      <c r="G140" s="194" t="s">
        <v>345</v>
      </c>
      <c r="H140" s="195">
        <v>2.719</v>
      </c>
      <c r="I140" s="269">
        <v>64.1</v>
      </c>
      <c r="J140" s="197">
        <f>ROUND(I140*H140,2)</f>
        <v>174.29</v>
      </c>
      <c r="K140" s="193" t="s">
        <v>5100</v>
      </c>
      <c r="L140" s="322"/>
    </row>
    <row r="141" spans="2:12" s="12" customFormat="1" ht="13.5" hidden="1" outlineLevel="3">
      <c r="B141" s="342"/>
      <c r="C141" s="203"/>
      <c r="D141" s="206" t="s">
        <v>348</v>
      </c>
      <c r="E141" s="343" t="s">
        <v>34</v>
      </c>
      <c r="F141" s="344" t="s">
        <v>6351</v>
      </c>
      <c r="G141" s="203"/>
      <c r="H141" s="345" t="s">
        <v>34</v>
      </c>
      <c r="I141" s="346" t="s">
        <v>34</v>
      </c>
      <c r="J141" s="203"/>
      <c r="K141" s="203"/>
      <c r="L141" s="347"/>
    </row>
    <row r="142" spans="2:12" s="13" customFormat="1" ht="13.5" hidden="1" outlineLevel="3">
      <c r="B142" s="331"/>
      <c r="C142" s="204"/>
      <c r="D142" s="206" t="s">
        <v>348</v>
      </c>
      <c r="E142" s="210" t="s">
        <v>34</v>
      </c>
      <c r="F142" s="211" t="s">
        <v>6352</v>
      </c>
      <c r="G142" s="204"/>
      <c r="H142" s="212">
        <v>0.829</v>
      </c>
      <c r="I142" s="332" t="s">
        <v>34</v>
      </c>
      <c r="J142" s="204"/>
      <c r="K142" s="204"/>
      <c r="L142" s="333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6353</v>
      </c>
      <c r="G143" s="204"/>
      <c r="H143" s="212">
        <v>1.89</v>
      </c>
      <c r="I143" s="332" t="s">
        <v>34</v>
      </c>
      <c r="J143" s="204"/>
      <c r="K143" s="204"/>
      <c r="L143" s="333"/>
    </row>
    <row r="144" spans="2:12" s="14" customFormat="1" ht="13.5" hidden="1" outlineLevel="3">
      <c r="B144" s="335"/>
      <c r="C144" s="205"/>
      <c r="D144" s="206" t="s">
        <v>348</v>
      </c>
      <c r="E144" s="207" t="s">
        <v>34</v>
      </c>
      <c r="F144" s="208" t="s">
        <v>352</v>
      </c>
      <c r="G144" s="205"/>
      <c r="H144" s="209">
        <v>2.719</v>
      </c>
      <c r="I144" s="336" t="s">
        <v>34</v>
      </c>
      <c r="J144" s="205"/>
      <c r="K144" s="205"/>
      <c r="L144" s="337"/>
    </row>
    <row r="145" spans="2:12" s="1" customFormat="1" ht="22.5" customHeight="1" outlineLevel="2" collapsed="1">
      <c r="B145" s="302"/>
      <c r="C145" s="191" t="s">
        <v>382</v>
      </c>
      <c r="D145" s="191" t="s">
        <v>342</v>
      </c>
      <c r="E145" s="192" t="s">
        <v>5955</v>
      </c>
      <c r="F145" s="193" t="s">
        <v>5956</v>
      </c>
      <c r="G145" s="194" t="s">
        <v>345</v>
      </c>
      <c r="H145" s="195">
        <v>52.931</v>
      </c>
      <c r="I145" s="269">
        <v>292.6</v>
      </c>
      <c r="J145" s="197">
        <f>ROUND(I145*H145,2)</f>
        <v>15487.61</v>
      </c>
      <c r="K145" s="193" t="s">
        <v>5100</v>
      </c>
      <c r="L145" s="322"/>
    </row>
    <row r="146" spans="2:12" s="13" customFormat="1" ht="13.5" hidden="1" outlineLevel="3">
      <c r="B146" s="331"/>
      <c r="C146" s="204"/>
      <c r="D146" s="206" t="s">
        <v>348</v>
      </c>
      <c r="E146" s="210" t="s">
        <v>34</v>
      </c>
      <c r="F146" s="211" t="s">
        <v>6354</v>
      </c>
      <c r="G146" s="204"/>
      <c r="H146" s="212">
        <v>52.931</v>
      </c>
      <c r="I146" s="332" t="s">
        <v>34</v>
      </c>
      <c r="J146" s="204"/>
      <c r="K146" s="204"/>
      <c r="L146" s="333"/>
    </row>
    <row r="147" spans="2:12" s="14" customFormat="1" ht="13.5" hidden="1" outlineLevel="3">
      <c r="B147" s="335"/>
      <c r="C147" s="205"/>
      <c r="D147" s="206" t="s">
        <v>348</v>
      </c>
      <c r="E147" s="207" t="s">
        <v>34</v>
      </c>
      <c r="F147" s="208" t="s">
        <v>352</v>
      </c>
      <c r="G147" s="205"/>
      <c r="H147" s="209">
        <v>52.931</v>
      </c>
      <c r="I147" s="336" t="s">
        <v>34</v>
      </c>
      <c r="J147" s="205"/>
      <c r="K147" s="205"/>
      <c r="L147" s="337"/>
    </row>
    <row r="148" spans="2:12" s="1" customFormat="1" ht="22.5" customHeight="1" outlineLevel="2" collapsed="1">
      <c r="B148" s="302"/>
      <c r="C148" s="191" t="s">
        <v>387</v>
      </c>
      <c r="D148" s="191" t="s">
        <v>342</v>
      </c>
      <c r="E148" s="192" t="s">
        <v>5958</v>
      </c>
      <c r="F148" s="193" t="s">
        <v>5959</v>
      </c>
      <c r="G148" s="194" t="s">
        <v>345</v>
      </c>
      <c r="H148" s="195">
        <v>15.879</v>
      </c>
      <c r="I148" s="269">
        <v>12.4</v>
      </c>
      <c r="J148" s="197">
        <f>ROUND(I148*H148,2)</f>
        <v>196.9</v>
      </c>
      <c r="K148" s="193" t="s">
        <v>5100</v>
      </c>
      <c r="L148" s="322"/>
    </row>
    <row r="149" spans="2:12" s="13" customFormat="1" ht="13.5" hidden="1" outlineLevel="3">
      <c r="B149" s="331"/>
      <c r="C149" s="204"/>
      <c r="D149" s="206" t="s">
        <v>348</v>
      </c>
      <c r="E149" s="210" t="s">
        <v>34</v>
      </c>
      <c r="F149" s="211" t="s">
        <v>6355</v>
      </c>
      <c r="G149" s="204"/>
      <c r="H149" s="212">
        <v>15.879</v>
      </c>
      <c r="I149" s="332" t="s">
        <v>34</v>
      </c>
      <c r="J149" s="204"/>
      <c r="K149" s="204"/>
      <c r="L149" s="333"/>
    </row>
    <row r="150" spans="2:12" s="14" customFormat="1" ht="13.5" hidden="1" outlineLevel="3">
      <c r="B150" s="335"/>
      <c r="C150" s="205"/>
      <c r="D150" s="206" t="s">
        <v>348</v>
      </c>
      <c r="E150" s="207" t="s">
        <v>34</v>
      </c>
      <c r="F150" s="208" t="s">
        <v>352</v>
      </c>
      <c r="G150" s="205"/>
      <c r="H150" s="209">
        <v>15.879</v>
      </c>
      <c r="I150" s="336" t="s">
        <v>34</v>
      </c>
      <c r="J150" s="205"/>
      <c r="K150" s="205"/>
      <c r="L150" s="337"/>
    </row>
    <row r="151" spans="2:12" s="1" customFormat="1" ht="22.5" customHeight="1" outlineLevel="2" collapsed="1">
      <c r="B151" s="302"/>
      <c r="C151" s="191" t="s">
        <v>28</v>
      </c>
      <c r="D151" s="191" t="s">
        <v>342</v>
      </c>
      <c r="E151" s="192" t="s">
        <v>5277</v>
      </c>
      <c r="F151" s="193" t="s">
        <v>5278</v>
      </c>
      <c r="G151" s="194" t="s">
        <v>345</v>
      </c>
      <c r="H151" s="195">
        <v>282.205</v>
      </c>
      <c r="I151" s="269">
        <v>250.8</v>
      </c>
      <c r="J151" s="197">
        <f>ROUND(I151*H151,2)</f>
        <v>70777.01</v>
      </c>
      <c r="K151" s="193" t="s">
        <v>5100</v>
      </c>
      <c r="L151" s="322"/>
    </row>
    <row r="152" spans="2:12" s="12" customFormat="1" ht="13.5" hidden="1" outlineLevel="3">
      <c r="B152" s="342"/>
      <c r="C152" s="203"/>
      <c r="D152" s="206" t="s">
        <v>348</v>
      </c>
      <c r="E152" s="343" t="s">
        <v>34</v>
      </c>
      <c r="F152" s="344" t="s">
        <v>6351</v>
      </c>
      <c r="G152" s="203"/>
      <c r="H152" s="345" t="s">
        <v>34</v>
      </c>
      <c r="I152" s="346" t="s">
        <v>34</v>
      </c>
      <c r="J152" s="203"/>
      <c r="K152" s="203"/>
      <c r="L152" s="347"/>
    </row>
    <row r="153" spans="2:12" s="12" customFormat="1" ht="13.5" hidden="1" outlineLevel="3">
      <c r="B153" s="342"/>
      <c r="C153" s="203"/>
      <c r="D153" s="206" t="s">
        <v>348</v>
      </c>
      <c r="E153" s="343" t="s">
        <v>34</v>
      </c>
      <c r="F153" s="344" t="s">
        <v>6356</v>
      </c>
      <c r="G153" s="203"/>
      <c r="H153" s="345" t="s">
        <v>34</v>
      </c>
      <c r="I153" s="346" t="s">
        <v>34</v>
      </c>
      <c r="J153" s="203"/>
      <c r="K153" s="203"/>
      <c r="L153" s="347"/>
    </row>
    <row r="154" spans="2:12" s="12" customFormat="1" ht="13.5" hidden="1" outlineLevel="3">
      <c r="B154" s="342"/>
      <c r="C154" s="203"/>
      <c r="D154" s="206" t="s">
        <v>348</v>
      </c>
      <c r="E154" s="343" t="s">
        <v>34</v>
      </c>
      <c r="F154" s="344" t="s">
        <v>6357</v>
      </c>
      <c r="G154" s="203"/>
      <c r="H154" s="345" t="s">
        <v>34</v>
      </c>
      <c r="I154" s="346" t="s">
        <v>34</v>
      </c>
      <c r="J154" s="203"/>
      <c r="K154" s="203"/>
      <c r="L154" s="347"/>
    </row>
    <row r="155" spans="2:12" s="12" customFormat="1" ht="13.5" hidden="1" outlineLevel="3">
      <c r="B155" s="342"/>
      <c r="C155" s="203"/>
      <c r="D155" s="206" t="s">
        <v>348</v>
      </c>
      <c r="E155" s="343" t="s">
        <v>34</v>
      </c>
      <c r="F155" s="344" t="s">
        <v>6358</v>
      </c>
      <c r="G155" s="203"/>
      <c r="H155" s="345" t="s">
        <v>34</v>
      </c>
      <c r="I155" s="346" t="s">
        <v>34</v>
      </c>
      <c r="J155" s="203"/>
      <c r="K155" s="203"/>
      <c r="L155" s="347"/>
    </row>
    <row r="156" spans="2:12" s="12" customFormat="1" ht="13.5" hidden="1" outlineLevel="3">
      <c r="B156" s="342"/>
      <c r="C156" s="203"/>
      <c r="D156" s="206" t="s">
        <v>348</v>
      </c>
      <c r="E156" s="343" t="s">
        <v>34</v>
      </c>
      <c r="F156" s="344" t="s">
        <v>6359</v>
      </c>
      <c r="G156" s="203"/>
      <c r="H156" s="345" t="s">
        <v>34</v>
      </c>
      <c r="I156" s="346" t="s">
        <v>34</v>
      </c>
      <c r="J156" s="203"/>
      <c r="K156" s="203"/>
      <c r="L156" s="347"/>
    </row>
    <row r="157" spans="2:12" s="12" customFormat="1" ht="13.5" hidden="1" outlineLevel="3">
      <c r="B157" s="342"/>
      <c r="C157" s="203"/>
      <c r="D157" s="206" t="s">
        <v>348</v>
      </c>
      <c r="E157" s="343" t="s">
        <v>34</v>
      </c>
      <c r="F157" s="344" t="s">
        <v>6360</v>
      </c>
      <c r="G157" s="203"/>
      <c r="H157" s="345" t="s">
        <v>34</v>
      </c>
      <c r="I157" s="346" t="s">
        <v>34</v>
      </c>
      <c r="J157" s="203"/>
      <c r="K157" s="203"/>
      <c r="L157" s="347"/>
    </row>
    <row r="158" spans="2:12" s="12" customFormat="1" ht="13.5" hidden="1" outlineLevel="3">
      <c r="B158" s="342"/>
      <c r="C158" s="203"/>
      <c r="D158" s="206" t="s">
        <v>348</v>
      </c>
      <c r="E158" s="343" t="s">
        <v>34</v>
      </c>
      <c r="F158" s="344" t="s">
        <v>6361</v>
      </c>
      <c r="G158" s="203"/>
      <c r="H158" s="345" t="s">
        <v>34</v>
      </c>
      <c r="I158" s="346" t="s">
        <v>34</v>
      </c>
      <c r="J158" s="203"/>
      <c r="K158" s="203"/>
      <c r="L158" s="347"/>
    </row>
    <row r="159" spans="2:12" s="12" customFormat="1" ht="13.5" hidden="1" outlineLevel="3">
      <c r="B159" s="342"/>
      <c r="C159" s="203"/>
      <c r="D159" s="206" t="s">
        <v>348</v>
      </c>
      <c r="E159" s="343" t="s">
        <v>34</v>
      </c>
      <c r="F159" s="344" t="s">
        <v>6362</v>
      </c>
      <c r="G159" s="203"/>
      <c r="H159" s="345" t="s">
        <v>34</v>
      </c>
      <c r="I159" s="346" t="s">
        <v>34</v>
      </c>
      <c r="J159" s="203"/>
      <c r="K159" s="203"/>
      <c r="L159" s="347"/>
    </row>
    <row r="160" spans="2:12" s="13" customFormat="1" ht="13.5" hidden="1" outlineLevel="3">
      <c r="B160" s="331"/>
      <c r="C160" s="204"/>
      <c r="D160" s="206" t="s">
        <v>348</v>
      </c>
      <c r="E160" s="210" t="s">
        <v>34</v>
      </c>
      <c r="F160" s="211" t="s">
        <v>6363</v>
      </c>
      <c r="G160" s="204"/>
      <c r="H160" s="212">
        <v>282.205</v>
      </c>
      <c r="I160" s="332" t="s">
        <v>34</v>
      </c>
      <c r="J160" s="204"/>
      <c r="K160" s="204"/>
      <c r="L160" s="333"/>
    </row>
    <row r="161" spans="2:12" s="14" customFormat="1" ht="13.5" hidden="1" outlineLevel="3">
      <c r="B161" s="335"/>
      <c r="C161" s="205"/>
      <c r="D161" s="206" t="s">
        <v>348</v>
      </c>
      <c r="E161" s="207" t="s">
        <v>34</v>
      </c>
      <c r="F161" s="208" t="s">
        <v>352</v>
      </c>
      <c r="G161" s="205"/>
      <c r="H161" s="209">
        <v>282.205</v>
      </c>
      <c r="I161" s="336" t="s">
        <v>34</v>
      </c>
      <c r="J161" s="205"/>
      <c r="K161" s="205"/>
      <c r="L161" s="337"/>
    </row>
    <row r="162" spans="2:12" s="1" customFormat="1" ht="22.5" customHeight="1" outlineLevel="2" collapsed="1">
      <c r="B162" s="302"/>
      <c r="C162" s="191" t="s">
        <v>340</v>
      </c>
      <c r="D162" s="191" t="s">
        <v>342</v>
      </c>
      <c r="E162" s="192" t="s">
        <v>5309</v>
      </c>
      <c r="F162" s="193" t="s">
        <v>5310</v>
      </c>
      <c r="G162" s="194" t="s">
        <v>345</v>
      </c>
      <c r="H162" s="195">
        <v>84.662</v>
      </c>
      <c r="I162" s="269">
        <v>12.4</v>
      </c>
      <c r="J162" s="197">
        <f>ROUND(I162*H162,2)</f>
        <v>1049.81</v>
      </c>
      <c r="K162" s="193" t="s">
        <v>5100</v>
      </c>
      <c r="L162" s="322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6364</v>
      </c>
      <c r="G163" s="204"/>
      <c r="H163" s="212">
        <v>84.662</v>
      </c>
      <c r="I163" s="332" t="s">
        <v>34</v>
      </c>
      <c r="J163" s="204"/>
      <c r="K163" s="204"/>
      <c r="L163" s="333"/>
    </row>
    <row r="164" spans="2:12" s="14" customFormat="1" ht="13.5" hidden="1" outlineLevel="3">
      <c r="B164" s="335"/>
      <c r="C164" s="205"/>
      <c r="D164" s="206" t="s">
        <v>348</v>
      </c>
      <c r="E164" s="207" t="s">
        <v>34</v>
      </c>
      <c r="F164" s="208" t="s">
        <v>352</v>
      </c>
      <c r="G164" s="205"/>
      <c r="H164" s="209">
        <v>84.662</v>
      </c>
      <c r="I164" s="336" t="s">
        <v>34</v>
      </c>
      <c r="J164" s="205"/>
      <c r="K164" s="205"/>
      <c r="L164" s="337"/>
    </row>
    <row r="165" spans="2:12" s="1" customFormat="1" ht="22.5" customHeight="1" outlineLevel="2" collapsed="1">
      <c r="B165" s="302"/>
      <c r="C165" s="191" t="s">
        <v>397</v>
      </c>
      <c r="D165" s="191" t="s">
        <v>342</v>
      </c>
      <c r="E165" s="192" t="s">
        <v>6365</v>
      </c>
      <c r="F165" s="193" t="s">
        <v>6366</v>
      </c>
      <c r="G165" s="194" t="s">
        <v>390</v>
      </c>
      <c r="H165" s="195">
        <v>522.6</v>
      </c>
      <c r="I165" s="269">
        <v>83.6</v>
      </c>
      <c r="J165" s="197">
        <f>ROUND(I165*H165,2)</f>
        <v>43689.36</v>
      </c>
      <c r="K165" s="193" t="s">
        <v>5100</v>
      </c>
      <c r="L165" s="322"/>
    </row>
    <row r="166" spans="2:12" s="13" customFormat="1" ht="13.5" hidden="1" outlineLevel="3">
      <c r="B166" s="331"/>
      <c r="C166" s="204"/>
      <c r="D166" s="206" t="s">
        <v>348</v>
      </c>
      <c r="E166" s="210" t="s">
        <v>34</v>
      </c>
      <c r="F166" s="211" t="s">
        <v>6367</v>
      </c>
      <c r="G166" s="204"/>
      <c r="H166" s="212">
        <v>15.4</v>
      </c>
      <c r="I166" s="332" t="s">
        <v>34</v>
      </c>
      <c r="J166" s="204"/>
      <c r="K166" s="204"/>
      <c r="L166" s="333"/>
    </row>
    <row r="167" spans="2:12" s="13" customFormat="1" ht="13.5" hidden="1" outlineLevel="3">
      <c r="B167" s="331"/>
      <c r="C167" s="204"/>
      <c r="D167" s="206" t="s">
        <v>348</v>
      </c>
      <c r="E167" s="210" t="s">
        <v>34</v>
      </c>
      <c r="F167" s="211" t="s">
        <v>6368</v>
      </c>
      <c r="G167" s="204"/>
      <c r="H167" s="212">
        <v>54</v>
      </c>
      <c r="I167" s="332" t="s">
        <v>34</v>
      </c>
      <c r="J167" s="204"/>
      <c r="K167" s="204"/>
      <c r="L167" s="333"/>
    </row>
    <row r="168" spans="2:12" s="13" customFormat="1" ht="13.5" hidden="1" outlineLevel="3">
      <c r="B168" s="331"/>
      <c r="C168" s="204"/>
      <c r="D168" s="206" t="s">
        <v>348</v>
      </c>
      <c r="E168" s="210" t="s">
        <v>34</v>
      </c>
      <c r="F168" s="211" t="s">
        <v>6369</v>
      </c>
      <c r="G168" s="204"/>
      <c r="H168" s="212">
        <v>453.2</v>
      </c>
      <c r="I168" s="332" t="s">
        <v>34</v>
      </c>
      <c r="J168" s="204"/>
      <c r="K168" s="204"/>
      <c r="L168" s="333"/>
    </row>
    <row r="169" spans="2:12" s="14" customFormat="1" ht="13.5" hidden="1" outlineLevel="3">
      <c r="B169" s="335"/>
      <c r="C169" s="205"/>
      <c r="D169" s="206" t="s">
        <v>348</v>
      </c>
      <c r="E169" s="207" t="s">
        <v>34</v>
      </c>
      <c r="F169" s="208" t="s">
        <v>352</v>
      </c>
      <c r="G169" s="205"/>
      <c r="H169" s="209">
        <v>522.6</v>
      </c>
      <c r="I169" s="336" t="s">
        <v>34</v>
      </c>
      <c r="J169" s="205"/>
      <c r="K169" s="205"/>
      <c r="L169" s="337"/>
    </row>
    <row r="170" spans="2:12" s="1" customFormat="1" ht="22.5" customHeight="1" outlineLevel="2">
      <c r="B170" s="302"/>
      <c r="C170" s="191" t="s">
        <v>271</v>
      </c>
      <c r="D170" s="191" t="s">
        <v>342</v>
      </c>
      <c r="E170" s="192" t="s">
        <v>6370</v>
      </c>
      <c r="F170" s="193" t="s">
        <v>6371</v>
      </c>
      <c r="G170" s="194" t="s">
        <v>390</v>
      </c>
      <c r="H170" s="195">
        <v>522.6</v>
      </c>
      <c r="I170" s="269">
        <v>20.9</v>
      </c>
      <c r="J170" s="197">
        <f>ROUND(I170*H170,2)</f>
        <v>10922.34</v>
      </c>
      <c r="K170" s="193" t="s">
        <v>5100</v>
      </c>
      <c r="L170" s="322"/>
    </row>
    <row r="171" spans="2:12" s="1" customFormat="1" ht="22.5" customHeight="1" outlineLevel="2" collapsed="1">
      <c r="B171" s="302"/>
      <c r="C171" s="191" t="s">
        <v>403</v>
      </c>
      <c r="D171" s="191" t="s">
        <v>342</v>
      </c>
      <c r="E171" s="192" t="s">
        <v>5320</v>
      </c>
      <c r="F171" s="193" t="s">
        <v>6275</v>
      </c>
      <c r="G171" s="194" t="s">
        <v>345</v>
      </c>
      <c r="H171" s="195">
        <v>141.103</v>
      </c>
      <c r="I171" s="269">
        <v>15.5</v>
      </c>
      <c r="J171" s="197">
        <f>ROUND(I171*H171,2)</f>
        <v>2187.1</v>
      </c>
      <c r="K171" s="193" t="s">
        <v>5100</v>
      </c>
      <c r="L171" s="322"/>
    </row>
    <row r="172" spans="2:12" s="13" customFormat="1" ht="13.5" hidden="1" outlineLevel="3">
      <c r="B172" s="331"/>
      <c r="C172" s="204"/>
      <c r="D172" s="206" t="s">
        <v>348</v>
      </c>
      <c r="E172" s="210" t="s">
        <v>34</v>
      </c>
      <c r="F172" s="211" t="s">
        <v>6372</v>
      </c>
      <c r="G172" s="204"/>
      <c r="H172" s="212">
        <v>141.103</v>
      </c>
      <c r="I172" s="332" t="s">
        <v>34</v>
      </c>
      <c r="J172" s="204"/>
      <c r="K172" s="204"/>
      <c r="L172" s="333"/>
    </row>
    <row r="173" spans="2:12" s="14" customFormat="1" ht="13.5" hidden="1" outlineLevel="3">
      <c r="B173" s="335"/>
      <c r="C173" s="205"/>
      <c r="D173" s="206" t="s">
        <v>348</v>
      </c>
      <c r="E173" s="207" t="s">
        <v>34</v>
      </c>
      <c r="F173" s="208" t="s">
        <v>352</v>
      </c>
      <c r="G173" s="205"/>
      <c r="H173" s="209">
        <v>141.103</v>
      </c>
      <c r="I173" s="336" t="s">
        <v>34</v>
      </c>
      <c r="J173" s="205"/>
      <c r="K173" s="205"/>
      <c r="L173" s="337"/>
    </row>
    <row r="174" spans="2:12" s="1" customFormat="1" ht="22.5" customHeight="1" outlineLevel="2">
      <c r="B174" s="302"/>
      <c r="C174" s="191" t="s">
        <v>8</v>
      </c>
      <c r="D174" s="191" t="s">
        <v>342</v>
      </c>
      <c r="E174" s="192" t="s">
        <v>5352</v>
      </c>
      <c r="F174" s="193" t="s">
        <v>5353</v>
      </c>
      <c r="G174" s="194" t="s">
        <v>345</v>
      </c>
      <c r="H174" s="195">
        <v>52.931</v>
      </c>
      <c r="I174" s="269">
        <v>25.8</v>
      </c>
      <c r="J174" s="197">
        <f>ROUND(I174*H174,2)</f>
        <v>1365.62</v>
      </c>
      <c r="K174" s="193" t="s">
        <v>5100</v>
      </c>
      <c r="L174" s="322"/>
    </row>
    <row r="175" spans="2:12" s="1" customFormat="1" ht="22.5" customHeight="1" outlineLevel="2" collapsed="1">
      <c r="B175" s="302"/>
      <c r="C175" s="191" t="s">
        <v>410</v>
      </c>
      <c r="D175" s="191" t="s">
        <v>342</v>
      </c>
      <c r="E175" s="192" t="s">
        <v>6116</v>
      </c>
      <c r="F175" s="193" t="s">
        <v>6117</v>
      </c>
      <c r="G175" s="194" t="s">
        <v>345</v>
      </c>
      <c r="H175" s="195">
        <v>231.391</v>
      </c>
      <c r="I175" s="269">
        <v>37.2</v>
      </c>
      <c r="J175" s="197">
        <f>ROUND(I175*H175,2)</f>
        <v>8607.75</v>
      </c>
      <c r="K175" s="193" t="s">
        <v>5100</v>
      </c>
      <c r="L175" s="322"/>
    </row>
    <row r="176" spans="2:12" s="12" customFormat="1" ht="13.5" hidden="1" outlineLevel="3">
      <c r="B176" s="342"/>
      <c r="C176" s="203"/>
      <c r="D176" s="206" t="s">
        <v>348</v>
      </c>
      <c r="E176" s="343" t="s">
        <v>34</v>
      </c>
      <c r="F176" s="344" t="s">
        <v>6118</v>
      </c>
      <c r="G176" s="203"/>
      <c r="H176" s="345" t="s">
        <v>34</v>
      </c>
      <c r="I176" s="346" t="s">
        <v>34</v>
      </c>
      <c r="J176" s="203"/>
      <c r="K176" s="203"/>
      <c r="L176" s="347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6373</v>
      </c>
      <c r="G177" s="204"/>
      <c r="H177" s="212">
        <v>228.672</v>
      </c>
      <c r="I177" s="332" t="s">
        <v>34</v>
      </c>
      <c r="J177" s="204"/>
      <c r="K177" s="204"/>
      <c r="L177" s="333"/>
    </row>
    <row r="178" spans="2:12" s="13" customFormat="1" ht="13.5" hidden="1" outlineLevel="3">
      <c r="B178" s="331"/>
      <c r="C178" s="204"/>
      <c r="D178" s="206" t="s">
        <v>348</v>
      </c>
      <c r="E178" s="210" t="s">
        <v>34</v>
      </c>
      <c r="F178" s="211" t="s">
        <v>6374</v>
      </c>
      <c r="G178" s="204"/>
      <c r="H178" s="212">
        <v>2.719</v>
      </c>
      <c r="I178" s="332" t="s">
        <v>34</v>
      </c>
      <c r="J178" s="204"/>
      <c r="K178" s="204"/>
      <c r="L178" s="333"/>
    </row>
    <row r="179" spans="2:12" s="14" customFormat="1" ht="13.5" hidden="1" outlineLevel="3">
      <c r="B179" s="335"/>
      <c r="C179" s="205"/>
      <c r="D179" s="206" t="s">
        <v>348</v>
      </c>
      <c r="E179" s="207" t="s">
        <v>34</v>
      </c>
      <c r="F179" s="208" t="s">
        <v>352</v>
      </c>
      <c r="G179" s="205"/>
      <c r="H179" s="209">
        <v>231.391</v>
      </c>
      <c r="I179" s="336" t="s">
        <v>34</v>
      </c>
      <c r="J179" s="205"/>
      <c r="K179" s="205"/>
      <c r="L179" s="337"/>
    </row>
    <row r="180" spans="2:12" s="1" customFormat="1" ht="22.5" customHeight="1" outlineLevel="2" collapsed="1">
      <c r="B180" s="302"/>
      <c r="C180" s="191" t="s">
        <v>414</v>
      </c>
      <c r="D180" s="191" t="s">
        <v>342</v>
      </c>
      <c r="E180" s="192" t="s">
        <v>5364</v>
      </c>
      <c r="F180" s="193" t="s">
        <v>5365</v>
      </c>
      <c r="G180" s="194" t="s">
        <v>345</v>
      </c>
      <c r="H180" s="195">
        <v>220.8</v>
      </c>
      <c r="I180" s="269">
        <v>181.1</v>
      </c>
      <c r="J180" s="197">
        <f>ROUND(I180*H180,2)</f>
        <v>39986.88</v>
      </c>
      <c r="K180" s="193" t="s">
        <v>5100</v>
      </c>
      <c r="L180" s="322"/>
    </row>
    <row r="181" spans="2:12" s="12" customFormat="1" ht="13.5" hidden="1" outlineLevel="3">
      <c r="B181" s="342"/>
      <c r="C181" s="203"/>
      <c r="D181" s="206" t="s">
        <v>348</v>
      </c>
      <c r="E181" s="343" t="s">
        <v>34</v>
      </c>
      <c r="F181" s="344" t="s">
        <v>5366</v>
      </c>
      <c r="G181" s="203"/>
      <c r="H181" s="345" t="s">
        <v>34</v>
      </c>
      <c r="I181" s="346" t="s">
        <v>34</v>
      </c>
      <c r="J181" s="203"/>
      <c r="K181" s="203"/>
      <c r="L181" s="347"/>
    </row>
    <row r="182" spans="2:12" s="13" customFormat="1" ht="13.5" hidden="1" outlineLevel="3">
      <c r="B182" s="331"/>
      <c r="C182" s="204"/>
      <c r="D182" s="206" t="s">
        <v>348</v>
      </c>
      <c r="E182" s="210" t="s">
        <v>34</v>
      </c>
      <c r="F182" s="211" t="s">
        <v>6375</v>
      </c>
      <c r="G182" s="204"/>
      <c r="H182" s="212">
        <v>220.8</v>
      </c>
      <c r="I182" s="332" t="s">
        <v>34</v>
      </c>
      <c r="J182" s="204"/>
      <c r="K182" s="204"/>
      <c r="L182" s="333"/>
    </row>
    <row r="183" spans="2:12" s="14" customFormat="1" ht="13.5" hidden="1" outlineLevel="3">
      <c r="B183" s="335"/>
      <c r="C183" s="205"/>
      <c r="D183" s="206" t="s">
        <v>348</v>
      </c>
      <c r="E183" s="207" t="s">
        <v>34</v>
      </c>
      <c r="F183" s="208" t="s">
        <v>352</v>
      </c>
      <c r="G183" s="205"/>
      <c r="H183" s="209">
        <v>220.8</v>
      </c>
      <c r="I183" s="336" t="s">
        <v>34</v>
      </c>
      <c r="J183" s="205"/>
      <c r="K183" s="205"/>
      <c r="L183" s="337"/>
    </row>
    <row r="184" spans="2:12" s="1" customFormat="1" ht="22.5" customHeight="1" outlineLevel="2" collapsed="1">
      <c r="B184" s="302"/>
      <c r="C184" s="191" t="s">
        <v>418</v>
      </c>
      <c r="D184" s="191" t="s">
        <v>342</v>
      </c>
      <c r="E184" s="192" t="s">
        <v>5368</v>
      </c>
      <c r="F184" s="193" t="s">
        <v>5369</v>
      </c>
      <c r="G184" s="194" t="s">
        <v>345</v>
      </c>
      <c r="H184" s="195">
        <v>441.599</v>
      </c>
      <c r="I184" s="269">
        <v>6.2</v>
      </c>
      <c r="J184" s="197">
        <f>ROUND(I184*H184,2)</f>
        <v>2737.91</v>
      </c>
      <c r="K184" s="193" t="s">
        <v>5100</v>
      </c>
      <c r="L184" s="322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6376</v>
      </c>
      <c r="G185" s="204"/>
      <c r="H185" s="212">
        <v>441.599</v>
      </c>
      <c r="I185" s="332" t="s">
        <v>34</v>
      </c>
      <c r="J185" s="204"/>
      <c r="K185" s="204"/>
      <c r="L185" s="333"/>
    </row>
    <row r="186" spans="2:12" s="14" customFormat="1" ht="13.5" hidden="1" outlineLevel="3">
      <c r="B186" s="335"/>
      <c r="C186" s="205"/>
      <c r="D186" s="206" t="s">
        <v>348</v>
      </c>
      <c r="E186" s="207" t="s">
        <v>34</v>
      </c>
      <c r="F186" s="208" t="s">
        <v>352</v>
      </c>
      <c r="G186" s="205"/>
      <c r="H186" s="209">
        <v>441.599</v>
      </c>
      <c r="I186" s="336" t="s">
        <v>34</v>
      </c>
      <c r="J186" s="205"/>
      <c r="K186" s="205"/>
      <c r="L186" s="337"/>
    </row>
    <row r="187" spans="2:12" s="1" customFormat="1" ht="22.5" customHeight="1" outlineLevel="2" collapsed="1">
      <c r="B187" s="302"/>
      <c r="C187" s="191" t="s">
        <v>422</v>
      </c>
      <c r="D187" s="191" t="s">
        <v>342</v>
      </c>
      <c r="E187" s="192" t="s">
        <v>5371</v>
      </c>
      <c r="F187" s="193" t="s">
        <v>5372</v>
      </c>
      <c r="G187" s="194" t="s">
        <v>345</v>
      </c>
      <c r="H187" s="195">
        <v>117.055</v>
      </c>
      <c r="I187" s="269">
        <v>36.1</v>
      </c>
      <c r="J187" s="197">
        <f>ROUND(I187*H187,2)</f>
        <v>4225.69</v>
      </c>
      <c r="K187" s="193" t="s">
        <v>5100</v>
      </c>
      <c r="L187" s="322"/>
    </row>
    <row r="188" spans="2:12" s="13" customFormat="1" ht="13.5" hidden="1" outlineLevel="3">
      <c r="B188" s="331"/>
      <c r="C188" s="204"/>
      <c r="D188" s="206" t="s">
        <v>348</v>
      </c>
      <c r="E188" s="210" t="s">
        <v>34</v>
      </c>
      <c r="F188" s="211" t="s">
        <v>6377</v>
      </c>
      <c r="G188" s="204"/>
      <c r="H188" s="212">
        <v>114.336</v>
      </c>
      <c r="I188" s="332" t="s">
        <v>34</v>
      </c>
      <c r="J188" s="204"/>
      <c r="K188" s="204"/>
      <c r="L188" s="333"/>
    </row>
    <row r="189" spans="2:12" s="13" customFormat="1" ht="13.5" hidden="1" outlineLevel="3">
      <c r="B189" s="331"/>
      <c r="C189" s="204"/>
      <c r="D189" s="206" t="s">
        <v>348</v>
      </c>
      <c r="E189" s="210" t="s">
        <v>34</v>
      </c>
      <c r="F189" s="211" t="s">
        <v>6374</v>
      </c>
      <c r="G189" s="204"/>
      <c r="H189" s="212">
        <v>2.719</v>
      </c>
      <c r="I189" s="332" t="s">
        <v>34</v>
      </c>
      <c r="J189" s="204"/>
      <c r="K189" s="204"/>
      <c r="L189" s="333"/>
    </row>
    <row r="190" spans="2:12" s="14" customFormat="1" ht="13.5" hidden="1" outlineLevel="3">
      <c r="B190" s="335"/>
      <c r="C190" s="205"/>
      <c r="D190" s="206" t="s">
        <v>348</v>
      </c>
      <c r="E190" s="207" t="s">
        <v>34</v>
      </c>
      <c r="F190" s="208" t="s">
        <v>352</v>
      </c>
      <c r="G190" s="205"/>
      <c r="H190" s="209">
        <v>117.055</v>
      </c>
      <c r="I190" s="336" t="s">
        <v>34</v>
      </c>
      <c r="J190" s="205"/>
      <c r="K190" s="205"/>
      <c r="L190" s="337"/>
    </row>
    <row r="191" spans="2:12" s="1" customFormat="1" ht="22.5" customHeight="1" outlineLevel="2" collapsed="1">
      <c r="B191" s="302"/>
      <c r="C191" s="191" t="s">
        <v>425</v>
      </c>
      <c r="D191" s="191" t="s">
        <v>342</v>
      </c>
      <c r="E191" s="192" t="s">
        <v>5375</v>
      </c>
      <c r="F191" s="193" t="s">
        <v>6126</v>
      </c>
      <c r="G191" s="194" t="s">
        <v>345</v>
      </c>
      <c r="H191" s="195">
        <v>57.168</v>
      </c>
      <c r="I191" s="269">
        <v>94.7</v>
      </c>
      <c r="J191" s="197">
        <f>ROUND(I191*H191,2)</f>
        <v>5413.81</v>
      </c>
      <c r="K191" s="193" t="s">
        <v>5100</v>
      </c>
      <c r="L191" s="322"/>
    </row>
    <row r="192" spans="2:12" s="13" customFormat="1" ht="13.5" hidden="1" outlineLevel="3">
      <c r="B192" s="331"/>
      <c r="C192" s="204"/>
      <c r="D192" s="206" t="s">
        <v>348</v>
      </c>
      <c r="E192" s="210" t="s">
        <v>34</v>
      </c>
      <c r="F192" s="211" t="s">
        <v>6378</v>
      </c>
      <c r="G192" s="204"/>
      <c r="H192" s="212">
        <v>57.168</v>
      </c>
      <c r="I192" s="332" t="s">
        <v>34</v>
      </c>
      <c r="J192" s="204"/>
      <c r="K192" s="204"/>
      <c r="L192" s="333"/>
    </row>
    <row r="193" spans="2:12" s="14" customFormat="1" ht="13.5" hidden="1" outlineLevel="3">
      <c r="B193" s="335"/>
      <c r="C193" s="205"/>
      <c r="D193" s="206" t="s">
        <v>348</v>
      </c>
      <c r="E193" s="207" t="s">
        <v>34</v>
      </c>
      <c r="F193" s="208" t="s">
        <v>352</v>
      </c>
      <c r="G193" s="205"/>
      <c r="H193" s="209">
        <v>57.168</v>
      </c>
      <c r="I193" s="336" t="s">
        <v>34</v>
      </c>
      <c r="J193" s="205"/>
      <c r="K193" s="205"/>
      <c r="L193" s="337"/>
    </row>
    <row r="194" spans="2:12" s="1" customFormat="1" ht="22.5" customHeight="1" outlineLevel="2" collapsed="1">
      <c r="B194" s="302"/>
      <c r="C194" s="191" t="s">
        <v>7</v>
      </c>
      <c r="D194" s="191" t="s">
        <v>342</v>
      </c>
      <c r="E194" s="192" t="s">
        <v>5379</v>
      </c>
      <c r="F194" s="193" t="s">
        <v>5380</v>
      </c>
      <c r="G194" s="194" t="s">
        <v>345</v>
      </c>
      <c r="H194" s="195">
        <v>114.336</v>
      </c>
      <c r="I194" s="269">
        <v>75.2</v>
      </c>
      <c r="J194" s="197">
        <f>ROUND(I194*H194,2)</f>
        <v>8598.07</v>
      </c>
      <c r="K194" s="193" t="s">
        <v>5100</v>
      </c>
      <c r="L194" s="322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6351</v>
      </c>
      <c r="G195" s="203"/>
      <c r="H195" s="345" t="s">
        <v>34</v>
      </c>
      <c r="I195" s="346" t="s">
        <v>34</v>
      </c>
      <c r="J195" s="203"/>
      <c r="K195" s="203"/>
      <c r="L195" s="347"/>
    </row>
    <row r="196" spans="2:12" s="12" customFormat="1" ht="13.5" hidden="1" outlineLevel="3">
      <c r="B196" s="342"/>
      <c r="C196" s="203"/>
      <c r="D196" s="206" t="s">
        <v>348</v>
      </c>
      <c r="E196" s="343" t="s">
        <v>34</v>
      </c>
      <c r="F196" s="344" t="s">
        <v>6379</v>
      </c>
      <c r="G196" s="203"/>
      <c r="H196" s="345" t="s">
        <v>34</v>
      </c>
      <c r="I196" s="346" t="s">
        <v>34</v>
      </c>
      <c r="J196" s="203"/>
      <c r="K196" s="203"/>
      <c r="L196" s="347"/>
    </row>
    <row r="197" spans="2:12" s="12" customFormat="1" ht="13.5" hidden="1" outlineLevel="3">
      <c r="B197" s="342"/>
      <c r="C197" s="203"/>
      <c r="D197" s="206" t="s">
        <v>348</v>
      </c>
      <c r="E197" s="343" t="s">
        <v>34</v>
      </c>
      <c r="F197" s="344" t="s">
        <v>6380</v>
      </c>
      <c r="G197" s="203"/>
      <c r="H197" s="345" t="s">
        <v>34</v>
      </c>
      <c r="I197" s="346" t="s">
        <v>34</v>
      </c>
      <c r="J197" s="203"/>
      <c r="K197" s="203"/>
      <c r="L197" s="347"/>
    </row>
    <row r="198" spans="2:12" s="12" customFormat="1" ht="13.5" hidden="1" outlineLevel="3">
      <c r="B198" s="342"/>
      <c r="C198" s="203"/>
      <c r="D198" s="206" t="s">
        <v>348</v>
      </c>
      <c r="E198" s="343" t="s">
        <v>34</v>
      </c>
      <c r="F198" s="344" t="s">
        <v>6381</v>
      </c>
      <c r="G198" s="203"/>
      <c r="H198" s="345" t="s">
        <v>34</v>
      </c>
      <c r="I198" s="346" t="s">
        <v>34</v>
      </c>
      <c r="J198" s="203"/>
      <c r="K198" s="203"/>
      <c r="L198" s="347"/>
    </row>
    <row r="199" spans="2:12" s="12" customFormat="1" ht="13.5" hidden="1" outlineLevel="3">
      <c r="B199" s="342"/>
      <c r="C199" s="203"/>
      <c r="D199" s="206" t="s">
        <v>348</v>
      </c>
      <c r="E199" s="343" t="s">
        <v>34</v>
      </c>
      <c r="F199" s="344" t="s">
        <v>6382</v>
      </c>
      <c r="G199" s="203"/>
      <c r="H199" s="345" t="s">
        <v>34</v>
      </c>
      <c r="I199" s="346" t="s">
        <v>34</v>
      </c>
      <c r="J199" s="203"/>
      <c r="K199" s="203"/>
      <c r="L199" s="347"/>
    </row>
    <row r="200" spans="2:12" s="12" customFormat="1" ht="13.5" hidden="1" outlineLevel="3">
      <c r="B200" s="342"/>
      <c r="C200" s="203"/>
      <c r="D200" s="206" t="s">
        <v>348</v>
      </c>
      <c r="E200" s="343" t="s">
        <v>34</v>
      </c>
      <c r="F200" s="344" t="s">
        <v>6383</v>
      </c>
      <c r="G200" s="203"/>
      <c r="H200" s="345" t="s">
        <v>34</v>
      </c>
      <c r="I200" s="346" t="s">
        <v>34</v>
      </c>
      <c r="J200" s="203"/>
      <c r="K200" s="203"/>
      <c r="L200" s="347"/>
    </row>
    <row r="201" spans="2:12" s="12" customFormat="1" ht="13.5" hidden="1" outlineLevel="3">
      <c r="B201" s="342"/>
      <c r="C201" s="203"/>
      <c r="D201" s="206" t="s">
        <v>348</v>
      </c>
      <c r="E201" s="343" t="s">
        <v>34</v>
      </c>
      <c r="F201" s="344" t="s">
        <v>6384</v>
      </c>
      <c r="G201" s="203"/>
      <c r="H201" s="345" t="s">
        <v>34</v>
      </c>
      <c r="I201" s="346" t="s">
        <v>34</v>
      </c>
      <c r="J201" s="203"/>
      <c r="K201" s="203"/>
      <c r="L201" s="347"/>
    </row>
    <row r="202" spans="2:12" s="13" customFormat="1" ht="13.5" hidden="1" outlineLevel="3">
      <c r="B202" s="331"/>
      <c r="C202" s="204"/>
      <c r="D202" s="206" t="s">
        <v>348</v>
      </c>
      <c r="E202" s="210" t="s">
        <v>34</v>
      </c>
      <c r="F202" s="211" t="s">
        <v>6385</v>
      </c>
      <c r="G202" s="204"/>
      <c r="H202" s="212">
        <v>114.336</v>
      </c>
      <c r="I202" s="332" t="s">
        <v>34</v>
      </c>
      <c r="J202" s="204"/>
      <c r="K202" s="204"/>
      <c r="L202" s="333"/>
    </row>
    <row r="203" spans="2:12" s="14" customFormat="1" ht="13.5" hidden="1" outlineLevel="3">
      <c r="B203" s="335"/>
      <c r="C203" s="205"/>
      <c r="D203" s="206" t="s">
        <v>348</v>
      </c>
      <c r="E203" s="207" t="s">
        <v>34</v>
      </c>
      <c r="F203" s="208" t="s">
        <v>352</v>
      </c>
      <c r="G203" s="205"/>
      <c r="H203" s="209">
        <v>114.336</v>
      </c>
      <c r="I203" s="336" t="s">
        <v>34</v>
      </c>
      <c r="J203" s="205"/>
      <c r="K203" s="205"/>
      <c r="L203" s="337"/>
    </row>
    <row r="204" spans="2:12" s="1" customFormat="1" ht="22.5" customHeight="1" outlineLevel="2" collapsed="1">
      <c r="B204" s="302"/>
      <c r="C204" s="191" t="s">
        <v>431</v>
      </c>
      <c r="D204" s="191" t="s">
        <v>342</v>
      </c>
      <c r="E204" s="192" t="s">
        <v>5429</v>
      </c>
      <c r="F204" s="193" t="s">
        <v>5430</v>
      </c>
      <c r="G204" s="194" t="s">
        <v>345</v>
      </c>
      <c r="H204" s="195">
        <v>59.583</v>
      </c>
      <c r="I204" s="269">
        <v>250.8</v>
      </c>
      <c r="J204" s="197">
        <f>ROUND(I204*H204,2)</f>
        <v>14943.42</v>
      </c>
      <c r="K204" s="193" t="s">
        <v>5100</v>
      </c>
      <c r="L204" s="322"/>
    </row>
    <row r="205" spans="2:12" s="13" customFormat="1" ht="13.5" hidden="1" outlineLevel="3">
      <c r="B205" s="331"/>
      <c r="C205" s="204"/>
      <c r="D205" s="206" t="s">
        <v>348</v>
      </c>
      <c r="E205" s="210" t="s">
        <v>34</v>
      </c>
      <c r="F205" s="211" t="s">
        <v>6386</v>
      </c>
      <c r="G205" s="204"/>
      <c r="H205" s="212">
        <v>2.553</v>
      </c>
      <c r="I205" s="332" t="s">
        <v>34</v>
      </c>
      <c r="J205" s="204"/>
      <c r="K205" s="204"/>
      <c r="L205" s="333"/>
    </row>
    <row r="206" spans="2:12" s="13" customFormat="1" ht="13.5" hidden="1" outlineLevel="3">
      <c r="B206" s="331"/>
      <c r="C206" s="204"/>
      <c r="D206" s="206" t="s">
        <v>348</v>
      </c>
      <c r="E206" s="210" t="s">
        <v>34</v>
      </c>
      <c r="F206" s="211" t="s">
        <v>6387</v>
      </c>
      <c r="G206" s="204"/>
      <c r="H206" s="212">
        <v>8.424</v>
      </c>
      <c r="I206" s="332" t="s">
        <v>34</v>
      </c>
      <c r="J206" s="204"/>
      <c r="K206" s="204"/>
      <c r="L206" s="333"/>
    </row>
    <row r="207" spans="2:12" s="13" customFormat="1" ht="13.5" hidden="1" outlineLevel="3">
      <c r="B207" s="331"/>
      <c r="C207" s="204"/>
      <c r="D207" s="206" t="s">
        <v>348</v>
      </c>
      <c r="E207" s="210" t="s">
        <v>34</v>
      </c>
      <c r="F207" s="211" t="s">
        <v>6388</v>
      </c>
      <c r="G207" s="204"/>
      <c r="H207" s="212">
        <v>48.606</v>
      </c>
      <c r="I207" s="332" t="s">
        <v>34</v>
      </c>
      <c r="J207" s="204"/>
      <c r="K207" s="204"/>
      <c r="L207" s="333"/>
    </row>
    <row r="208" spans="2:12" s="14" customFormat="1" ht="13.5" hidden="1" outlineLevel="3">
      <c r="B208" s="335"/>
      <c r="C208" s="205"/>
      <c r="D208" s="206" t="s">
        <v>348</v>
      </c>
      <c r="E208" s="207" t="s">
        <v>34</v>
      </c>
      <c r="F208" s="208" t="s">
        <v>352</v>
      </c>
      <c r="G208" s="205"/>
      <c r="H208" s="209">
        <v>59.583</v>
      </c>
      <c r="I208" s="336" t="s">
        <v>34</v>
      </c>
      <c r="J208" s="205"/>
      <c r="K208" s="205"/>
      <c r="L208" s="337"/>
    </row>
    <row r="209" spans="2:12" s="1" customFormat="1" ht="22.5" customHeight="1" outlineLevel="2" collapsed="1">
      <c r="B209" s="302"/>
      <c r="C209" s="191" t="s">
        <v>435</v>
      </c>
      <c r="D209" s="191" t="s">
        <v>342</v>
      </c>
      <c r="E209" s="192" t="s">
        <v>5449</v>
      </c>
      <c r="F209" s="193" t="s">
        <v>5450</v>
      </c>
      <c r="G209" s="194" t="s">
        <v>390</v>
      </c>
      <c r="H209" s="195">
        <v>18.128</v>
      </c>
      <c r="I209" s="269">
        <v>13.9</v>
      </c>
      <c r="J209" s="197">
        <f>ROUND(I209*H209,2)</f>
        <v>251.98</v>
      </c>
      <c r="K209" s="193" t="s">
        <v>5100</v>
      </c>
      <c r="L209" s="322"/>
    </row>
    <row r="210" spans="2:12" s="12" customFormat="1" ht="13.5" hidden="1" outlineLevel="3">
      <c r="B210" s="342"/>
      <c r="C210" s="203"/>
      <c r="D210" s="206" t="s">
        <v>348</v>
      </c>
      <c r="E210" s="343" t="s">
        <v>34</v>
      </c>
      <c r="F210" s="344" t="s">
        <v>6351</v>
      </c>
      <c r="G210" s="203"/>
      <c r="H210" s="345" t="s">
        <v>34</v>
      </c>
      <c r="I210" s="346" t="s">
        <v>34</v>
      </c>
      <c r="J210" s="203"/>
      <c r="K210" s="203"/>
      <c r="L210" s="347"/>
    </row>
    <row r="211" spans="2:12" s="13" customFormat="1" ht="13.5" hidden="1" outlineLevel="3">
      <c r="B211" s="331"/>
      <c r="C211" s="204"/>
      <c r="D211" s="206" t="s">
        <v>348</v>
      </c>
      <c r="E211" s="210" t="s">
        <v>34</v>
      </c>
      <c r="F211" s="211" t="s">
        <v>6389</v>
      </c>
      <c r="G211" s="204"/>
      <c r="H211" s="212">
        <v>5.525</v>
      </c>
      <c r="I211" s="332" t="s">
        <v>34</v>
      </c>
      <c r="J211" s="204"/>
      <c r="K211" s="204"/>
      <c r="L211" s="333"/>
    </row>
    <row r="212" spans="2:12" s="13" customFormat="1" ht="13.5" hidden="1" outlineLevel="3">
      <c r="B212" s="331"/>
      <c r="C212" s="204"/>
      <c r="D212" s="206" t="s">
        <v>348</v>
      </c>
      <c r="E212" s="210" t="s">
        <v>34</v>
      </c>
      <c r="F212" s="211" t="s">
        <v>6390</v>
      </c>
      <c r="G212" s="204"/>
      <c r="H212" s="212">
        <v>12.603</v>
      </c>
      <c r="I212" s="332" t="s">
        <v>34</v>
      </c>
      <c r="J212" s="204"/>
      <c r="K212" s="204"/>
      <c r="L212" s="333"/>
    </row>
    <row r="213" spans="2:12" s="14" customFormat="1" ht="13.5" hidden="1" outlineLevel="3">
      <c r="B213" s="335"/>
      <c r="C213" s="205"/>
      <c r="D213" s="206" t="s">
        <v>348</v>
      </c>
      <c r="E213" s="207" t="s">
        <v>34</v>
      </c>
      <c r="F213" s="208" t="s">
        <v>352</v>
      </c>
      <c r="G213" s="205"/>
      <c r="H213" s="209">
        <v>18.128</v>
      </c>
      <c r="I213" s="336" t="s">
        <v>34</v>
      </c>
      <c r="J213" s="205"/>
      <c r="K213" s="205"/>
      <c r="L213" s="337"/>
    </row>
    <row r="214" spans="2:12" s="1" customFormat="1" ht="22.5" customHeight="1" outlineLevel="2">
      <c r="B214" s="302"/>
      <c r="C214" s="191" t="s">
        <v>436</v>
      </c>
      <c r="D214" s="191" t="s">
        <v>342</v>
      </c>
      <c r="E214" s="192" t="s">
        <v>6140</v>
      </c>
      <c r="F214" s="193" t="s">
        <v>6141</v>
      </c>
      <c r="G214" s="194" t="s">
        <v>390</v>
      </c>
      <c r="H214" s="195">
        <v>18.128</v>
      </c>
      <c r="I214" s="269">
        <v>27.9</v>
      </c>
      <c r="J214" s="197">
        <f>ROUND(I214*H214,2)</f>
        <v>505.77</v>
      </c>
      <c r="K214" s="193" t="s">
        <v>5100</v>
      </c>
      <c r="L214" s="322"/>
    </row>
    <row r="215" spans="2:12" s="1" customFormat="1" ht="22.5" customHeight="1" outlineLevel="2">
      <c r="B215" s="302"/>
      <c r="C215" s="191" t="s">
        <v>440</v>
      </c>
      <c r="D215" s="191" t="s">
        <v>342</v>
      </c>
      <c r="E215" s="192" t="s">
        <v>5465</v>
      </c>
      <c r="F215" s="193" t="s">
        <v>5466</v>
      </c>
      <c r="G215" s="194" t="s">
        <v>345</v>
      </c>
      <c r="H215" s="195">
        <v>220.8</v>
      </c>
      <c r="I215" s="269">
        <v>167.2</v>
      </c>
      <c r="J215" s="197">
        <f>ROUND(I215*H215,2)</f>
        <v>36917.76</v>
      </c>
      <c r="K215" s="193" t="s">
        <v>5100</v>
      </c>
      <c r="L215" s="322"/>
    </row>
    <row r="216" spans="2:12" s="1" customFormat="1" ht="22.5" customHeight="1" outlineLevel="2" collapsed="1">
      <c r="B216" s="302"/>
      <c r="C216" s="191" t="s">
        <v>446</v>
      </c>
      <c r="D216" s="191" t="s">
        <v>342</v>
      </c>
      <c r="E216" s="192" t="s">
        <v>6142</v>
      </c>
      <c r="F216" s="193" t="s">
        <v>6143</v>
      </c>
      <c r="G216" s="194" t="s">
        <v>345</v>
      </c>
      <c r="H216" s="195">
        <v>79.754</v>
      </c>
      <c r="I216" s="269">
        <v>94.7</v>
      </c>
      <c r="J216" s="197">
        <f>ROUND(I216*H216,2)</f>
        <v>7552.7</v>
      </c>
      <c r="K216" s="193" t="s">
        <v>5139</v>
      </c>
      <c r="L216" s="322"/>
    </row>
    <row r="217" spans="2:12" s="12" customFormat="1" ht="13.5" hidden="1" outlineLevel="3">
      <c r="B217" s="342"/>
      <c r="C217" s="203"/>
      <c r="D217" s="206" t="s">
        <v>348</v>
      </c>
      <c r="E217" s="343" t="s">
        <v>34</v>
      </c>
      <c r="F217" s="344" t="s">
        <v>6144</v>
      </c>
      <c r="G217" s="203"/>
      <c r="H217" s="345" t="s">
        <v>34</v>
      </c>
      <c r="I217" s="346" t="s">
        <v>34</v>
      </c>
      <c r="J217" s="203"/>
      <c r="K217" s="203"/>
      <c r="L217" s="347"/>
    </row>
    <row r="218" spans="2:12" s="12" customFormat="1" ht="24" hidden="1" outlineLevel="3">
      <c r="B218" s="342"/>
      <c r="C218" s="203"/>
      <c r="D218" s="206" t="s">
        <v>348</v>
      </c>
      <c r="E218" s="343" t="s">
        <v>34</v>
      </c>
      <c r="F218" s="344" t="s">
        <v>5382</v>
      </c>
      <c r="G218" s="203"/>
      <c r="H218" s="345" t="s">
        <v>34</v>
      </c>
      <c r="I218" s="346" t="s">
        <v>34</v>
      </c>
      <c r="J218" s="203"/>
      <c r="K218" s="203"/>
      <c r="L218" s="347"/>
    </row>
    <row r="219" spans="2:12" s="12" customFormat="1" ht="13.5" hidden="1" outlineLevel="3">
      <c r="B219" s="342"/>
      <c r="C219" s="203"/>
      <c r="D219" s="206" t="s">
        <v>348</v>
      </c>
      <c r="E219" s="343" t="s">
        <v>34</v>
      </c>
      <c r="F219" s="344" t="s">
        <v>6351</v>
      </c>
      <c r="G219" s="203"/>
      <c r="H219" s="345" t="s">
        <v>34</v>
      </c>
      <c r="I219" s="346" t="s">
        <v>34</v>
      </c>
      <c r="J219" s="203"/>
      <c r="K219" s="203"/>
      <c r="L219" s="347"/>
    </row>
    <row r="220" spans="2:12" s="12" customFormat="1" ht="13.5" hidden="1" outlineLevel="3">
      <c r="B220" s="342"/>
      <c r="C220" s="203"/>
      <c r="D220" s="206" t="s">
        <v>348</v>
      </c>
      <c r="E220" s="343" t="s">
        <v>34</v>
      </c>
      <c r="F220" s="344" t="s">
        <v>6391</v>
      </c>
      <c r="G220" s="203"/>
      <c r="H220" s="345" t="s">
        <v>34</v>
      </c>
      <c r="I220" s="346" t="s">
        <v>34</v>
      </c>
      <c r="J220" s="203"/>
      <c r="K220" s="203"/>
      <c r="L220" s="347"/>
    </row>
    <row r="221" spans="2:12" s="12" customFormat="1" ht="13.5" hidden="1" outlineLevel="3">
      <c r="B221" s="342"/>
      <c r="C221" s="203"/>
      <c r="D221" s="206" t="s">
        <v>348</v>
      </c>
      <c r="E221" s="343" t="s">
        <v>34</v>
      </c>
      <c r="F221" s="344" t="s">
        <v>6392</v>
      </c>
      <c r="G221" s="203"/>
      <c r="H221" s="345" t="s">
        <v>34</v>
      </c>
      <c r="I221" s="346" t="s">
        <v>34</v>
      </c>
      <c r="J221" s="203"/>
      <c r="K221" s="203"/>
      <c r="L221" s="347"/>
    </row>
    <row r="222" spans="2:12" s="12" customFormat="1" ht="13.5" hidden="1" outlineLevel="3">
      <c r="B222" s="342"/>
      <c r="C222" s="203"/>
      <c r="D222" s="206" t="s">
        <v>348</v>
      </c>
      <c r="E222" s="343" t="s">
        <v>34</v>
      </c>
      <c r="F222" s="344" t="s">
        <v>6393</v>
      </c>
      <c r="G222" s="203"/>
      <c r="H222" s="345" t="s">
        <v>34</v>
      </c>
      <c r="I222" s="346" t="s">
        <v>34</v>
      </c>
      <c r="J222" s="203"/>
      <c r="K222" s="203"/>
      <c r="L222" s="347"/>
    </row>
    <row r="223" spans="2:12" s="13" customFormat="1" ht="13.5" hidden="1" outlineLevel="3">
      <c r="B223" s="331"/>
      <c r="C223" s="204"/>
      <c r="D223" s="206" t="s">
        <v>348</v>
      </c>
      <c r="E223" s="210" t="s">
        <v>34</v>
      </c>
      <c r="F223" s="211" t="s">
        <v>6394</v>
      </c>
      <c r="G223" s="204"/>
      <c r="H223" s="212">
        <v>79.754</v>
      </c>
      <c r="I223" s="332" t="s">
        <v>34</v>
      </c>
      <c r="J223" s="204"/>
      <c r="K223" s="204"/>
      <c r="L223" s="333"/>
    </row>
    <row r="224" spans="2:12" s="14" customFormat="1" ht="13.5" hidden="1" outlineLevel="3">
      <c r="B224" s="335"/>
      <c r="C224" s="205"/>
      <c r="D224" s="206" t="s">
        <v>348</v>
      </c>
      <c r="E224" s="207" t="s">
        <v>34</v>
      </c>
      <c r="F224" s="208" t="s">
        <v>352</v>
      </c>
      <c r="G224" s="205"/>
      <c r="H224" s="209">
        <v>79.754</v>
      </c>
      <c r="I224" s="336" t="s">
        <v>34</v>
      </c>
      <c r="J224" s="205"/>
      <c r="K224" s="205"/>
      <c r="L224" s="337"/>
    </row>
    <row r="225" spans="2:12" s="1" customFormat="1" ht="22.5" customHeight="1" outlineLevel="2">
      <c r="B225" s="302"/>
      <c r="C225" s="191" t="s">
        <v>449</v>
      </c>
      <c r="D225" s="191" t="s">
        <v>342</v>
      </c>
      <c r="E225" s="192" t="s">
        <v>6153</v>
      </c>
      <c r="F225" s="193" t="s">
        <v>6154</v>
      </c>
      <c r="G225" s="194" t="s">
        <v>491</v>
      </c>
      <c r="H225" s="195">
        <v>12</v>
      </c>
      <c r="I225" s="269">
        <v>62.7</v>
      </c>
      <c r="J225" s="197">
        <f>ROUND(I225*H225,2)</f>
        <v>752.4</v>
      </c>
      <c r="K225" s="193" t="s">
        <v>5139</v>
      </c>
      <c r="L225" s="322"/>
    </row>
    <row r="226" spans="2:12" s="1" customFormat="1" ht="22.5" customHeight="1" outlineLevel="2" collapsed="1">
      <c r="B226" s="302"/>
      <c r="C226" s="217" t="s">
        <v>451</v>
      </c>
      <c r="D226" s="217" t="s">
        <v>441</v>
      </c>
      <c r="E226" s="218" t="s">
        <v>5490</v>
      </c>
      <c r="F226" s="219" t="s">
        <v>5491</v>
      </c>
      <c r="G226" s="220" t="s">
        <v>444</v>
      </c>
      <c r="H226" s="221">
        <v>0.363</v>
      </c>
      <c r="I226" s="270">
        <v>111.5</v>
      </c>
      <c r="J226" s="222">
        <f>ROUND(I226*H226,2)</f>
        <v>40.47</v>
      </c>
      <c r="K226" s="219" t="s">
        <v>5100</v>
      </c>
      <c r="L226" s="334"/>
    </row>
    <row r="227" spans="2:12" s="13" customFormat="1" ht="13.5" hidden="1" outlineLevel="3">
      <c r="B227" s="331"/>
      <c r="C227" s="204"/>
      <c r="D227" s="206" t="s">
        <v>348</v>
      </c>
      <c r="E227" s="210" t="s">
        <v>34</v>
      </c>
      <c r="F227" s="211" t="s">
        <v>6395</v>
      </c>
      <c r="G227" s="204"/>
      <c r="H227" s="212">
        <v>0.363</v>
      </c>
      <c r="I227" s="332" t="s">
        <v>34</v>
      </c>
      <c r="J227" s="204"/>
      <c r="K227" s="204"/>
      <c r="L227" s="333"/>
    </row>
    <row r="228" spans="2:12" s="14" customFormat="1" ht="13.5" hidden="1" outlineLevel="3">
      <c r="B228" s="335"/>
      <c r="C228" s="205"/>
      <c r="D228" s="206" t="s">
        <v>348</v>
      </c>
      <c r="E228" s="207" t="s">
        <v>34</v>
      </c>
      <c r="F228" s="208" t="s">
        <v>352</v>
      </c>
      <c r="G228" s="205"/>
      <c r="H228" s="209">
        <v>0.363</v>
      </c>
      <c r="I228" s="336" t="s">
        <v>34</v>
      </c>
      <c r="J228" s="205"/>
      <c r="K228" s="205"/>
      <c r="L228" s="337"/>
    </row>
    <row r="229" spans="2:12" s="1" customFormat="1" ht="22.5" customHeight="1" outlineLevel="2" collapsed="1">
      <c r="B229" s="302"/>
      <c r="C229" s="217" t="s">
        <v>454</v>
      </c>
      <c r="D229" s="217" t="s">
        <v>441</v>
      </c>
      <c r="E229" s="218" t="s">
        <v>6156</v>
      </c>
      <c r="F229" s="219" t="s">
        <v>6157</v>
      </c>
      <c r="G229" s="220" t="s">
        <v>3743</v>
      </c>
      <c r="H229" s="221">
        <v>12</v>
      </c>
      <c r="I229" s="270">
        <v>171.4</v>
      </c>
      <c r="J229" s="222">
        <f>ROUND(I229*H229,2)</f>
        <v>2056.8</v>
      </c>
      <c r="K229" s="219" t="s">
        <v>5139</v>
      </c>
      <c r="L229" s="334"/>
    </row>
    <row r="230" spans="2:12" s="12" customFormat="1" ht="13.5" hidden="1" outlineLevel="3">
      <c r="B230" s="342"/>
      <c r="C230" s="203"/>
      <c r="D230" s="206" t="s">
        <v>348</v>
      </c>
      <c r="E230" s="343" t="s">
        <v>34</v>
      </c>
      <c r="F230" s="344" t="s">
        <v>6158</v>
      </c>
      <c r="G230" s="203"/>
      <c r="H230" s="345" t="s">
        <v>34</v>
      </c>
      <c r="I230" s="346" t="s">
        <v>34</v>
      </c>
      <c r="J230" s="203"/>
      <c r="K230" s="203"/>
      <c r="L230" s="347"/>
    </row>
    <row r="231" spans="2:12" s="13" customFormat="1" ht="13.5" hidden="1" outlineLevel="3">
      <c r="B231" s="331"/>
      <c r="C231" s="204"/>
      <c r="D231" s="206" t="s">
        <v>348</v>
      </c>
      <c r="E231" s="210" t="s">
        <v>34</v>
      </c>
      <c r="F231" s="211" t="s">
        <v>397</v>
      </c>
      <c r="G231" s="204"/>
      <c r="H231" s="212">
        <v>12</v>
      </c>
      <c r="I231" s="332" t="s">
        <v>34</v>
      </c>
      <c r="J231" s="204"/>
      <c r="K231" s="204"/>
      <c r="L231" s="333"/>
    </row>
    <row r="232" spans="2:12" s="14" customFormat="1" ht="13.5" hidden="1" outlineLevel="3">
      <c r="B232" s="335"/>
      <c r="C232" s="205"/>
      <c r="D232" s="206" t="s">
        <v>348</v>
      </c>
      <c r="E232" s="207" t="s">
        <v>34</v>
      </c>
      <c r="F232" s="208" t="s">
        <v>352</v>
      </c>
      <c r="G232" s="205"/>
      <c r="H232" s="209">
        <v>12</v>
      </c>
      <c r="I232" s="336" t="s">
        <v>34</v>
      </c>
      <c r="J232" s="205"/>
      <c r="K232" s="205"/>
      <c r="L232" s="337"/>
    </row>
    <row r="233" spans="2:12" s="1" customFormat="1" ht="22.5" customHeight="1" outlineLevel="2" collapsed="1">
      <c r="B233" s="302"/>
      <c r="C233" s="217" t="s">
        <v>260</v>
      </c>
      <c r="D233" s="217" t="s">
        <v>441</v>
      </c>
      <c r="E233" s="218" t="s">
        <v>6159</v>
      </c>
      <c r="F233" s="219" t="s">
        <v>6160</v>
      </c>
      <c r="G233" s="220" t="s">
        <v>3743</v>
      </c>
      <c r="H233" s="221">
        <v>24</v>
      </c>
      <c r="I233" s="270">
        <v>47.4</v>
      </c>
      <c r="J233" s="222">
        <f>ROUND(I233*H233,2)</f>
        <v>1137.6</v>
      </c>
      <c r="K233" s="219" t="s">
        <v>5139</v>
      </c>
      <c r="L233" s="334"/>
    </row>
    <row r="234" spans="2:12" s="12" customFormat="1" ht="13.5" hidden="1" outlineLevel="3">
      <c r="B234" s="342"/>
      <c r="C234" s="203"/>
      <c r="D234" s="206" t="s">
        <v>348</v>
      </c>
      <c r="E234" s="343" t="s">
        <v>34</v>
      </c>
      <c r="F234" s="344" t="s">
        <v>6161</v>
      </c>
      <c r="G234" s="203"/>
      <c r="H234" s="345" t="s">
        <v>34</v>
      </c>
      <c r="I234" s="346" t="s">
        <v>34</v>
      </c>
      <c r="J234" s="203"/>
      <c r="K234" s="203"/>
      <c r="L234" s="347"/>
    </row>
    <row r="235" spans="2:12" s="13" customFormat="1" ht="13.5" hidden="1" outlineLevel="3">
      <c r="B235" s="331"/>
      <c r="C235" s="204"/>
      <c r="D235" s="206" t="s">
        <v>348</v>
      </c>
      <c r="E235" s="210" t="s">
        <v>34</v>
      </c>
      <c r="F235" s="211" t="s">
        <v>6396</v>
      </c>
      <c r="G235" s="204"/>
      <c r="H235" s="212">
        <v>24</v>
      </c>
      <c r="I235" s="332" t="s">
        <v>34</v>
      </c>
      <c r="J235" s="204"/>
      <c r="K235" s="204"/>
      <c r="L235" s="333"/>
    </row>
    <row r="236" spans="2:12" s="14" customFormat="1" ht="13.5" hidden="1" outlineLevel="3">
      <c r="B236" s="335"/>
      <c r="C236" s="205"/>
      <c r="D236" s="206" t="s">
        <v>348</v>
      </c>
      <c r="E236" s="207" t="s">
        <v>34</v>
      </c>
      <c r="F236" s="208" t="s">
        <v>352</v>
      </c>
      <c r="G236" s="205"/>
      <c r="H236" s="209">
        <v>24</v>
      </c>
      <c r="I236" s="336" t="s">
        <v>34</v>
      </c>
      <c r="J236" s="205"/>
      <c r="K236" s="205"/>
      <c r="L236" s="337"/>
    </row>
    <row r="237" spans="2:12" s="1" customFormat="1" ht="22.5" customHeight="1" outlineLevel="2" collapsed="1">
      <c r="B237" s="302"/>
      <c r="C237" s="217" t="s">
        <v>461</v>
      </c>
      <c r="D237" s="217" t="s">
        <v>441</v>
      </c>
      <c r="E237" s="218" t="s">
        <v>5493</v>
      </c>
      <c r="F237" s="219" t="s">
        <v>5494</v>
      </c>
      <c r="G237" s="220" t="s">
        <v>417</v>
      </c>
      <c r="H237" s="221">
        <v>107.248</v>
      </c>
      <c r="I237" s="270">
        <v>236.8</v>
      </c>
      <c r="J237" s="222">
        <f>ROUND(I237*H237,2)</f>
        <v>25396.33</v>
      </c>
      <c r="K237" s="219" t="s">
        <v>5100</v>
      </c>
      <c r="L237" s="334"/>
    </row>
    <row r="238" spans="2:12" s="13" customFormat="1" ht="13.5" hidden="1" outlineLevel="3">
      <c r="B238" s="331"/>
      <c r="C238" s="204"/>
      <c r="D238" s="206" t="s">
        <v>348</v>
      </c>
      <c r="E238" s="210" t="s">
        <v>34</v>
      </c>
      <c r="F238" s="211" t="s">
        <v>6397</v>
      </c>
      <c r="G238" s="204"/>
      <c r="H238" s="212">
        <v>107.248</v>
      </c>
      <c r="I238" s="332" t="s">
        <v>34</v>
      </c>
      <c r="J238" s="204"/>
      <c r="K238" s="204"/>
      <c r="L238" s="333"/>
    </row>
    <row r="239" spans="2:12" s="14" customFormat="1" ht="13.5" hidden="1" outlineLevel="3">
      <c r="B239" s="335"/>
      <c r="C239" s="205"/>
      <c r="D239" s="206" t="s">
        <v>348</v>
      </c>
      <c r="E239" s="207" t="s">
        <v>34</v>
      </c>
      <c r="F239" s="208" t="s">
        <v>352</v>
      </c>
      <c r="G239" s="205"/>
      <c r="H239" s="209">
        <v>107.248</v>
      </c>
      <c r="I239" s="336" t="s">
        <v>34</v>
      </c>
      <c r="J239" s="205"/>
      <c r="K239" s="205"/>
      <c r="L239" s="337"/>
    </row>
    <row r="240" spans="2:12" s="11" customFormat="1" ht="29.85" customHeight="1" outlineLevel="1">
      <c r="B240" s="318"/>
      <c r="C240" s="182"/>
      <c r="D240" s="188" t="s">
        <v>74</v>
      </c>
      <c r="E240" s="189" t="s">
        <v>340</v>
      </c>
      <c r="F240" s="189" t="s">
        <v>5506</v>
      </c>
      <c r="G240" s="182"/>
      <c r="H240" s="182"/>
      <c r="I240" s="321" t="s">
        <v>34</v>
      </c>
      <c r="J240" s="190">
        <f>SUM(J241:J286)</f>
        <v>144427.9</v>
      </c>
      <c r="K240" s="182"/>
      <c r="L240" s="320"/>
    </row>
    <row r="241" spans="2:12" s="1" customFormat="1" ht="22.5" customHeight="1" outlineLevel="2" collapsed="1">
      <c r="B241" s="302"/>
      <c r="C241" s="191" t="s">
        <v>465</v>
      </c>
      <c r="D241" s="191" t="s">
        <v>342</v>
      </c>
      <c r="E241" s="192" t="s">
        <v>6398</v>
      </c>
      <c r="F241" s="193" t="s">
        <v>6399</v>
      </c>
      <c r="G241" s="194" t="s">
        <v>390</v>
      </c>
      <c r="H241" s="195">
        <v>29.7</v>
      </c>
      <c r="I241" s="269">
        <v>41.8</v>
      </c>
      <c r="J241" s="197">
        <f>ROUND(I241*H241,2)</f>
        <v>1241.46</v>
      </c>
      <c r="K241" s="193" t="s">
        <v>5100</v>
      </c>
      <c r="L241" s="322"/>
    </row>
    <row r="242" spans="2:12" s="12" customFormat="1" ht="13.5" hidden="1" outlineLevel="3">
      <c r="B242" s="342"/>
      <c r="C242" s="203"/>
      <c r="D242" s="206" t="s">
        <v>348</v>
      </c>
      <c r="E242" s="343" t="s">
        <v>34</v>
      </c>
      <c r="F242" s="344" t="s">
        <v>6351</v>
      </c>
      <c r="G242" s="203"/>
      <c r="H242" s="345" t="s">
        <v>34</v>
      </c>
      <c r="I242" s="346" t="s">
        <v>34</v>
      </c>
      <c r="J242" s="203"/>
      <c r="K242" s="203"/>
      <c r="L242" s="347"/>
    </row>
    <row r="243" spans="2:12" s="13" customFormat="1" ht="13.5" hidden="1" outlineLevel="3">
      <c r="B243" s="331"/>
      <c r="C243" s="204"/>
      <c r="D243" s="206" t="s">
        <v>348</v>
      </c>
      <c r="E243" s="210" t="s">
        <v>34</v>
      </c>
      <c r="F243" s="211" t="s">
        <v>6400</v>
      </c>
      <c r="G243" s="204"/>
      <c r="H243" s="212">
        <v>29.7</v>
      </c>
      <c r="I243" s="332" t="s">
        <v>34</v>
      </c>
      <c r="J243" s="204"/>
      <c r="K243" s="204"/>
      <c r="L243" s="333"/>
    </row>
    <row r="244" spans="2:12" s="14" customFormat="1" ht="13.5" hidden="1" outlineLevel="3">
      <c r="B244" s="335"/>
      <c r="C244" s="205"/>
      <c r="D244" s="206" t="s">
        <v>348</v>
      </c>
      <c r="E244" s="207" t="s">
        <v>34</v>
      </c>
      <c r="F244" s="208" t="s">
        <v>352</v>
      </c>
      <c r="G244" s="205"/>
      <c r="H244" s="209">
        <v>29.7</v>
      </c>
      <c r="I244" s="336" t="s">
        <v>34</v>
      </c>
      <c r="J244" s="205"/>
      <c r="K244" s="205"/>
      <c r="L244" s="337"/>
    </row>
    <row r="245" spans="2:12" s="1" customFormat="1" ht="22.5" customHeight="1" outlineLevel="2" collapsed="1">
      <c r="B245" s="302"/>
      <c r="C245" s="191" t="s">
        <v>472</v>
      </c>
      <c r="D245" s="191" t="s">
        <v>342</v>
      </c>
      <c r="E245" s="192" t="s">
        <v>6401</v>
      </c>
      <c r="F245" s="193" t="s">
        <v>6402</v>
      </c>
      <c r="G245" s="194" t="s">
        <v>390</v>
      </c>
      <c r="H245" s="195">
        <v>53.46</v>
      </c>
      <c r="I245" s="269">
        <v>13.9</v>
      </c>
      <c r="J245" s="197">
        <f>ROUND(I245*H245,2)</f>
        <v>743.09</v>
      </c>
      <c r="K245" s="193" t="s">
        <v>5100</v>
      </c>
      <c r="L245" s="322"/>
    </row>
    <row r="246" spans="2:12" s="12" customFormat="1" ht="13.5" hidden="1" outlineLevel="3">
      <c r="B246" s="342"/>
      <c r="C246" s="203"/>
      <c r="D246" s="206" t="s">
        <v>348</v>
      </c>
      <c r="E246" s="343" t="s">
        <v>34</v>
      </c>
      <c r="F246" s="344" t="s">
        <v>6351</v>
      </c>
      <c r="G246" s="203"/>
      <c r="H246" s="345" t="s">
        <v>34</v>
      </c>
      <c r="I246" s="346" t="s">
        <v>34</v>
      </c>
      <c r="J246" s="203"/>
      <c r="K246" s="203"/>
      <c r="L246" s="347"/>
    </row>
    <row r="247" spans="2:12" s="13" customFormat="1" ht="13.5" hidden="1" outlineLevel="3">
      <c r="B247" s="331"/>
      <c r="C247" s="204"/>
      <c r="D247" s="206" t="s">
        <v>348</v>
      </c>
      <c r="E247" s="210" t="s">
        <v>34</v>
      </c>
      <c r="F247" s="211" t="s">
        <v>6400</v>
      </c>
      <c r="G247" s="204"/>
      <c r="H247" s="212">
        <v>29.7</v>
      </c>
      <c r="I247" s="332" t="s">
        <v>34</v>
      </c>
      <c r="J247" s="204"/>
      <c r="K247" s="204"/>
      <c r="L247" s="333"/>
    </row>
    <row r="248" spans="2:12" s="12" customFormat="1" ht="13.5" hidden="1" outlineLevel="3">
      <c r="B248" s="342"/>
      <c r="C248" s="203"/>
      <c r="D248" s="206" t="s">
        <v>348</v>
      </c>
      <c r="E248" s="343" t="s">
        <v>34</v>
      </c>
      <c r="F248" s="344" t="s">
        <v>6351</v>
      </c>
      <c r="G248" s="203"/>
      <c r="H248" s="345" t="s">
        <v>34</v>
      </c>
      <c r="I248" s="346" t="s">
        <v>34</v>
      </c>
      <c r="J248" s="203"/>
      <c r="K248" s="203"/>
      <c r="L248" s="347"/>
    </row>
    <row r="249" spans="2:12" s="13" customFormat="1" ht="13.5" hidden="1" outlineLevel="3">
      <c r="B249" s="331"/>
      <c r="C249" s="204"/>
      <c r="D249" s="206" t="s">
        <v>348</v>
      </c>
      <c r="E249" s="210" t="s">
        <v>34</v>
      </c>
      <c r="F249" s="211" t="s">
        <v>6403</v>
      </c>
      <c r="G249" s="204"/>
      <c r="H249" s="212">
        <v>23.76</v>
      </c>
      <c r="I249" s="332" t="s">
        <v>34</v>
      </c>
      <c r="J249" s="204"/>
      <c r="K249" s="204"/>
      <c r="L249" s="333"/>
    </row>
    <row r="250" spans="2:12" s="14" customFormat="1" ht="13.5" hidden="1" outlineLevel="3">
      <c r="B250" s="335"/>
      <c r="C250" s="205"/>
      <c r="D250" s="206" t="s">
        <v>348</v>
      </c>
      <c r="E250" s="207" t="s">
        <v>34</v>
      </c>
      <c r="F250" s="208" t="s">
        <v>352</v>
      </c>
      <c r="G250" s="205"/>
      <c r="H250" s="209">
        <v>53.46</v>
      </c>
      <c r="I250" s="336" t="s">
        <v>34</v>
      </c>
      <c r="J250" s="205"/>
      <c r="K250" s="205"/>
      <c r="L250" s="337"/>
    </row>
    <row r="251" spans="2:12" s="1" customFormat="1" ht="22.5" customHeight="1" outlineLevel="2" collapsed="1">
      <c r="B251" s="302"/>
      <c r="C251" s="191" t="s">
        <v>475</v>
      </c>
      <c r="D251" s="191" t="s">
        <v>342</v>
      </c>
      <c r="E251" s="192" t="s">
        <v>5535</v>
      </c>
      <c r="F251" s="193" t="s">
        <v>5536</v>
      </c>
      <c r="G251" s="194" t="s">
        <v>390</v>
      </c>
      <c r="H251" s="195">
        <v>101.64</v>
      </c>
      <c r="I251" s="269">
        <v>25.1</v>
      </c>
      <c r="J251" s="197">
        <f>ROUND(I251*H251,2)</f>
        <v>2551.16</v>
      </c>
      <c r="K251" s="193" t="s">
        <v>5100</v>
      </c>
      <c r="L251" s="322"/>
    </row>
    <row r="252" spans="2:12" s="12" customFormat="1" ht="13.5" hidden="1" outlineLevel="3">
      <c r="B252" s="342"/>
      <c r="C252" s="203"/>
      <c r="D252" s="206" t="s">
        <v>348</v>
      </c>
      <c r="E252" s="343" t="s">
        <v>34</v>
      </c>
      <c r="F252" s="344" t="s">
        <v>6351</v>
      </c>
      <c r="G252" s="203"/>
      <c r="H252" s="345" t="s">
        <v>34</v>
      </c>
      <c r="I252" s="346" t="s">
        <v>34</v>
      </c>
      <c r="J252" s="203"/>
      <c r="K252" s="203"/>
      <c r="L252" s="347"/>
    </row>
    <row r="253" spans="2:12" s="13" customFormat="1" ht="13.5" hidden="1" outlineLevel="3">
      <c r="B253" s="331"/>
      <c r="C253" s="204"/>
      <c r="D253" s="206" t="s">
        <v>348</v>
      </c>
      <c r="E253" s="210" t="s">
        <v>34</v>
      </c>
      <c r="F253" s="211" t="s">
        <v>6404</v>
      </c>
      <c r="G253" s="204"/>
      <c r="H253" s="212">
        <v>1.87</v>
      </c>
      <c r="I253" s="332" t="s">
        <v>34</v>
      </c>
      <c r="J253" s="204"/>
      <c r="K253" s="204"/>
      <c r="L253" s="333"/>
    </row>
    <row r="254" spans="2:12" s="13" customFormat="1" ht="13.5" hidden="1" outlineLevel="3">
      <c r="B254" s="331"/>
      <c r="C254" s="204"/>
      <c r="D254" s="206" t="s">
        <v>348</v>
      </c>
      <c r="E254" s="210" t="s">
        <v>34</v>
      </c>
      <c r="F254" s="211" t="s">
        <v>6405</v>
      </c>
      <c r="G254" s="204"/>
      <c r="H254" s="212">
        <v>99.77</v>
      </c>
      <c r="I254" s="332" t="s">
        <v>34</v>
      </c>
      <c r="J254" s="204"/>
      <c r="K254" s="204"/>
      <c r="L254" s="333"/>
    </row>
    <row r="255" spans="2:12" s="14" customFormat="1" ht="13.5" hidden="1" outlineLevel="3">
      <c r="B255" s="335"/>
      <c r="C255" s="205"/>
      <c r="D255" s="206" t="s">
        <v>348</v>
      </c>
      <c r="E255" s="207" t="s">
        <v>34</v>
      </c>
      <c r="F255" s="208" t="s">
        <v>352</v>
      </c>
      <c r="G255" s="205"/>
      <c r="H255" s="209">
        <v>101.64</v>
      </c>
      <c r="I255" s="336" t="s">
        <v>34</v>
      </c>
      <c r="J255" s="205"/>
      <c r="K255" s="205"/>
      <c r="L255" s="337"/>
    </row>
    <row r="256" spans="2:12" s="1" customFormat="1" ht="22.5" customHeight="1" outlineLevel="2" collapsed="1">
      <c r="B256" s="302"/>
      <c r="C256" s="191" t="s">
        <v>478</v>
      </c>
      <c r="D256" s="191" t="s">
        <v>342</v>
      </c>
      <c r="E256" s="192" t="s">
        <v>6291</v>
      </c>
      <c r="F256" s="193" t="s">
        <v>6292</v>
      </c>
      <c r="G256" s="194" t="s">
        <v>390</v>
      </c>
      <c r="H256" s="195">
        <v>23.76</v>
      </c>
      <c r="I256" s="269">
        <v>27.9</v>
      </c>
      <c r="J256" s="197">
        <f>ROUND(I256*H256,2)</f>
        <v>662.9</v>
      </c>
      <c r="K256" s="193" t="s">
        <v>5100</v>
      </c>
      <c r="L256" s="322"/>
    </row>
    <row r="257" spans="2:12" s="12" customFormat="1" ht="13.5" hidden="1" outlineLevel="3">
      <c r="B257" s="342"/>
      <c r="C257" s="203"/>
      <c r="D257" s="206" t="s">
        <v>348</v>
      </c>
      <c r="E257" s="343" t="s">
        <v>34</v>
      </c>
      <c r="F257" s="344" t="s">
        <v>6351</v>
      </c>
      <c r="G257" s="203"/>
      <c r="H257" s="345" t="s">
        <v>34</v>
      </c>
      <c r="I257" s="346" t="s">
        <v>34</v>
      </c>
      <c r="J257" s="203"/>
      <c r="K257" s="203"/>
      <c r="L257" s="347"/>
    </row>
    <row r="258" spans="2:12" s="13" customFormat="1" ht="13.5" hidden="1" outlineLevel="3">
      <c r="B258" s="331"/>
      <c r="C258" s="204"/>
      <c r="D258" s="206" t="s">
        <v>348</v>
      </c>
      <c r="E258" s="210" t="s">
        <v>34</v>
      </c>
      <c r="F258" s="211" t="s">
        <v>6406</v>
      </c>
      <c r="G258" s="204"/>
      <c r="H258" s="212">
        <v>23.76</v>
      </c>
      <c r="I258" s="332" t="s">
        <v>34</v>
      </c>
      <c r="J258" s="204"/>
      <c r="K258" s="204"/>
      <c r="L258" s="333"/>
    </row>
    <row r="259" spans="2:12" s="14" customFormat="1" ht="13.5" hidden="1" outlineLevel="3">
      <c r="B259" s="335"/>
      <c r="C259" s="205"/>
      <c r="D259" s="206" t="s">
        <v>348</v>
      </c>
      <c r="E259" s="207" t="s">
        <v>34</v>
      </c>
      <c r="F259" s="208" t="s">
        <v>352</v>
      </c>
      <c r="G259" s="205"/>
      <c r="H259" s="209">
        <v>23.76</v>
      </c>
      <c r="I259" s="336" t="s">
        <v>34</v>
      </c>
      <c r="J259" s="205"/>
      <c r="K259" s="205"/>
      <c r="L259" s="337"/>
    </row>
    <row r="260" spans="2:12" s="1" customFormat="1" ht="22.5" customHeight="1" outlineLevel="2" collapsed="1">
      <c r="B260" s="302"/>
      <c r="C260" s="191" t="s">
        <v>482</v>
      </c>
      <c r="D260" s="191" t="s">
        <v>342</v>
      </c>
      <c r="E260" s="192" t="s">
        <v>6407</v>
      </c>
      <c r="F260" s="193" t="s">
        <v>6408</v>
      </c>
      <c r="G260" s="194" t="s">
        <v>390</v>
      </c>
      <c r="H260" s="195">
        <v>18.22</v>
      </c>
      <c r="I260" s="269">
        <v>62.7</v>
      </c>
      <c r="J260" s="197">
        <f>ROUND(I260*H260,2)</f>
        <v>1142.39</v>
      </c>
      <c r="K260" s="193" t="s">
        <v>5100</v>
      </c>
      <c r="L260" s="322"/>
    </row>
    <row r="261" spans="2:12" s="13" customFormat="1" ht="13.5" hidden="1" outlineLevel="3">
      <c r="B261" s="331"/>
      <c r="C261" s="204"/>
      <c r="D261" s="206" t="s">
        <v>348</v>
      </c>
      <c r="E261" s="210" t="s">
        <v>34</v>
      </c>
      <c r="F261" s="211" t="s">
        <v>6409</v>
      </c>
      <c r="G261" s="204"/>
      <c r="H261" s="212">
        <v>18.22</v>
      </c>
      <c r="I261" s="332" t="s">
        <v>34</v>
      </c>
      <c r="J261" s="204"/>
      <c r="K261" s="204"/>
      <c r="L261" s="333"/>
    </row>
    <row r="262" spans="2:12" s="14" customFormat="1" ht="13.5" hidden="1" outlineLevel="3">
      <c r="B262" s="335"/>
      <c r="C262" s="205"/>
      <c r="D262" s="206" t="s">
        <v>348</v>
      </c>
      <c r="E262" s="207" t="s">
        <v>34</v>
      </c>
      <c r="F262" s="208" t="s">
        <v>352</v>
      </c>
      <c r="G262" s="205"/>
      <c r="H262" s="209">
        <v>18.22</v>
      </c>
      <c r="I262" s="336" t="s">
        <v>34</v>
      </c>
      <c r="J262" s="205"/>
      <c r="K262" s="205"/>
      <c r="L262" s="337"/>
    </row>
    <row r="263" spans="2:12" s="1" customFormat="1" ht="22.5" customHeight="1" outlineLevel="2" collapsed="1">
      <c r="B263" s="302"/>
      <c r="C263" s="191" t="s">
        <v>483</v>
      </c>
      <c r="D263" s="191" t="s">
        <v>342</v>
      </c>
      <c r="E263" s="192" t="s">
        <v>6176</v>
      </c>
      <c r="F263" s="193" t="s">
        <v>6177</v>
      </c>
      <c r="G263" s="194" t="s">
        <v>390</v>
      </c>
      <c r="H263" s="195">
        <v>156.72</v>
      </c>
      <c r="I263" s="269">
        <v>139.3</v>
      </c>
      <c r="J263" s="197">
        <f>ROUND(I263*H263,2)</f>
        <v>21831.1</v>
      </c>
      <c r="K263" s="193" t="s">
        <v>5100</v>
      </c>
      <c r="L263" s="322"/>
    </row>
    <row r="264" spans="2:12" s="12" customFormat="1" ht="13.5" hidden="1" outlineLevel="3">
      <c r="B264" s="342"/>
      <c r="C264" s="203"/>
      <c r="D264" s="206" t="s">
        <v>348</v>
      </c>
      <c r="E264" s="343" t="s">
        <v>34</v>
      </c>
      <c r="F264" s="344" t="s">
        <v>6351</v>
      </c>
      <c r="G264" s="203"/>
      <c r="H264" s="345" t="s">
        <v>34</v>
      </c>
      <c r="I264" s="346" t="s">
        <v>34</v>
      </c>
      <c r="J264" s="203"/>
      <c r="K264" s="203"/>
      <c r="L264" s="347"/>
    </row>
    <row r="265" spans="2:12" s="13" customFormat="1" ht="13.5" hidden="1" outlineLevel="3">
      <c r="B265" s="331"/>
      <c r="C265" s="204"/>
      <c r="D265" s="206" t="s">
        <v>348</v>
      </c>
      <c r="E265" s="210" t="s">
        <v>34</v>
      </c>
      <c r="F265" s="211" t="s">
        <v>6410</v>
      </c>
      <c r="G265" s="204"/>
      <c r="H265" s="212">
        <v>2.53</v>
      </c>
      <c r="I265" s="332" t="s">
        <v>34</v>
      </c>
      <c r="J265" s="204"/>
      <c r="K265" s="204"/>
      <c r="L265" s="333"/>
    </row>
    <row r="266" spans="2:12" s="13" customFormat="1" ht="13.5" hidden="1" outlineLevel="3">
      <c r="B266" s="331"/>
      <c r="C266" s="204"/>
      <c r="D266" s="206" t="s">
        <v>348</v>
      </c>
      <c r="E266" s="210" t="s">
        <v>34</v>
      </c>
      <c r="F266" s="211" t="s">
        <v>6411</v>
      </c>
      <c r="G266" s="204"/>
      <c r="H266" s="212">
        <v>154.19</v>
      </c>
      <c r="I266" s="332" t="s">
        <v>34</v>
      </c>
      <c r="J266" s="204"/>
      <c r="K266" s="204"/>
      <c r="L266" s="333"/>
    </row>
    <row r="267" spans="2:12" s="14" customFormat="1" ht="13.5" hidden="1" outlineLevel="3">
      <c r="B267" s="335"/>
      <c r="C267" s="205"/>
      <c r="D267" s="206" t="s">
        <v>348</v>
      </c>
      <c r="E267" s="207" t="s">
        <v>34</v>
      </c>
      <c r="F267" s="208" t="s">
        <v>352</v>
      </c>
      <c r="G267" s="205"/>
      <c r="H267" s="209">
        <v>156.72</v>
      </c>
      <c r="I267" s="336" t="s">
        <v>34</v>
      </c>
      <c r="J267" s="205"/>
      <c r="K267" s="205"/>
      <c r="L267" s="337"/>
    </row>
    <row r="268" spans="2:12" s="1" customFormat="1" ht="22.5" customHeight="1" outlineLevel="2">
      <c r="B268" s="302"/>
      <c r="C268" s="191" t="s">
        <v>488</v>
      </c>
      <c r="D268" s="191" t="s">
        <v>342</v>
      </c>
      <c r="E268" s="192" t="s">
        <v>6184</v>
      </c>
      <c r="F268" s="193" t="s">
        <v>6185</v>
      </c>
      <c r="G268" s="194" t="s">
        <v>491</v>
      </c>
      <c r="H268" s="195">
        <v>2</v>
      </c>
      <c r="I268" s="269">
        <v>27.9</v>
      </c>
      <c r="J268" s="197">
        <f>ROUND(I268*H268,2)</f>
        <v>55.8</v>
      </c>
      <c r="K268" s="193" t="s">
        <v>5100</v>
      </c>
      <c r="L268" s="322"/>
    </row>
    <row r="269" spans="2:12" s="1" customFormat="1" ht="22.5" customHeight="1" outlineLevel="2" collapsed="1">
      <c r="B269" s="302"/>
      <c r="C269" s="191" t="s">
        <v>494</v>
      </c>
      <c r="D269" s="191" t="s">
        <v>342</v>
      </c>
      <c r="E269" s="192" t="s">
        <v>6412</v>
      </c>
      <c r="F269" s="193" t="s">
        <v>6413</v>
      </c>
      <c r="G269" s="194" t="s">
        <v>491</v>
      </c>
      <c r="H269" s="195">
        <v>7.6</v>
      </c>
      <c r="I269" s="269">
        <v>48.8</v>
      </c>
      <c r="J269" s="197">
        <f>ROUND(I269*H269,2)</f>
        <v>370.88</v>
      </c>
      <c r="K269" s="193" t="s">
        <v>5100</v>
      </c>
      <c r="L269" s="322"/>
    </row>
    <row r="270" spans="2:12" s="13" customFormat="1" ht="13.5" hidden="1" outlineLevel="3">
      <c r="B270" s="331"/>
      <c r="C270" s="204"/>
      <c r="D270" s="206" t="s">
        <v>348</v>
      </c>
      <c r="E270" s="210" t="s">
        <v>34</v>
      </c>
      <c r="F270" s="211" t="s">
        <v>6414</v>
      </c>
      <c r="G270" s="204"/>
      <c r="H270" s="212">
        <v>7.6</v>
      </c>
      <c r="I270" s="332" t="s">
        <v>34</v>
      </c>
      <c r="J270" s="204"/>
      <c r="K270" s="204"/>
      <c r="L270" s="333"/>
    </row>
    <row r="271" spans="2:12" s="14" customFormat="1" ht="13.5" hidden="1" outlineLevel="3">
      <c r="B271" s="335"/>
      <c r="C271" s="205"/>
      <c r="D271" s="206" t="s">
        <v>348</v>
      </c>
      <c r="E271" s="207" t="s">
        <v>34</v>
      </c>
      <c r="F271" s="208" t="s">
        <v>352</v>
      </c>
      <c r="G271" s="205"/>
      <c r="H271" s="209">
        <v>7.6</v>
      </c>
      <c r="I271" s="336" t="s">
        <v>34</v>
      </c>
      <c r="J271" s="205"/>
      <c r="K271" s="205"/>
      <c r="L271" s="337"/>
    </row>
    <row r="272" spans="2:12" s="1" customFormat="1" ht="22.5" customHeight="1" outlineLevel="2" collapsed="1">
      <c r="B272" s="302"/>
      <c r="C272" s="191" t="s">
        <v>500</v>
      </c>
      <c r="D272" s="191" t="s">
        <v>342</v>
      </c>
      <c r="E272" s="192" t="s">
        <v>6186</v>
      </c>
      <c r="F272" s="193" t="s">
        <v>6187</v>
      </c>
      <c r="G272" s="194" t="s">
        <v>491</v>
      </c>
      <c r="H272" s="195">
        <v>136.1</v>
      </c>
      <c r="I272" s="269">
        <v>55.7</v>
      </c>
      <c r="J272" s="197">
        <f>ROUND(I272*H272,2)</f>
        <v>7580.77</v>
      </c>
      <c r="K272" s="193" t="s">
        <v>5100</v>
      </c>
      <c r="L272" s="322"/>
    </row>
    <row r="273" spans="2:12" s="12" customFormat="1" ht="13.5" hidden="1" outlineLevel="3">
      <c r="B273" s="342"/>
      <c r="C273" s="203"/>
      <c r="D273" s="206" t="s">
        <v>348</v>
      </c>
      <c r="E273" s="343" t="s">
        <v>34</v>
      </c>
      <c r="F273" s="344" t="s">
        <v>6351</v>
      </c>
      <c r="G273" s="203"/>
      <c r="H273" s="345" t="s">
        <v>34</v>
      </c>
      <c r="I273" s="346" t="s">
        <v>34</v>
      </c>
      <c r="J273" s="203"/>
      <c r="K273" s="203"/>
      <c r="L273" s="347"/>
    </row>
    <row r="274" spans="2:12" s="12" customFormat="1" ht="13.5" hidden="1" outlineLevel="3">
      <c r="B274" s="342"/>
      <c r="C274" s="203"/>
      <c r="D274" s="206" t="s">
        <v>348</v>
      </c>
      <c r="E274" s="343" t="s">
        <v>34</v>
      </c>
      <c r="F274" s="344" t="s">
        <v>6415</v>
      </c>
      <c r="G274" s="203"/>
      <c r="H274" s="345" t="s">
        <v>34</v>
      </c>
      <c r="I274" s="346" t="s">
        <v>34</v>
      </c>
      <c r="J274" s="203"/>
      <c r="K274" s="203"/>
      <c r="L274" s="347"/>
    </row>
    <row r="275" spans="2:12" s="12" customFormat="1" ht="13.5" hidden="1" outlineLevel="3">
      <c r="B275" s="342"/>
      <c r="C275" s="203"/>
      <c r="D275" s="206" t="s">
        <v>348</v>
      </c>
      <c r="E275" s="343" t="s">
        <v>34</v>
      </c>
      <c r="F275" s="344" t="s">
        <v>6416</v>
      </c>
      <c r="G275" s="203"/>
      <c r="H275" s="345" t="s">
        <v>34</v>
      </c>
      <c r="I275" s="346" t="s">
        <v>34</v>
      </c>
      <c r="J275" s="203"/>
      <c r="K275" s="203"/>
      <c r="L275" s="347"/>
    </row>
    <row r="276" spans="2:12" s="12" customFormat="1" ht="13.5" hidden="1" outlineLevel="3">
      <c r="B276" s="342"/>
      <c r="C276" s="203"/>
      <c r="D276" s="206" t="s">
        <v>348</v>
      </c>
      <c r="E276" s="343" t="s">
        <v>34</v>
      </c>
      <c r="F276" s="344" t="s">
        <v>6417</v>
      </c>
      <c r="G276" s="203"/>
      <c r="H276" s="345" t="s">
        <v>34</v>
      </c>
      <c r="I276" s="346" t="s">
        <v>34</v>
      </c>
      <c r="J276" s="203"/>
      <c r="K276" s="203"/>
      <c r="L276" s="347"/>
    </row>
    <row r="277" spans="2:12" s="13" customFormat="1" ht="13.5" hidden="1" outlineLevel="3">
      <c r="B277" s="331"/>
      <c r="C277" s="204"/>
      <c r="D277" s="206" t="s">
        <v>348</v>
      </c>
      <c r="E277" s="210" t="s">
        <v>34</v>
      </c>
      <c r="F277" s="211" t="s">
        <v>6418</v>
      </c>
      <c r="G277" s="204"/>
      <c r="H277" s="212">
        <v>136.1</v>
      </c>
      <c r="I277" s="332" t="s">
        <v>34</v>
      </c>
      <c r="J277" s="204"/>
      <c r="K277" s="204"/>
      <c r="L277" s="333"/>
    </row>
    <row r="278" spans="2:12" s="14" customFormat="1" ht="13.5" hidden="1" outlineLevel="3">
      <c r="B278" s="335"/>
      <c r="C278" s="205"/>
      <c r="D278" s="206" t="s">
        <v>348</v>
      </c>
      <c r="E278" s="207" t="s">
        <v>34</v>
      </c>
      <c r="F278" s="208" t="s">
        <v>352</v>
      </c>
      <c r="G278" s="205"/>
      <c r="H278" s="209">
        <v>136.1</v>
      </c>
      <c r="I278" s="336" t="s">
        <v>34</v>
      </c>
      <c r="J278" s="205"/>
      <c r="K278" s="205"/>
      <c r="L278" s="337"/>
    </row>
    <row r="279" spans="2:12" s="1" customFormat="1" ht="22.5" customHeight="1" outlineLevel="2" collapsed="1">
      <c r="B279" s="302"/>
      <c r="C279" s="191" t="s">
        <v>507</v>
      </c>
      <c r="D279" s="191" t="s">
        <v>342</v>
      </c>
      <c r="E279" s="192" t="s">
        <v>5571</v>
      </c>
      <c r="F279" s="193" t="s">
        <v>5572</v>
      </c>
      <c r="G279" s="194" t="s">
        <v>417</v>
      </c>
      <c r="H279" s="195">
        <v>696.488</v>
      </c>
      <c r="I279" s="269">
        <v>6.2</v>
      </c>
      <c r="J279" s="197">
        <f>ROUND(I279*H279,2)</f>
        <v>4318.23</v>
      </c>
      <c r="K279" s="193" t="s">
        <v>5100</v>
      </c>
      <c r="L279" s="322"/>
    </row>
    <row r="280" spans="2:12" s="12" customFormat="1" ht="13.5" hidden="1" outlineLevel="3">
      <c r="B280" s="342"/>
      <c r="C280" s="203"/>
      <c r="D280" s="206" t="s">
        <v>348</v>
      </c>
      <c r="E280" s="343" t="s">
        <v>34</v>
      </c>
      <c r="F280" s="344" t="s">
        <v>6194</v>
      </c>
      <c r="G280" s="203"/>
      <c r="H280" s="345" t="s">
        <v>34</v>
      </c>
      <c r="I280" s="346" t="s">
        <v>34</v>
      </c>
      <c r="J280" s="203"/>
      <c r="K280" s="203"/>
      <c r="L280" s="347"/>
    </row>
    <row r="281" spans="2:12" s="12" customFormat="1" ht="13.5" hidden="1" outlineLevel="3">
      <c r="B281" s="342"/>
      <c r="C281" s="203"/>
      <c r="D281" s="206" t="s">
        <v>348</v>
      </c>
      <c r="E281" s="343" t="s">
        <v>34</v>
      </c>
      <c r="F281" s="344" t="s">
        <v>6419</v>
      </c>
      <c r="G281" s="203"/>
      <c r="H281" s="345" t="s">
        <v>34</v>
      </c>
      <c r="I281" s="346" t="s">
        <v>34</v>
      </c>
      <c r="J281" s="203"/>
      <c r="K281" s="203"/>
      <c r="L281" s="347"/>
    </row>
    <row r="282" spans="2:12" s="13" customFormat="1" ht="13.5" hidden="1" outlineLevel="3">
      <c r="B282" s="331"/>
      <c r="C282" s="204"/>
      <c r="D282" s="206" t="s">
        <v>348</v>
      </c>
      <c r="E282" s="210" t="s">
        <v>34</v>
      </c>
      <c r="F282" s="211" t="s">
        <v>6420</v>
      </c>
      <c r="G282" s="204"/>
      <c r="H282" s="212">
        <v>696.488</v>
      </c>
      <c r="I282" s="332" t="s">
        <v>34</v>
      </c>
      <c r="J282" s="204"/>
      <c r="K282" s="204"/>
      <c r="L282" s="333"/>
    </row>
    <row r="283" spans="2:12" s="14" customFormat="1" ht="13.5" hidden="1" outlineLevel="3">
      <c r="B283" s="335"/>
      <c r="C283" s="205"/>
      <c r="D283" s="206" t="s">
        <v>348</v>
      </c>
      <c r="E283" s="207" t="s">
        <v>34</v>
      </c>
      <c r="F283" s="208" t="s">
        <v>352</v>
      </c>
      <c r="G283" s="205"/>
      <c r="H283" s="209">
        <v>696.488</v>
      </c>
      <c r="I283" s="336" t="s">
        <v>34</v>
      </c>
      <c r="J283" s="205"/>
      <c r="K283" s="205"/>
      <c r="L283" s="337"/>
    </row>
    <row r="284" spans="2:12" s="1" customFormat="1" ht="22.5" customHeight="1" outlineLevel="2">
      <c r="B284" s="302"/>
      <c r="C284" s="191" t="s">
        <v>510</v>
      </c>
      <c r="D284" s="191" t="s">
        <v>342</v>
      </c>
      <c r="E284" s="192" t="s">
        <v>6197</v>
      </c>
      <c r="F284" s="193" t="s">
        <v>6198</v>
      </c>
      <c r="G284" s="194" t="s">
        <v>390</v>
      </c>
      <c r="H284" s="195">
        <v>156.72</v>
      </c>
      <c r="I284" s="269">
        <v>18.2</v>
      </c>
      <c r="J284" s="197">
        <f>ROUND(I284*H284,2)</f>
        <v>2852.3</v>
      </c>
      <c r="K284" s="193" t="s">
        <v>5139</v>
      </c>
      <c r="L284" s="322"/>
    </row>
    <row r="285" spans="2:12" s="1" customFormat="1" ht="22.5" customHeight="1" outlineLevel="2">
      <c r="B285" s="302"/>
      <c r="C285" s="191" t="s">
        <v>514</v>
      </c>
      <c r="D285" s="191" t="s">
        <v>342</v>
      </c>
      <c r="E285" s="192" t="s">
        <v>5582</v>
      </c>
      <c r="F285" s="193" t="s">
        <v>5583</v>
      </c>
      <c r="G285" s="194" t="s">
        <v>417</v>
      </c>
      <c r="H285" s="195">
        <v>174.122</v>
      </c>
      <c r="I285" s="269">
        <v>37.2</v>
      </c>
      <c r="J285" s="197">
        <f>ROUND(I285*H285,2)</f>
        <v>6477.34</v>
      </c>
      <c r="K285" s="193" t="s">
        <v>5100</v>
      </c>
      <c r="L285" s="322"/>
    </row>
    <row r="286" spans="2:12" s="1" customFormat="1" ht="22.5" customHeight="1" outlineLevel="2">
      <c r="B286" s="302"/>
      <c r="C286" s="191" t="s">
        <v>515</v>
      </c>
      <c r="D286" s="191" t="s">
        <v>342</v>
      </c>
      <c r="E286" s="192" t="s">
        <v>6199</v>
      </c>
      <c r="F286" s="193" t="s">
        <v>424</v>
      </c>
      <c r="G286" s="194" t="s">
        <v>417</v>
      </c>
      <c r="H286" s="195">
        <v>174.122</v>
      </c>
      <c r="I286" s="269">
        <v>543.3</v>
      </c>
      <c r="J286" s="197">
        <f>ROUND(I286*H286,2)</f>
        <v>94600.48</v>
      </c>
      <c r="K286" s="193" t="s">
        <v>5139</v>
      </c>
      <c r="L286" s="322"/>
    </row>
    <row r="287" spans="2:12" s="11" customFormat="1" ht="29.85" customHeight="1" outlineLevel="1">
      <c r="B287" s="318"/>
      <c r="C287" s="182"/>
      <c r="D287" s="188" t="s">
        <v>74</v>
      </c>
      <c r="E287" s="189" t="s">
        <v>83</v>
      </c>
      <c r="F287" s="189" t="s">
        <v>5584</v>
      </c>
      <c r="G287" s="182"/>
      <c r="H287" s="182"/>
      <c r="I287" s="321" t="s">
        <v>34</v>
      </c>
      <c r="J287" s="190">
        <f>SUM(J288:J302)</f>
        <v>41216.92</v>
      </c>
      <c r="K287" s="182"/>
      <c r="L287" s="320"/>
    </row>
    <row r="288" spans="2:12" s="1" customFormat="1" ht="22.5" customHeight="1" outlineLevel="2" collapsed="1">
      <c r="B288" s="302"/>
      <c r="C288" s="191" t="s">
        <v>520</v>
      </c>
      <c r="D288" s="191" t="s">
        <v>342</v>
      </c>
      <c r="E288" s="192" t="s">
        <v>5585</v>
      </c>
      <c r="F288" s="193" t="s">
        <v>5586</v>
      </c>
      <c r="G288" s="194" t="s">
        <v>491</v>
      </c>
      <c r="H288" s="195">
        <v>148</v>
      </c>
      <c r="I288" s="269">
        <v>167.2</v>
      </c>
      <c r="J288" s="197">
        <f>ROUND(I288*H288,2)</f>
        <v>24745.6</v>
      </c>
      <c r="K288" s="193" t="s">
        <v>5100</v>
      </c>
      <c r="L288" s="322"/>
    </row>
    <row r="289" spans="2:12" s="13" customFormat="1" ht="13.5" hidden="1" outlineLevel="3">
      <c r="B289" s="331"/>
      <c r="C289" s="204"/>
      <c r="D289" s="206" t="s">
        <v>348</v>
      </c>
      <c r="E289" s="210" t="s">
        <v>34</v>
      </c>
      <c r="F289" s="211" t="s">
        <v>6421</v>
      </c>
      <c r="G289" s="204"/>
      <c r="H289" s="212">
        <v>148</v>
      </c>
      <c r="I289" s="332" t="s">
        <v>34</v>
      </c>
      <c r="J289" s="204"/>
      <c r="K289" s="204"/>
      <c r="L289" s="333"/>
    </row>
    <row r="290" spans="2:12" s="14" customFormat="1" ht="13.5" hidden="1" outlineLevel="3">
      <c r="B290" s="335"/>
      <c r="C290" s="205"/>
      <c r="D290" s="206" t="s">
        <v>348</v>
      </c>
      <c r="E290" s="207" t="s">
        <v>34</v>
      </c>
      <c r="F290" s="208" t="s">
        <v>352</v>
      </c>
      <c r="G290" s="205"/>
      <c r="H290" s="209">
        <v>148</v>
      </c>
      <c r="I290" s="336" t="s">
        <v>34</v>
      </c>
      <c r="J290" s="205"/>
      <c r="K290" s="205"/>
      <c r="L290" s="337"/>
    </row>
    <row r="291" spans="2:12" s="1" customFormat="1" ht="22.5" customHeight="1" outlineLevel="2" collapsed="1">
      <c r="B291" s="302"/>
      <c r="C291" s="191" t="s">
        <v>524</v>
      </c>
      <c r="D291" s="191" t="s">
        <v>342</v>
      </c>
      <c r="E291" s="192" t="s">
        <v>5984</v>
      </c>
      <c r="F291" s="193" t="s">
        <v>5985</v>
      </c>
      <c r="G291" s="194" t="s">
        <v>345</v>
      </c>
      <c r="H291" s="195">
        <v>6.125</v>
      </c>
      <c r="I291" s="269">
        <v>2507.8</v>
      </c>
      <c r="J291" s="197">
        <f>ROUND(I291*H291,2)</f>
        <v>15360.28</v>
      </c>
      <c r="K291" s="193" t="s">
        <v>5100</v>
      </c>
      <c r="L291" s="322"/>
    </row>
    <row r="292" spans="2:12" s="13" customFormat="1" ht="13.5" hidden="1" outlineLevel="3">
      <c r="B292" s="331"/>
      <c r="C292" s="204"/>
      <c r="D292" s="206" t="s">
        <v>348</v>
      </c>
      <c r="E292" s="210" t="s">
        <v>34</v>
      </c>
      <c r="F292" s="211" t="s">
        <v>6422</v>
      </c>
      <c r="G292" s="204"/>
      <c r="H292" s="212">
        <v>5.5</v>
      </c>
      <c r="I292" s="332" t="s">
        <v>34</v>
      </c>
      <c r="J292" s="204"/>
      <c r="K292" s="204"/>
      <c r="L292" s="333"/>
    </row>
    <row r="293" spans="2:12" s="13" customFormat="1" ht="13.5" hidden="1" outlineLevel="3">
      <c r="B293" s="331"/>
      <c r="C293" s="204"/>
      <c r="D293" s="206" t="s">
        <v>348</v>
      </c>
      <c r="E293" s="210" t="s">
        <v>34</v>
      </c>
      <c r="F293" s="211" t="s">
        <v>6423</v>
      </c>
      <c r="G293" s="204"/>
      <c r="H293" s="212">
        <v>0.625</v>
      </c>
      <c r="I293" s="332" t="s">
        <v>34</v>
      </c>
      <c r="J293" s="204"/>
      <c r="K293" s="204"/>
      <c r="L293" s="333"/>
    </row>
    <row r="294" spans="2:12" s="14" customFormat="1" ht="13.5" hidden="1" outlineLevel="3">
      <c r="B294" s="335"/>
      <c r="C294" s="205"/>
      <c r="D294" s="206" t="s">
        <v>348</v>
      </c>
      <c r="E294" s="207" t="s">
        <v>34</v>
      </c>
      <c r="F294" s="208" t="s">
        <v>352</v>
      </c>
      <c r="G294" s="205"/>
      <c r="H294" s="209">
        <v>6.125</v>
      </c>
      <c r="I294" s="336" t="s">
        <v>34</v>
      </c>
      <c r="J294" s="205"/>
      <c r="K294" s="205"/>
      <c r="L294" s="337"/>
    </row>
    <row r="295" spans="2:12" s="1" customFormat="1" ht="22.5" customHeight="1" outlineLevel="2" collapsed="1">
      <c r="B295" s="302"/>
      <c r="C295" s="191" t="s">
        <v>527</v>
      </c>
      <c r="D295" s="191" t="s">
        <v>342</v>
      </c>
      <c r="E295" s="192" t="s">
        <v>5987</v>
      </c>
      <c r="F295" s="193" t="s">
        <v>5988</v>
      </c>
      <c r="G295" s="194" t="s">
        <v>390</v>
      </c>
      <c r="H295" s="195">
        <v>1</v>
      </c>
      <c r="I295" s="269">
        <v>626.9</v>
      </c>
      <c r="J295" s="197">
        <f>ROUND(I295*H295,2)</f>
        <v>626.9</v>
      </c>
      <c r="K295" s="193" t="s">
        <v>5100</v>
      </c>
      <c r="L295" s="322"/>
    </row>
    <row r="296" spans="2:12" s="13" customFormat="1" ht="13.5" hidden="1" outlineLevel="3">
      <c r="B296" s="331"/>
      <c r="C296" s="204"/>
      <c r="D296" s="206" t="s">
        <v>348</v>
      </c>
      <c r="E296" s="210" t="s">
        <v>34</v>
      </c>
      <c r="F296" s="211" t="s">
        <v>6424</v>
      </c>
      <c r="G296" s="204"/>
      <c r="H296" s="212">
        <v>1</v>
      </c>
      <c r="I296" s="332" t="s">
        <v>34</v>
      </c>
      <c r="J296" s="204"/>
      <c r="K296" s="204"/>
      <c r="L296" s="333"/>
    </row>
    <row r="297" spans="2:12" s="14" customFormat="1" ht="13.5" hidden="1" outlineLevel="3">
      <c r="B297" s="335"/>
      <c r="C297" s="205"/>
      <c r="D297" s="206" t="s">
        <v>348</v>
      </c>
      <c r="E297" s="207" t="s">
        <v>34</v>
      </c>
      <c r="F297" s="208" t="s">
        <v>352</v>
      </c>
      <c r="G297" s="205"/>
      <c r="H297" s="209">
        <v>1</v>
      </c>
      <c r="I297" s="336" t="s">
        <v>34</v>
      </c>
      <c r="J297" s="205"/>
      <c r="K297" s="205"/>
      <c r="L297" s="337"/>
    </row>
    <row r="298" spans="2:12" s="1" customFormat="1" ht="22.5" customHeight="1" outlineLevel="2" collapsed="1">
      <c r="B298" s="302"/>
      <c r="C298" s="191" t="s">
        <v>531</v>
      </c>
      <c r="D298" s="191" t="s">
        <v>342</v>
      </c>
      <c r="E298" s="192" t="s">
        <v>5990</v>
      </c>
      <c r="F298" s="193" t="s">
        <v>5991</v>
      </c>
      <c r="G298" s="194" t="s">
        <v>390</v>
      </c>
      <c r="H298" s="195">
        <v>1</v>
      </c>
      <c r="I298" s="269">
        <v>348.3</v>
      </c>
      <c r="J298" s="197">
        <f>ROUND(I298*H298,2)</f>
        <v>348.3</v>
      </c>
      <c r="K298" s="193" t="s">
        <v>5100</v>
      </c>
      <c r="L298" s="322"/>
    </row>
    <row r="299" spans="2:12" s="12" customFormat="1" ht="13.5" hidden="1" outlineLevel="3">
      <c r="B299" s="342"/>
      <c r="C299" s="203"/>
      <c r="D299" s="206" t="s">
        <v>348</v>
      </c>
      <c r="E299" s="343" t="s">
        <v>34</v>
      </c>
      <c r="F299" s="344" t="s">
        <v>5992</v>
      </c>
      <c r="G299" s="203"/>
      <c r="H299" s="345" t="s">
        <v>34</v>
      </c>
      <c r="I299" s="346" t="s">
        <v>34</v>
      </c>
      <c r="J299" s="203"/>
      <c r="K299" s="203"/>
      <c r="L299" s="347"/>
    </row>
    <row r="300" spans="2:12" s="13" customFormat="1" ht="13.5" hidden="1" outlineLevel="3">
      <c r="B300" s="331"/>
      <c r="C300" s="204"/>
      <c r="D300" s="206" t="s">
        <v>348</v>
      </c>
      <c r="E300" s="210" t="s">
        <v>34</v>
      </c>
      <c r="F300" s="211" t="s">
        <v>23</v>
      </c>
      <c r="G300" s="204"/>
      <c r="H300" s="212">
        <v>1</v>
      </c>
      <c r="I300" s="332" t="s">
        <v>34</v>
      </c>
      <c r="J300" s="204"/>
      <c r="K300" s="204"/>
      <c r="L300" s="333"/>
    </row>
    <row r="301" spans="2:12" s="14" customFormat="1" ht="13.5" hidden="1" outlineLevel="3">
      <c r="B301" s="335"/>
      <c r="C301" s="205"/>
      <c r="D301" s="206" t="s">
        <v>348</v>
      </c>
      <c r="E301" s="207" t="s">
        <v>34</v>
      </c>
      <c r="F301" s="208" t="s">
        <v>352</v>
      </c>
      <c r="G301" s="205"/>
      <c r="H301" s="209">
        <v>1</v>
      </c>
      <c r="I301" s="336" t="s">
        <v>34</v>
      </c>
      <c r="J301" s="205"/>
      <c r="K301" s="205"/>
      <c r="L301" s="337"/>
    </row>
    <row r="302" spans="2:12" s="1" customFormat="1" ht="22.5" customHeight="1" outlineLevel="2" collapsed="1">
      <c r="B302" s="302"/>
      <c r="C302" s="191" t="s">
        <v>536</v>
      </c>
      <c r="D302" s="191" t="s">
        <v>342</v>
      </c>
      <c r="E302" s="192" t="s">
        <v>6425</v>
      </c>
      <c r="F302" s="193" t="s">
        <v>6426</v>
      </c>
      <c r="G302" s="194" t="s">
        <v>417</v>
      </c>
      <c r="H302" s="195">
        <v>0.005</v>
      </c>
      <c r="I302" s="269">
        <v>27167.4</v>
      </c>
      <c r="J302" s="197">
        <f>ROUND(I302*H302,2)</f>
        <v>135.84</v>
      </c>
      <c r="K302" s="193" t="s">
        <v>5100</v>
      </c>
      <c r="L302" s="322"/>
    </row>
    <row r="303" spans="2:12" s="12" customFormat="1" ht="13.5" hidden="1" outlineLevel="3">
      <c r="B303" s="342"/>
      <c r="C303" s="203"/>
      <c r="D303" s="206" t="s">
        <v>348</v>
      </c>
      <c r="E303" s="343" t="s">
        <v>34</v>
      </c>
      <c r="F303" s="344" t="s">
        <v>6427</v>
      </c>
      <c r="G303" s="203"/>
      <c r="H303" s="345" t="s">
        <v>34</v>
      </c>
      <c r="I303" s="346" t="s">
        <v>34</v>
      </c>
      <c r="J303" s="203"/>
      <c r="K303" s="203"/>
      <c r="L303" s="347"/>
    </row>
    <row r="304" spans="2:12" s="13" customFormat="1" ht="13.5" hidden="1" outlineLevel="3">
      <c r="B304" s="331"/>
      <c r="C304" s="204"/>
      <c r="D304" s="206" t="s">
        <v>348</v>
      </c>
      <c r="E304" s="210" t="s">
        <v>34</v>
      </c>
      <c r="F304" s="211" t="s">
        <v>6428</v>
      </c>
      <c r="G304" s="204"/>
      <c r="H304" s="212">
        <v>0.005</v>
      </c>
      <c r="I304" s="332" t="s">
        <v>34</v>
      </c>
      <c r="J304" s="204"/>
      <c r="K304" s="204"/>
      <c r="L304" s="333"/>
    </row>
    <row r="305" spans="2:12" s="14" customFormat="1" ht="13.5" hidden="1" outlineLevel="3">
      <c r="B305" s="335"/>
      <c r="C305" s="205"/>
      <c r="D305" s="206" t="s">
        <v>348</v>
      </c>
      <c r="E305" s="207" t="s">
        <v>34</v>
      </c>
      <c r="F305" s="208" t="s">
        <v>352</v>
      </c>
      <c r="G305" s="205"/>
      <c r="H305" s="209">
        <v>0.005</v>
      </c>
      <c r="I305" s="336" t="s">
        <v>34</v>
      </c>
      <c r="J305" s="205"/>
      <c r="K305" s="205"/>
      <c r="L305" s="337"/>
    </row>
    <row r="306" spans="2:12" s="11" customFormat="1" ht="29.85" customHeight="1" outlineLevel="1">
      <c r="B306" s="318"/>
      <c r="C306" s="182"/>
      <c r="D306" s="188" t="s">
        <v>74</v>
      </c>
      <c r="E306" s="189" t="s">
        <v>435</v>
      </c>
      <c r="F306" s="189" t="s">
        <v>5994</v>
      </c>
      <c r="G306" s="182"/>
      <c r="H306" s="182"/>
      <c r="I306" s="321" t="s">
        <v>34</v>
      </c>
      <c r="J306" s="190">
        <f>SUM(J307:J315)</f>
        <v>690907.6300000001</v>
      </c>
      <c r="K306" s="182"/>
      <c r="L306" s="320"/>
    </row>
    <row r="307" spans="2:12" s="1" customFormat="1" ht="22.5" customHeight="1" outlineLevel="2" collapsed="1">
      <c r="B307" s="302"/>
      <c r="C307" s="191" t="s">
        <v>540</v>
      </c>
      <c r="D307" s="191" t="s">
        <v>342</v>
      </c>
      <c r="E307" s="192" t="s">
        <v>5995</v>
      </c>
      <c r="F307" s="193" t="s">
        <v>5996</v>
      </c>
      <c r="G307" s="194" t="s">
        <v>390</v>
      </c>
      <c r="H307" s="195">
        <v>134.4</v>
      </c>
      <c r="I307" s="269">
        <v>1253.9</v>
      </c>
      <c r="J307" s="197">
        <f>ROUND(I307*H307,2)</f>
        <v>168524.16</v>
      </c>
      <c r="K307" s="193" t="s">
        <v>5100</v>
      </c>
      <c r="L307" s="322"/>
    </row>
    <row r="308" spans="2:12" s="13" customFormat="1" ht="13.5" hidden="1" outlineLevel="3">
      <c r="B308" s="331"/>
      <c r="C308" s="204"/>
      <c r="D308" s="206" t="s">
        <v>348</v>
      </c>
      <c r="E308" s="210" t="s">
        <v>34</v>
      </c>
      <c r="F308" s="211" t="s">
        <v>5997</v>
      </c>
      <c r="G308" s="204"/>
      <c r="H308" s="212">
        <v>134.4</v>
      </c>
      <c r="I308" s="332" t="s">
        <v>34</v>
      </c>
      <c r="J308" s="204"/>
      <c r="K308" s="204"/>
      <c r="L308" s="333"/>
    </row>
    <row r="309" spans="2:12" s="14" customFormat="1" ht="13.5" hidden="1" outlineLevel="3">
      <c r="B309" s="335"/>
      <c r="C309" s="205"/>
      <c r="D309" s="206" t="s">
        <v>348</v>
      </c>
      <c r="E309" s="207" t="s">
        <v>34</v>
      </c>
      <c r="F309" s="208" t="s">
        <v>352</v>
      </c>
      <c r="G309" s="205"/>
      <c r="H309" s="209">
        <v>134.4</v>
      </c>
      <c r="I309" s="336" t="s">
        <v>34</v>
      </c>
      <c r="J309" s="205"/>
      <c r="K309" s="205"/>
      <c r="L309" s="337"/>
    </row>
    <row r="310" spans="2:12" s="1" customFormat="1" ht="22.5" customHeight="1" outlineLevel="2">
      <c r="B310" s="302"/>
      <c r="C310" s="191" t="s">
        <v>541</v>
      </c>
      <c r="D310" s="191" t="s">
        <v>342</v>
      </c>
      <c r="E310" s="192" t="s">
        <v>5998</v>
      </c>
      <c r="F310" s="193" t="s">
        <v>5999</v>
      </c>
      <c r="G310" s="194" t="s">
        <v>417</v>
      </c>
      <c r="H310" s="195">
        <v>0.652</v>
      </c>
      <c r="I310" s="269">
        <v>55728</v>
      </c>
      <c r="J310" s="197">
        <f>ROUND(I310*H310,2)</f>
        <v>36334.66</v>
      </c>
      <c r="K310" s="193" t="s">
        <v>5139</v>
      </c>
      <c r="L310" s="322"/>
    </row>
    <row r="311" spans="2:12" s="1" customFormat="1" ht="22.5" customHeight="1" outlineLevel="2">
      <c r="B311" s="302"/>
      <c r="C311" s="191" t="s">
        <v>543</v>
      </c>
      <c r="D311" s="191" t="s">
        <v>342</v>
      </c>
      <c r="E311" s="192" t="s">
        <v>6000</v>
      </c>
      <c r="F311" s="193" t="s">
        <v>6001</v>
      </c>
      <c r="G311" s="194" t="s">
        <v>417</v>
      </c>
      <c r="H311" s="195">
        <v>0.652</v>
      </c>
      <c r="I311" s="269">
        <v>27864</v>
      </c>
      <c r="J311" s="197">
        <f>ROUND(I311*H311,2)</f>
        <v>18167.33</v>
      </c>
      <c r="K311" s="193" t="s">
        <v>5139</v>
      </c>
      <c r="L311" s="322"/>
    </row>
    <row r="312" spans="2:12" s="1" customFormat="1" ht="22.5" customHeight="1" outlineLevel="2" collapsed="1">
      <c r="B312" s="302"/>
      <c r="C312" s="191" t="s">
        <v>544</v>
      </c>
      <c r="D312" s="191" t="s">
        <v>342</v>
      </c>
      <c r="E312" s="192" t="s">
        <v>6002</v>
      </c>
      <c r="F312" s="193" t="s">
        <v>6003</v>
      </c>
      <c r="G312" s="194" t="s">
        <v>491</v>
      </c>
      <c r="H312" s="195">
        <v>16.8</v>
      </c>
      <c r="I312" s="269">
        <v>209</v>
      </c>
      <c r="J312" s="197">
        <f>ROUND(I312*H312,2)</f>
        <v>3511.2</v>
      </c>
      <c r="K312" s="193" t="s">
        <v>5139</v>
      </c>
      <c r="L312" s="322"/>
    </row>
    <row r="313" spans="2:12" s="13" customFormat="1" ht="13.5" hidden="1" outlineLevel="3">
      <c r="B313" s="331"/>
      <c r="C313" s="204"/>
      <c r="D313" s="206" t="s">
        <v>348</v>
      </c>
      <c r="E313" s="210" t="s">
        <v>34</v>
      </c>
      <c r="F313" s="211" t="s">
        <v>6004</v>
      </c>
      <c r="G313" s="204"/>
      <c r="H313" s="212">
        <v>16.8</v>
      </c>
      <c r="I313" s="332" t="s">
        <v>34</v>
      </c>
      <c r="J313" s="204"/>
      <c r="K313" s="204"/>
      <c r="L313" s="333"/>
    </row>
    <row r="314" spans="2:12" s="14" customFormat="1" ht="13.5" hidden="1" outlineLevel="3">
      <c r="B314" s="335"/>
      <c r="C314" s="205"/>
      <c r="D314" s="206" t="s">
        <v>348</v>
      </c>
      <c r="E314" s="207" t="s">
        <v>34</v>
      </c>
      <c r="F314" s="208" t="s">
        <v>352</v>
      </c>
      <c r="G314" s="205"/>
      <c r="H314" s="209">
        <v>16.8</v>
      </c>
      <c r="I314" s="336" t="s">
        <v>34</v>
      </c>
      <c r="J314" s="205"/>
      <c r="K314" s="205"/>
      <c r="L314" s="337"/>
    </row>
    <row r="315" spans="2:12" s="1" customFormat="1" ht="22.5" customHeight="1" outlineLevel="2" collapsed="1">
      <c r="B315" s="302"/>
      <c r="C315" s="217" t="s">
        <v>234</v>
      </c>
      <c r="D315" s="217" t="s">
        <v>441</v>
      </c>
      <c r="E315" s="218" t="s">
        <v>6005</v>
      </c>
      <c r="F315" s="219" t="s">
        <v>6006</v>
      </c>
      <c r="G315" s="220" t="s">
        <v>417</v>
      </c>
      <c r="H315" s="221">
        <v>20.832</v>
      </c>
      <c r="I315" s="270">
        <v>22291.2</v>
      </c>
      <c r="J315" s="222">
        <f>ROUND(I315*H315,2)</f>
        <v>464370.28</v>
      </c>
      <c r="K315" s="219" t="s">
        <v>5100</v>
      </c>
      <c r="L315" s="334"/>
    </row>
    <row r="316" spans="2:12" s="13" customFormat="1" ht="13.5" hidden="1" outlineLevel="3">
      <c r="B316" s="331"/>
      <c r="C316" s="204"/>
      <c r="D316" s="206" t="s">
        <v>348</v>
      </c>
      <c r="E316" s="210" t="s">
        <v>34</v>
      </c>
      <c r="F316" s="211" t="s">
        <v>6007</v>
      </c>
      <c r="G316" s="204"/>
      <c r="H316" s="212">
        <v>20.832</v>
      </c>
      <c r="I316" s="332" t="s">
        <v>34</v>
      </c>
      <c r="J316" s="204"/>
      <c r="K316" s="204"/>
      <c r="L316" s="333"/>
    </row>
    <row r="317" spans="2:12" s="14" customFormat="1" ht="13.5" hidden="1" outlineLevel="3">
      <c r="B317" s="335"/>
      <c r="C317" s="205"/>
      <c r="D317" s="206" t="s">
        <v>348</v>
      </c>
      <c r="E317" s="207" t="s">
        <v>34</v>
      </c>
      <c r="F317" s="208" t="s">
        <v>352</v>
      </c>
      <c r="G317" s="205"/>
      <c r="H317" s="209">
        <v>20.832</v>
      </c>
      <c r="I317" s="336" t="s">
        <v>34</v>
      </c>
      <c r="J317" s="205"/>
      <c r="K317" s="205"/>
      <c r="L317" s="337"/>
    </row>
    <row r="318" spans="2:12" s="11" customFormat="1" ht="29.85" customHeight="1" outlineLevel="1">
      <c r="B318" s="318"/>
      <c r="C318" s="182"/>
      <c r="D318" s="188" t="s">
        <v>74</v>
      </c>
      <c r="E318" s="189" t="s">
        <v>90</v>
      </c>
      <c r="F318" s="189" t="s">
        <v>1361</v>
      </c>
      <c r="G318" s="182"/>
      <c r="H318" s="182"/>
      <c r="I318" s="321" t="s">
        <v>34</v>
      </c>
      <c r="J318" s="190">
        <f>SUM(J319)</f>
        <v>1025896.8</v>
      </c>
      <c r="K318" s="182"/>
      <c r="L318" s="320"/>
    </row>
    <row r="319" spans="2:12" s="1" customFormat="1" ht="31.5" customHeight="1" outlineLevel="2" collapsed="1">
      <c r="B319" s="302"/>
      <c r="C319" s="191" t="s">
        <v>561</v>
      </c>
      <c r="D319" s="191" t="s">
        <v>342</v>
      </c>
      <c r="E319" s="192" t="s">
        <v>6429</v>
      </c>
      <c r="F319" s="193" t="s">
        <v>6430</v>
      </c>
      <c r="G319" s="194" t="s">
        <v>5936</v>
      </c>
      <c r="H319" s="195">
        <v>1</v>
      </c>
      <c r="I319" s="269">
        <v>1025896.8</v>
      </c>
      <c r="J319" s="197">
        <f>ROUND(I319*H319,2)</f>
        <v>1025896.8</v>
      </c>
      <c r="K319" s="193" t="s">
        <v>5139</v>
      </c>
      <c r="L319" s="322"/>
    </row>
    <row r="320" spans="2:12" s="12" customFormat="1" ht="24" hidden="1" outlineLevel="3">
      <c r="B320" s="342"/>
      <c r="C320" s="203"/>
      <c r="D320" s="206" t="s">
        <v>348</v>
      </c>
      <c r="E320" s="343" t="s">
        <v>34</v>
      </c>
      <c r="F320" s="344" t="s">
        <v>6431</v>
      </c>
      <c r="G320" s="203"/>
      <c r="H320" s="345" t="s">
        <v>34</v>
      </c>
      <c r="I320" s="346" t="s">
        <v>34</v>
      </c>
      <c r="J320" s="203"/>
      <c r="K320" s="203"/>
      <c r="L320" s="347"/>
    </row>
    <row r="321" spans="2:12" s="12" customFormat="1" ht="13.5" hidden="1" outlineLevel="3">
      <c r="B321" s="342"/>
      <c r="C321" s="203"/>
      <c r="D321" s="206" t="s">
        <v>348</v>
      </c>
      <c r="E321" s="343" t="s">
        <v>34</v>
      </c>
      <c r="F321" s="344" t="s">
        <v>6432</v>
      </c>
      <c r="G321" s="203"/>
      <c r="H321" s="345" t="s">
        <v>34</v>
      </c>
      <c r="I321" s="346" t="s">
        <v>34</v>
      </c>
      <c r="J321" s="203"/>
      <c r="K321" s="203"/>
      <c r="L321" s="347"/>
    </row>
    <row r="322" spans="2:12" s="13" customFormat="1" ht="13.5" hidden="1" outlineLevel="3">
      <c r="B322" s="331"/>
      <c r="C322" s="204"/>
      <c r="D322" s="206" t="s">
        <v>348</v>
      </c>
      <c r="E322" s="210" t="s">
        <v>34</v>
      </c>
      <c r="F322" s="211" t="s">
        <v>23</v>
      </c>
      <c r="G322" s="204"/>
      <c r="H322" s="212">
        <v>1</v>
      </c>
      <c r="I322" s="332" t="s">
        <v>34</v>
      </c>
      <c r="J322" s="204"/>
      <c r="K322" s="204"/>
      <c r="L322" s="333"/>
    </row>
    <row r="323" spans="2:12" s="14" customFormat="1" ht="13.5" hidden="1" outlineLevel="3">
      <c r="B323" s="335"/>
      <c r="C323" s="205"/>
      <c r="D323" s="206" t="s">
        <v>348</v>
      </c>
      <c r="E323" s="207" t="s">
        <v>34</v>
      </c>
      <c r="F323" s="208" t="s">
        <v>352</v>
      </c>
      <c r="G323" s="205"/>
      <c r="H323" s="209">
        <v>1</v>
      </c>
      <c r="I323" s="336" t="s">
        <v>34</v>
      </c>
      <c r="J323" s="205"/>
      <c r="K323" s="205"/>
      <c r="L323" s="337"/>
    </row>
    <row r="324" spans="2:12" s="11" customFormat="1" ht="29.85" customHeight="1" outlineLevel="1">
      <c r="B324" s="318"/>
      <c r="C324" s="182"/>
      <c r="D324" s="188" t="s">
        <v>74</v>
      </c>
      <c r="E324" s="189" t="s">
        <v>347</v>
      </c>
      <c r="F324" s="189" t="s">
        <v>1579</v>
      </c>
      <c r="G324" s="182"/>
      <c r="H324" s="182"/>
      <c r="I324" s="321" t="s">
        <v>34</v>
      </c>
      <c r="J324" s="190">
        <f>SUM(J325:J330)</f>
        <v>14390.35</v>
      </c>
      <c r="K324" s="182"/>
      <c r="L324" s="320"/>
    </row>
    <row r="325" spans="2:12" s="1" customFormat="1" ht="22.5" customHeight="1" outlineLevel="2" collapsed="1">
      <c r="B325" s="302"/>
      <c r="C325" s="191" t="s">
        <v>565</v>
      </c>
      <c r="D325" s="191" t="s">
        <v>342</v>
      </c>
      <c r="E325" s="192" t="s">
        <v>5590</v>
      </c>
      <c r="F325" s="193" t="s">
        <v>5591</v>
      </c>
      <c r="G325" s="194" t="s">
        <v>345</v>
      </c>
      <c r="H325" s="195">
        <v>22.917</v>
      </c>
      <c r="I325" s="269">
        <v>626.9</v>
      </c>
      <c r="J325" s="197">
        <f>ROUND(I325*H325,2)</f>
        <v>14366.67</v>
      </c>
      <c r="K325" s="193" t="s">
        <v>5100</v>
      </c>
      <c r="L325" s="322"/>
    </row>
    <row r="326" spans="2:12" s="13" customFormat="1" ht="13.5" hidden="1" outlineLevel="3">
      <c r="B326" s="331"/>
      <c r="C326" s="204"/>
      <c r="D326" s="206" t="s">
        <v>348</v>
      </c>
      <c r="E326" s="210" t="s">
        <v>34</v>
      </c>
      <c r="F326" s="211" t="s">
        <v>6433</v>
      </c>
      <c r="G326" s="204"/>
      <c r="H326" s="212">
        <v>0.982</v>
      </c>
      <c r="I326" s="332" t="s">
        <v>34</v>
      </c>
      <c r="J326" s="204"/>
      <c r="K326" s="204"/>
      <c r="L326" s="333"/>
    </row>
    <row r="327" spans="2:12" s="13" customFormat="1" ht="13.5" hidden="1" outlineLevel="3">
      <c r="B327" s="331"/>
      <c r="C327" s="204"/>
      <c r="D327" s="206" t="s">
        <v>348</v>
      </c>
      <c r="E327" s="210" t="s">
        <v>34</v>
      </c>
      <c r="F327" s="211" t="s">
        <v>6434</v>
      </c>
      <c r="G327" s="204"/>
      <c r="H327" s="212">
        <v>3.24</v>
      </c>
      <c r="I327" s="332" t="s">
        <v>34</v>
      </c>
      <c r="J327" s="204"/>
      <c r="K327" s="204"/>
      <c r="L327" s="333"/>
    </row>
    <row r="328" spans="2:12" s="13" customFormat="1" ht="13.5" hidden="1" outlineLevel="3">
      <c r="B328" s="331"/>
      <c r="C328" s="204"/>
      <c r="D328" s="206" t="s">
        <v>348</v>
      </c>
      <c r="E328" s="210" t="s">
        <v>34</v>
      </c>
      <c r="F328" s="211" t="s">
        <v>6435</v>
      </c>
      <c r="G328" s="204"/>
      <c r="H328" s="212">
        <v>18.695</v>
      </c>
      <c r="I328" s="332" t="s">
        <v>34</v>
      </c>
      <c r="J328" s="204"/>
      <c r="K328" s="204"/>
      <c r="L328" s="333"/>
    </row>
    <row r="329" spans="2:12" s="14" customFormat="1" ht="13.5" hidden="1" outlineLevel="3">
      <c r="B329" s="335"/>
      <c r="C329" s="205"/>
      <c r="D329" s="206" t="s">
        <v>348</v>
      </c>
      <c r="E329" s="207" t="s">
        <v>34</v>
      </c>
      <c r="F329" s="208" t="s">
        <v>352</v>
      </c>
      <c r="G329" s="205"/>
      <c r="H329" s="209">
        <v>22.917</v>
      </c>
      <c r="I329" s="336" t="s">
        <v>34</v>
      </c>
      <c r="J329" s="205"/>
      <c r="K329" s="205"/>
      <c r="L329" s="337"/>
    </row>
    <row r="330" spans="2:12" s="1" customFormat="1" ht="22.5" customHeight="1" outlineLevel="2">
      <c r="B330" s="302"/>
      <c r="C330" s="191" t="s">
        <v>570</v>
      </c>
      <c r="D330" s="191" t="s">
        <v>342</v>
      </c>
      <c r="E330" s="192" t="s">
        <v>6436</v>
      </c>
      <c r="F330" s="193" t="s">
        <v>6437</v>
      </c>
      <c r="G330" s="194" t="s">
        <v>345</v>
      </c>
      <c r="H330" s="195">
        <v>0.01</v>
      </c>
      <c r="I330" s="269">
        <v>2368.4</v>
      </c>
      <c r="J330" s="197">
        <f>ROUND(I330*H330,2)</f>
        <v>23.68</v>
      </c>
      <c r="K330" s="193" t="s">
        <v>5100</v>
      </c>
      <c r="L330" s="322"/>
    </row>
    <row r="331" spans="2:12" s="11" customFormat="1" ht="29.85" customHeight="1" outlineLevel="1">
      <c r="B331" s="318"/>
      <c r="C331" s="182"/>
      <c r="D331" s="188" t="s">
        <v>74</v>
      </c>
      <c r="E331" s="189" t="s">
        <v>368</v>
      </c>
      <c r="F331" s="189" t="s">
        <v>1774</v>
      </c>
      <c r="G331" s="182"/>
      <c r="H331" s="182"/>
      <c r="I331" s="321" t="s">
        <v>34</v>
      </c>
      <c r="J331" s="190">
        <f>SUM(J332:J368)</f>
        <v>265513.70000000007</v>
      </c>
      <c r="K331" s="182"/>
      <c r="L331" s="320"/>
    </row>
    <row r="332" spans="2:12" s="1" customFormat="1" ht="22.5" customHeight="1" outlineLevel="2" collapsed="1">
      <c r="B332" s="302"/>
      <c r="C332" s="191" t="s">
        <v>571</v>
      </c>
      <c r="D332" s="191" t="s">
        <v>342</v>
      </c>
      <c r="E332" s="192" t="s">
        <v>6208</v>
      </c>
      <c r="F332" s="193" t="s">
        <v>6209</v>
      </c>
      <c r="G332" s="194" t="s">
        <v>390</v>
      </c>
      <c r="H332" s="195">
        <v>101.64</v>
      </c>
      <c r="I332" s="269">
        <v>222.9</v>
      </c>
      <c r="J332" s="197">
        <f>ROUND(I332*H332,2)</f>
        <v>22655.56</v>
      </c>
      <c r="K332" s="193" t="s">
        <v>5100</v>
      </c>
      <c r="L332" s="322"/>
    </row>
    <row r="333" spans="2:12" s="12" customFormat="1" ht="13.5" hidden="1" outlineLevel="3">
      <c r="B333" s="342"/>
      <c r="C333" s="203"/>
      <c r="D333" s="206" t="s">
        <v>348</v>
      </c>
      <c r="E333" s="343" t="s">
        <v>34</v>
      </c>
      <c r="F333" s="344" t="s">
        <v>6210</v>
      </c>
      <c r="G333" s="203"/>
      <c r="H333" s="345" t="s">
        <v>34</v>
      </c>
      <c r="I333" s="346" t="s">
        <v>34</v>
      </c>
      <c r="J333" s="203"/>
      <c r="K333" s="203"/>
      <c r="L333" s="347"/>
    </row>
    <row r="334" spans="2:12" s="12" customFormat="1" ht="13.5" hidden="1" outlineLevel="3">
      <c r="B334" s="342"/>
      <c r="C334" s="203"/>
      <c r="D334" s="206" t="s">
        <v>348</v>
      </c>
      <c r="E334" s="343" t="s">
        <v>34</v>
      </c>
      <c r="F334" s="344" t="s">
        <v>6351</v>
      </c>
      <c r="G334" s="203"/>
      <c r="H334" s="345" t="s">
        <v>34</v>
      </c>
      <c r="I334" s="346" t="s">
        <v>34</v>
      </c>
      <c r="J334" s="203"/>
      <c r="K334" s="203"/>
      <c r="L334" s="347"/>
    </row>
    <row r="335" spans="2:12" s="13" customFormat="1" ht="13.5" hidden="1" outlineLevel="3">
      <c r="B335" s="331"/>
      <c r="C335" s="204"/>
      <c r="D335" s="206" t="s">
        <v>348</v>
      </c>
      <c r="E335" s="210" t="s">
        <v>34</v>
      </c>
      <c r="F335" s="211" t="s">
        <v>6438</v>
      </c>
      <c r="G335" s="204"/>
      <c r="H335" s="212">
        <v>1.87</v>
      </c>
      <c r="I335" s="332" t="s">
        <v>34</v>
      </c>
      <c r="J335" s="204"/>
      <c r="K335" s="204"/>
      <c r="L335" s="333"/>
    </row>
    <row r="336" spans="2:12" s="13" customFormat="1" ht="13.5" hidden="1" outlineLevel="3">
      <c r="B336" s="331"/>
      <c r="C336" s="204"/>
      <c r="D336" s="206" t="s">
        <v>348</v>
      </c>
      <c r="E336" s="210" t="s">
        <v>34</v>
      </c>
      <c r="F336" s="211" t="s">
        <v>6439</v>
      </c>
      <c r="G336" s="204"/>
      <c r="H336" s="212">
        <v>99.77</v>
      </c>
      <c r="I336" s="332" t="s">
        <v>34</v>
      </c>
      <c r="J336" s="204"/>
      <c r="K336" s="204"/>
      <c r="L336" s="333"/>
    </row>
    <row r="337" spans="2:12" s="14" customFormat="1" ht="13.5" hidden="1" outlineLevel="3">
      <c r="B337" s="335"/>
      <c r="C337" s="205"/>
      <c r="D337" s="206" t="s">
        <v>348</v>
      </c>
      <c r="E337" s="207" t="s">
        <v>34</v>
      </c>
      <c r="F337" s="208" t="s">
        <v>352</v>
      </c>
      <c r="G337" s="205"/>
      <c r="H337" s="209">
        <v>101.64</v>
      </c>
      <c r="I337" s="336" t="s">
        <v>34</v>
      </c>
      <c r="J337" s="205"/>
      <c r="K337" s="205"/>
      <c r="L337" s="337"/>
    </row>
    <row r="338" spans="2:12" s="1" customFormat="1" ht="22.5" customHeight="1" outlineLevel="2" collapsed="1">
      <c r="B338" s="302"/>
      <c r="C338" s="191" t="s">
        <v>573</v>
      </c>
      <c r="D338" s="191" t="s">
        <v>342</v>
      </c>
      <c r="E338" s="192" t="s">
        <v>6440</v>
      </c>
      <c r="F338" s="193" t="s">
        <v>6441</v>
      </c>
      <c r="G338" s="194" t="s">
        <v>390</v>
      </c>
      <c r="H338" s="195">
        <v>23.76</v>
      </c>
      <c r="I338" s="269">
        <v>153.3</v>
      </c>
      <c r="J338" s="197">
        <f>ROUND(I338*H338,2)</f>
        <v>3642.41</v>
      </c>
      <c r="K338" s="193" t="s">
        <v>5100</v>
      </c>
      <c r="L338" s="322"/>
    </row>
    <row r="339" spans="2:12" s="12" customFormat="1" ht="13.5" hidden="1" outlineLevel="3">
      <c r="B339" s="342"/>
      <c r="C339" s="203"/>
      <c r="D339" s="206" t="s">
        <v>348</v>
      </c>
      <c r="E339" s="343" t="s">
        <v>34</v>
      </c>
      <c r="F339" s="344" t="s">
        <v>6351</v>
      </c>
      <c r="G339" s="203"/>
      <c r="H339" s="345" t="s">
        <v>34</v>
      </c>
      <c r="I339" s="346" t="s">
        <v>34</v>
      </c>
      <c r="J339" s="203"/>
      <c r="K339" s="203"/>
      <c r="L339" s="347"/>
    </row>
    <row r="340" spans="2:12" s="13" customFormat="1" ht="13.5" hidden="1" outlineLevel="3">
      <c r="B340" s="331"/>
      <c r="C340" s="204"/>
      <c r="D340" s="206" t="s">
        <v>348</v>
      </c>
      <c r="E340" s="210" t="s">
        <v>34</v>
      </c>
      <c r="F340" s="211" t="s">
        <v>6406</v>
      </c>
      <c r="G340" s="204"/>
      <c r="H340" s="212">
        <v>23.76</v>
      </c>
      <c r="I340" s="332" t="s">
        <v>34</v>
      </c>
      <c r="J340" s="204"/>
      <c r="K340" s="204"/>
      <c r="L340" s="333"/>
    </row>
    <row r="341" spans="2:12" s="14" customFormat="1" ht="13.5" hidden="1" outlineLevel="3">
      <c r="B341" s="335"/>
      <c r="C341" s="205"/>
      <c r="D341" s="206" t="s">
        <v>348</v>
      </c>
      <c r="E341" s="207" t="s">
        <v>34</v>
      </c>
      <c r="F341" s="208" t="s">
        <v>352</v>
      </c>
      <c r="G341" s="205"/>
      <c r="H341" s="209">
        <v>23.76</v>
      </c>
      <c r="I341" s="336" t="s">
        <v>34</v>
      </c>
      <c r="J341" s="205"/>
      <c r="K341" s="205"/>
      <c r="L341" s="337"/>
    </row>
    <row r="342" spans="2:12" s="1" customFormat="1" ht="22.5" customHeight="1" outlineLevel="2" collapsed="1">
      <c r="B342" s="302"/>
      <c r="C342" s="191" t="s">
        <v>576</v>
      </c>
      <c r="D342" s="191" t="s">
        <v>342</v>
      </c>
      <c r="E342" s="192" t="s">
        <v>5604</v>
      </c>
      <c r="F342" s="193" t="s">
        <v>5605</v>
      </c>
      <c r="G342" s="194" t="s">
        <v>390</v>
      </c>
      <c r="H342" s="195">
        <v>101.64</v>
      </c>
      <c r="I342" s="269">
        <v>181.1</v>
      </c>
      <c r="J342" s="197">
        <f>ROUND(I342*H342,2)</f>
        <v>18407</v>
      </c>
      <c r="K342" s="193" t="s">
        <v>5100</v>
      </c>
      <c r="L342" s="322"/>
    </row>
    <row r="343" spans="2:12" s="12" customFormat="1" ht="13.5" hidden="1" outlineLevel="3">
      <c r="B343" s="342"/>
      <c r="C343" s="203"/>
      <c r="D343" s="206" t="s">
        <v>348</v>
      </c>
      <c r="E343" s="343" t="s">
        <v>34</v>
      </c>
      <c r="F343" s="344" t="s">
        <v>6351</v>
      </c>
      <c r="G343" s="203"/>
      <c r="H343" s="345" t="s">
        <v>34</v>
      </c>
      <c r="I343" s="346" t="s">
        <v>34</v>
      </c>
      <c r="J343" s="203"/>
      <c r="K343" s="203"/>
      <c r="L343" s="347"/>
    </row>
    <row r="344" spans="2:12" s="13" customFormat="1" ht="13.5" hidden="1" outlineLevel="3">
      <c r="B344" s="331"/>
      <c r="C344" s="204"/>
      <c r="D344" s="206" t="s">
        <v>348</v>
      </c>
      <c r="E344" s="210" t="s">
        <v>34</v>
      </c>
      <c r="F344" s="211" t="s">
        <v>6404</v>
      </c>
      <c r="G344" s="204"/>
      <c r="H344" s="212">
        <v>1.87</v>
      </c>
      <c r="I344" s="332" t="s">
        <v>34</v>
      </c>
      <c r="J344" s="204"/>
      <c r="K344" s="204"/>
      <c r="L344" s="333"/>
    </row>
    <row r="345" spans="2:12" s="13" customFormat="1" ht="13.5" hidden="1" outlineLevel="3">
      <c r="B345" s="331"/>
      <c r="C345" s="204"/>
      <c r="D345" s="206" t="s">
        <v>348</v>
      </c>
      <c r="E345" s="210" t="s">
        <v>34</v>
      </c>
      <c r="F345" s="211" t="s">
        <v>6405</v>
      </c>
      <c r="G345" s="204"/>
      <c r="H345" s="212">
        <v>99.77</v>
      </c>
      <c r="I345" s="332" t="s">
        <v>34</v>
      </c>
      <c r="J345" s="204"/>
      <c r="K345" s="204"/>
      <c r="L345" s="333"/>
    </row>
    <row r="346" spans="2:12" s="14" customFormat="1" ht="13.5" hidden="1" outlineLevel="3">
      <c r="B346" s="335"/>
      <c r="C346" s="205"/>
      <c r="D346" s="206" t="s">
        <v>348</v>
      </c>
      <c r="E346" s="207" t="s">
        <v>34</v>
      </c>
      <c r="F346" s="208" t="s">
        <v>352</v>
      </c>
      <c r="G346" s="205"/>
      <c r="H346" s="209">
        <v>101.64</v>
      </c>
      <c r="I346" s="336" t="s">
        <v>34</v>
      </c>
      <c r="J346" s="205"/>
      <c r="K346" s="205"/>
      <c r="L346" s="337"/>
    </row>
    <row r="347" spans="2:12" s="1" customFormat="1" ht="22.5" customHeight="1" outlineLevel="2" collapsed="1">
      <c r="B347" s="302"/>
      <c r="C347" s="191" t="s">
        <v>581</v>
      </c>
      <c r="D347" s="191" t="s">
        <v>342</v>
      </c>
      <c r="E347" s="192" t="s">
        <v>5604</v>
      </c>
      <c r="F347" s="193" t="s">
        <v>5605</v>
      </c>
      <c r="G347" s="194" t="s">
        <v>390</v>
      </c>
      <c r="H347" s="195">
        <v>29.7</v>
      </c>
      <c r="I347" s="269">
        <v>181.1</v>
      </c>
      <c r="J347" s="197">
        <f>ROUND(I347*H347,2)</f>
        <v>5378.67</v>
      </c>
      <c r="K347" s="193" t="s">
        <v>5100</v>
      </c>
      <c r="L347" s="322"/>
    </row>
    <row r="348" spans="2:12" s="12" customFormat="1" ht="13.5" hidden="1" outlineLevel="3">
      <c r="B348" s="342"/>
      <c r="C348" s="203"/>
      <c r="D348" s="206" t="s">
        <v>348</v>
      </c>
      <c r="E348" s="343" t="s">
        <v>34</v>
      </c>
      <c r="F348" s="344" t="s">
        <v>6301</v>
      </c>
      <c r="G348" s="203"/>
      <c r="H348" s="345" t="s">
        <v>34</v>
      </c>
      <c r="I348" s="346" t="s">
        <v>34</v>
      </c>
      <c r="J348" s="203"/>
      <c r="K348" s="203"/>
      <c r="L348" s="347"/>
    </row>
    <row r="349" spans="2:12" s="12" customFormat="1" ht="13.5" hidden="1" outlineLevel="3">
      <c r="B349" s="342"/>
      <c r="C349" s="203"/>
      <c r="D349" s="206" t="s">
        <v>348</v>
      </c>
      <c r="E349" s="343" t="s">
        <v>34</v>
      </c>
      <c r="F349" s="344" t="s">
        <v>6351</v>
      </c>
      <c r="G349" s="203"/>
      <c r="H349" s="345" t="s">
        <v>34</v>
      </c>
      <c r="I349" s="346" t="s">
        <v>34</v>
      </c>
      <c r="J349" s="203"/>
      <c r="K349" s="203"/>
      <c r="L349" s="347"/>
    </row>
    <row r="350" spans="2:12" s="13" customFormat="1" ht="13.5" hidden="1" outlineLevel="3">
      <c r="B350" s="331"/>
      <c r="C350" s="204"/>
      <c r="D350" s="206" t="s">
        <v>348</v>
      </c>
      <c r="E350" s="210" t="s">
        <v>34</v>
      </c>
      <c r="F350" s="211" t="s">
        <v>6442</v>
      </c>
      <c r="G350" s="204"/>
      <c r="H350" s="212">
        <v>29.7</v>
      </c>
      <c r="I350" s="332" t="s">
        <v>34</v>
      </c>
      <c r="J350" s="204"/>
      <c r="K350" s="204"/>
      <c r="L350" s="333"/>
    </row>
    <row r="351" spans="2:12" s="14" customFormat="1" ht="13.5" hidden="1" outlineLevel="3">
      <c r="B351" s="335"/>
      <c r="C351" s="205"/>
      <c r="D351" s="206" t="s">
        <v>348</v>
      </c>
      <c r="E351" s="207" t="s">
        <v>34</v>
      </c>
      <c r="F351" s="208" t="s">
        <v>352</v>
      </c>
      <c r="G351" s="205"/>
      <c r="H351" s="209">
        <v>29.7</v>
      </c>
      <c r="I351" s="336" t="s">
        <v>34</v>
      </c>
      <c r="J351" s="205"/>
      <c r="K351" s="205"/>
      <c r="L351" s="337"/>
    </row>
    <row r="352" spans="2:12" s="1" customFormat="1" ht="22.5" customHeight="1" outlineLevel="2">
      <c r="B352" s="302"/>
      <c r="C352" s="191" t="s">
        <v>585</v>
      </c>
      <c r="D352" s="191" t="s">
        <v>342</v>
      </c>
      <c r="E352" s="192" t="s">
        <v>6443</v>
      </c>
      <c r="F352" s="193" t="s">
        <v>6444</v>
      </c>
      <c r="G352" s="194" t="s">
        <v>390</v>
      </c>
      <c r="H352" s="195">
        <v>23.76</v>
      </c>
      <c r="I352" s="269">
        <v>501.6</v>
      </c>
      <c r="J352" s="197">
        <f>ROUND(I352*H352,2)</f>
        <v>11918.02</v>
      </c>
      <c r="K352" s="193" t="s">
        <v>5100</v>
      </c>
      <c r="L352" s="322"/>
    </row>
    <row r="353" spans="2:12" s="1" customFormat="1" ht="22.5" customHeight="1" outlineLevel="2">
      <c r="B353" s="302"/>
      <c r="C353" s="191" t="s">
        <v>589</v>
      </c>
      <c r="D353" s="191" t="s">
        <v>342</v>
      </c>
      <c r="E353" s="192" t="s">
        <v>5637</v>
      </c>
      <c r="F353" s="193" t="s">
        <v>5638</v>
      </c>
      <c r="G353" s="194" t="s">
        <v>390</v>
      </c>
      <c r="H353" s="195">
        <v>101.64</v>
      </c>
      <c r="I353" s="269">
        <v>30.7</v>
      </c>
      <c r="J353" s="197">
        <f>ROUND(I353*H353,2)</f>
        <v>3120.35</v>
      </c>
      <c r="K353" s="193" t="s">
        <v>5100</v>
      </c>
      <c r="L353" s="322"/>
    </row>
    <row r="354" spans="2:12" s="1" customFormat="1" ht="22.5" customHeight="1" outlineLevel="2" collapsed="1">
      <c r="B354" s="302"/>
      <c r="C354" s="191" t="s">
        <v>592</v>
      </c>
      <c r="D354" s="191" t="s">
        <v>342</v>
      </c>
      <c r="E354" s="192" t="s">
        <v>6212</v>
      </c>
      <c r="F354" s="193" t="s">
        <v>6213</v>
      </c>
      <c r="G354" s="194" t="s">
        <v>390</v>
      </c>
      <c r="H354" s="195">
        <v>360.96</v>
      </c>
      <c r="I354" s="269">
        <v>22.3</v>
      </c>
      <c r="J354" s="197">
        <f>ROUND(I354*H354,2)</f>
        <v>8049.41</v>
      </c>
      <c r="K354" s="193" t="s">
        <v>5100</v>
      </c>
      <c r="L354" s="322"/>
    </row>
    <row r="355" spans="2:12" s="13" customFormat="1" ht="13.5" hidden="1" outlineLevel="3">
      <c r="B355" s="331"/>
      <c r="C355" s="204"/>
      <c r="D355" s="206" t="s">
        <v>348</v>
      </c>
      <c r="E355" s="210" t="s">
        <v>34</v>
      </c>
      <c r="F355" s="211" t="s">
        <v>6445</v>
      </c>
      <c r="G355" s="204"/>
      <c r="H355" s="212">
        <v>313.44</v>
      </c>
      <c r="I355" s="332" t="s">
        <v>34</v>
      </c>
      <c r="J355" s="204"/>
      <c r="K355" s="204"/>
      <c r="L355" s="333"/>
    </row>
    <row r="356" spans="2:12" s="13" customFormat="1" ht="13.5" hidden="1" outlineLevel="3">
      <c r="B356" s="331"/>
      <c r="C356" s="204"/>
      <c r="D356" s="206" t="s">
        <v>348</v>
      </c>
      <c r="E356" s="210" t="s">
        <v>34</v>
      </c>
      <c r="F356" s="211" t="s">
        <v>6446</v>
      </c>
      <c r="G356" s="204"/>
      <c r="H356" s="212">
        <v>47.52</v>
      </c>
      <c r="I356" s="332" t="s">
        <v>34</v>
      </c>
      <c r="J356" s="204"/>
      <c r="K356" s="204"/>
      <c r="L356" s="333"/>
    </row>
    <row r="357" spans="2:12" s="14" customFormat="1" ht="13.5" hidden="1" outlineLevel="3">
      <c r="B357" s="335"/>
      <c r="C357" s="205"/>
      <c r="D357" s="206" t="s">
        <v>348</v>
      </c>
      <c r="E357" s="207" t="s">
        <v>34</v>
      </c>
      <c r="F357" s="208" t="s">
        <v>352</v>
      </c>
      <c r="G357" s="205"/>
      <c r="H357" s="209">
        <v>360.96</v>
      </c>
      <c r="I357" s="336" t="s">
        <v>34</v>
      </c>
      <c r="J357" s="205"/>
      <c r="K357" s="205"/>
      <c r="L357" s="337"/>
    </row>
    <row r="358" spans="2:12" s="1" customFormat="1" ht="22.5" customHeight="1" outlineLevel="2" collapsed="1">
      <c r="B358" s="302"/>
      <c r="C358" s="191" t="s">
        <v>598</v>
      </c>
      <c r="D358" s="191" t="s">
        <v>342</v>
      </c>
      <c r="E358" s="192" t="s">
        <v>6215</v>
      </c>
      <c r="F358" s="193" t="s">
        <v>6216</v>
      </c>
      <c r="G358" s="194" t="s">
        <v>390</v>
      </c>
      <c r="H358" s="195">
        <v>488.38</v>
      </c>
      <c r="I358" s="269">
        <v>285.7</v>
      </c>
      <c r="J358" s="197">
        <f>ROUND(I358*H358,2)</f>
        <v>139530.17</v>
      </c>
      <c r="K358" s="193" t="s">
        <v>5100</v>
      </c>
      <c r="L358" s="322"/>
    </row>
    <row r="359" spans="2:12" s="12" customFormat="1" ht="13.5" hidden="1" outlineLevel="3">
      <c r="B359" s="342"/>
      <c r="C359" s="203"/>
      <c r="D359" s="206" t="s">
        <v>348</v>
      </c>
      <c r="E359" s="343" t="s">
        <v>34</v>
      </c>
      <c r="F359" s="344" t="s">
        <v>6351</v>
      </c>
      <c r="G359" s="203"/>
      <c r="H359" s="345" t="s">
        <v>34</v>
      </c>
      <c r="I359" s="346" t="s">
        <v>34</v>
      </c>
      <c r="J359" s="203"/>
      <c r="K359" s="203"/>
      <c r="L359" s="347"/>
    </row>
    <row r="360" spans="2:12" s="12" customFormat="1" ht="13.5" hidden="1" outlineLevel="3">
      <c r="B360" s="342"/>
      <c r="C360" s="203"/>
      <c r="D360" s="206" t="s">
        <v>348</v>
      </c>
      <c r="E360" s="343" t="s">
        <v>34</v>
      </c>
      <c r="F360" s="344" t="s">
        <v>6447</v>
      </c>
      <c r="G360" s="203"/>
      <c r="H360" s="345" t="s">
        <v>34</v>
      </c>
      <c r="I360" s="346" t="s">
        <v>34</v>
      </c>
      <c r="J360" s="203"/>
      <c r="K360" s="203"/>
      <c r="L360" s="347"/>
    </row>
    <row r="361" spans="2:12" s="12" customFormat="1" ht="13.5" hidden="1" outlineLevel="3">
      <c r="B361" s="342"/>
      <c r="C361" s="203"/>
      <c r="D361" s="206" t="s">
        <v>348</v>
      </c>
      <c r="E361" s="343" t="s">
        <v>34</v>
      </c>
      <c r="F361" s="344" t="s">
        <v>6448</v>
      </c>
      <c r="G361" s="203"/>
      <c r="H361" s="345" t="s">
        <v>34</v>
      </c>
      <c r="I361" s="346" t="s">
        <v>34</v>
      </c>
      <c r="J361" s="203"/>
      <c r="K361" s="203"/>
      <c r="L361" s="347"/>
    </row>
    <row r="362" spans="2:12" s="12" customFormat="1" ht="13.5" hidden="1" outlineLevel="3">
      <c r="B362" s="342"/>
      <c r="C362" s="203"/>
      <c r="D362" s="206" t="s">
        <v>348</v>
      </c>
      <c r="E362" s="343" t="s">
        <v>34</v>
      </c>
      <c r="F362" s="344" t="s">
        <v>6449</v>
      </c>
      <c r="G362" s="203"/>
      <c r="H362" s="345" t="s">
        <v>34</v>
      </c>
      <c r="I362" s="346" t="s">
        <v>34</v>
      </c>
      <c r="J362" s="203"/>
      <c r="K362" s="203"/>
      <c r="L362" s="347"/>
    </row>
    <row r="363" spans="2:12" s="13" customFormat="1" ht="13.5" hidden="1" outlineLevel="3">
      <c r="B363" s="331"/>
      <c r="C363" s="204"/>
      <c r="D363" s="206" t="s">
        <v>348</v>
      </c>
      <c r="E363" s="210" t="s">
        <v>34</v>
      </c>
      <c r="F363" s="211" t="s">
        <v>6450</v>
      </c>
      <c r="G363" s="204"/>
      <c r="H363" s="212">
        <v>488.38</v>
      </c>
      <c r="I363" s="332" t="s">
        <v>34</v>
      </c>
      <c r="J363" s="204"/>
      <c r="K363" s="204"/>
      <c r="L363" s="333"/>
    </row>
    <row r="364" spans="2:12" s="14" customFormat="1" ht="13.5" hidden="1" outlineLevel="3">
      <c r="B364" s="335"/>
      <c r="C364" s="205"/>
      <c r="D364" s="206" t="s">
        <v>348</v>
      </c>
      <c r="E364" s="207" t="s">
        <v>34</v>
      </c>
      <c r="F364" s="208" t="s">
        <v>352</v>
      </c>
      <c r="G364" s="205"/>
      <c r="H364" s="209">
        <v>488.38</v>
      </c>
      <c r="I364" s="336" t="s">
        <v>34</v>
      </c>
      <c r="J364" s="205"/>
      <c r="K364" s="205"/>
      <c r="L364" s="337"/>
    </row>
    <row r="365" spans="2:12" s="1" customFormat="1" ht="22.5" customHeight="1" outlineLevel="2">
      <c r="B365" s="302"/>
      <c r="C365" s="191" t="s">
        <v>600</v>
      </c>
      <c r="D365" s="191" t="s">
        <v>342</v>
      </c>
      <c r="E365" s="192" t="s">
        <v>6451</v>
      </c>
      <c r="F365" s="193" t="s">
        <v>6452</v>
      </c>
      <c r="G365" s="194" t="s">
        <v>390</v>
      </c>
      <c r="H365" s="195">
        <v>23.76</v>
      </c>
      <c r="I365" s="269">
        <v>724.5</v>
      </c>
      <c r="J365" s="197">
        <f>ROUND(I365*H365,2)</f>
        <v>17214.12</v>
      </c>
      <c r="K365" s="193" t="s">
        <v>5100</v>
      </c>
      <c r="L365" s="322"/>
    </row>
    <row r="366" spans="2:12" s="1" customFormat="1" ht="22.5" customHeight="1" outlineLevel="2">
      <c r="B366" s="302"/>
      <c r="C366" s="191" t="s">
        <v>604</v>
      </c>
      <c r="D366" s="191" t="s">
        <v>342</v>
      </c>
      <c r="E366" s="192" t="s">
        <v>6305</v>
      </c>
      <c r="F366" s="193" t="s">
        <v>6306</v>
      </c>
      <c r="G366" s="194" t="s">
        <v>390</v>
      </c>
      <c r="H366" s="195">
        <v>29.7</v>
      </c>
      <c r="I366" s="269">
        <v>181.1</v>
      </c>
      <c r="J366" s="197">
        <f>ROUND(I366*H366,2)</f>
        <v>5378.67</v>
      </c>
      <c r="K366" s="193" t="s">
        <v>5100</v>
      </c>
      <c r="L366" s="322"/>
    </row>
    <row r="367" spans="2:12" s="1" customFormat="1" ht="22.5" customHeight="1" outlineLevel="2">
      <c r="B367" s="302"/>
      <c r="C367" s="191" t="s">
        <v>608</v>
      </c>
      <c r="D367" s="191" t="s">
        <v>342</v>
      </c>
      <c r="E367" s="192" t="s">
        <v>6225</v>
      </c>
      <c r="F367" s="193" t="s">
        <v>6226</v>
      </c>
      <c r="G367" s="194" t="s">
        <v>390</v>
      </c>
      <c r="H367" s="195">
        <v>156.72</v>
      </c>
      <c r="I367" s="269">
        <v>181.1</v>
      </c>
      <c r="J367" s="197">
        <f>ROUND(I367*H367,2)</f>
        <v>28381.99</v>
      </c>
      <c r="K367" s="193" t="s">
        <v>5139</v>
      </c>
      <c r="L367" s="322"/>
    </row>
    <row r="368" spans="2:12" s="1" customFormat="1" ht="22.5" customHeight="1" outlineLevel="2" collapsed="1">
      <c r="B368" s="302"/>
      <c r="C368" s="217" t="s">
        <v>612</v>
      </c>
      <c r="D368" s="217" t="s">
        <v>441</v>
      </c>
      <c r="E368" s="218" t="s">
        <v>6453</v>
      </c>
      <c r="F368" s="219" t="s">
        <v>6454</v>
      </c>
      <c r="G368" s="220" t="s">
        <v>390</v>
      </c>
      <c r="H368" s="221">
        <v>15.147</v>
      </c>
      <c r="I368" s="270">
        <v>121.3</v>
      </c>
      <c r="J368" s="222">
        <f>ROUND(I368*H368,2)</f>
        <v>1837.33</v>
      </c>
      <c r="K368" s="219" t="s">
        <v>5100</v>
      </c>
      <c r="L368" s="334"/>
    </row>
    <row r="369" spans="2:12" s="12" customFormat="1" ht="13.5" hidden="1" outlineLevel="3">
      <c r="B369" s="342"/>
      <c r="C369" s="203"/>
      <c r="D369" s="206" t="s">
        <v>348</v>
      </c>
      <c r="E369" s="343" t="s">
        <v>34</v>
      </c>
      <c r="F369" s="344" t="s">
        <v>6455</v>
      </c>
      <c r="G369" s="203"/>
      <c r="H369" s="345" t="s">
        <v>34</v>
      </c>
      <c r="I369" s="346" t="s">
        <v>34</v>
      </c>
      <c r="J369" s="203"/>
      <c r="K369" s="203"/>
      <c r="L369" s="347"/>
    </row>
    <row r="370" spans="2:12" s="13" customFormat="1" ht="13.5" hidden="1" outlineLevel="3">
      <c r="B370" s="331"/>
      <c r="C370" s="204"/>
      <c r="D370" s="206" t="s">
        <v>348</v>
      </c>
      <c r="E370" s="210" t="s">
        <v>34</v>
      </c>
      <c r="F370" s="211" t="s">
        <v>6456</v>
      </c>
      <c r="G370" s="204"/>
      <c r="H370" s="212">
        <v>15.147</v>
      </c>
      <c r="I370" s="332" t="s">
        <v>34</v>
      </c>
      <c r="J370" s="204"/>
      <c r="K370" s="204"/>
      <c r="L370" s="333"/>
    </row>
    <row r="371" spans="2:12" s="14" customFormat="1" ht="13.5" hidden="1" outlineLevel="3">
      <c r="B371" s="335"/>
      <c r="C371" s="205"/>
      <c r="D371" s="206" t="s">
        <v>348</v>
      </c>
      <c r="E371" s="207" t="s">
        <v>34</v>
      </c>
      <c r="F371" s="208" t="s">
        <v>352</v>
      </c>
      <c r="G371" s="205"/>
      <c r="H371" s="209">
        <v>15.147</v>
      </c>
      <c r="I371" s="336" t="s">
        <v>34</v>
      </c>
      <c r="J371" s="205"/>
      <c r="K371" s="205"/>
      <c r="L371" s="337"/>
    </row>
    <row r="372" spans="2:12" s="11" customFormat="1" ht="29.85" customHeight="1" outlineLevel="1">
      <c r="B372" s="318"/>
      <c r="C372" s="182"/>
      <c r="D372" s="188" t="s">
        <v>74</v>
      </c>
      <c r="E372" s="189" t="s">
        <v>382</v>
      </c>
      <c r="F372" s="189" t="s">
        <v>1861</v>
      </c>
      <c r="G372" s="182"/>
      <c r="H372" s="182"/>
      <c r="I372" s="321" t="s">
        <v>34</v>
      </c>
      <c r="J372" s="190">
        <f>SUM(J373:J416)</f>
        <v>151262.7</v>
      </c>
      <c r="K372" s="182"/>
      <c r="L372" s="320"/>
    </row>
    <row r="373" spans="2:12" s="1" customFormat="1" ht="22.5" customHeight="1" outlineLevel="2">
      <c r="B373" s="302"/>
      <c r="C373" s="191" t="s">
        <v>618</v>
      </c>
      <c r="D373" s="191" t="s">
        <v>342</v>
      </c>
      <c r="E373" s="192" t="s">
        <v>6457</v>
      </c>
      <c r="F373" s="193" t="s">
        <v>6458</v>
      </c>
      <c r="G373" s="194" t="s">
        <v>1130</v>
      </c>
      <c r="H373" s="195">
        <v>5</v>
      </c>
      <c r="I373" s="269">
        <v>487.6</v>
      </c>
      <c r="J373" s="197">
        <f>ROUND(I373*H373,2)</f>
        <v>2438</v>
      </c>
      <c r="K373" s="193" t="s">
        <v>5100</v>
      </c>
      <c r="L373" s="322"/>
    </row>
    <row r="374" spans="2:12" s="1" customFormat="1" ht="22.5" customHeight="1" outlineLevel="2">
      <c r="B374" s="302"/>
      <c r="C374" s="191" t="s">
        <v>637</v>
      </c>
      <c r="D374" s="191" t="s">
        <v>342</v>
      </c>
      <c r="E374" s="192" t="s">
        <v>6459</v>
      </c>
      <c r="F374" s="193" t="s">
        <v>6460</v>
      </c>
      <c r="G374" s="194" t="s">
        <v>1130</v>
      </c>
      <c r="H374" s="195">
        <v>1</v>
      </c>
      <c r="I374" s="269">
        <v>557.3</v>
      </c>
      <c r="J374" s="197">
        <f>ROUND(I374*H374,2)</f>
        <v>557.3</v>
      </c>
      <c r="K374" s="193" t="s">
        <v>5100</v>
      </c>
      <c r="L374" s="322"/>
    </row>
    <row r="375" spans="2:12" s="1" customFormat="1" ht="22.5" customHeight="1" outlineLevel="2" collapsed="1">
      <c r="B375" s="302"/>
      <c r="C375" s="191" t="s">
        <v>639</v>
      </c>
      <c r="D375" s="191" t="s">
        <v>342</v>
      </c>
      <c r="E375" s="192" t="s">
        <v>6461</v>
      </c>
      <c r="F375" s="193" t="s">
        <v>6462</v>
      </c>
      <c r="G375" s="194" t="s">
        <v>491</v>
      </c>
      <c r="H375" s="195">
        <v>155</v>
      </c>
      <c r="I375" s="269">
        <v>90.6</v>
      </c>
      <c r="J375" s="197">
        <f>ROUND(I375*H375,2)</f>
        <v>14043</v>
      </c>
      <c r="K375" s="193" t="s">
        <v>5100</v>
      </c>
      <c r="L375" s="322"/>
    </row>
    <row r="376" spans="2:12" s="13" customFormat="1" ht="13.5" hidden="1" outlineLevel="3">
      <c r="B376" s="331"/>
      <c r="C376" s="204"/>
      <c r="D376" s="206" t="s">
        <v>348</v>
      </c>
      <c r="E376" s="210" t="s">
        <v>34</v>
      </c>
      <c r="F376" s="211" t="s">
        <v>6463</v>
      </c>
      <c r="G376" s="204"/>
      <c r="H376" s="212">
        <v>155</v>
      </c>
      <c r="I376" s="332" t="s">
        <v>34</v>
      </c>
      <c r="J376" s="204"/>
      <c r="K376" s="204"/>
      <c r="L376" s="333"/>
    </row>
    <row r="377" spans="2:12" s="14" customFormat="1" ht="13.5" hidden="1" outlineLevel="3">
      <c r="B377" s="335"/>
      <c r="C377" s="205"/>
      <c r="D377" s="206" t="s">
        <v>348</v>
      </c>
      <c r="E377" s="207" t="s">
        <v>34</v>
      </c>
      <c r="F377" s="208" t="s">
        <v>352</v>
      </c>
      <c r="G377" s="205"/>
      <c r="H377" s="209">
        <v>155</v>
      </c>
      <c r="I377" s="336" t="s">
        <v>34</v>
      </c>
      <c r="J377" s="205"/>
      <c r="K377" s="205"/>
      <c r="L377" s="337"/>
    </row>
    <row r="378" spans="2:12" s="1" customFormat="1" ht="22.5" customHeight="1" outlineLevel="2">
      <c r="B378" s="302"/>
      <c r="C378" s="191" t="s">
        <v>641</v>
      </c>
      <c r="D378" s="191" t="s">
        <v>342</v>
      </c>
      <c r="E378" s="192" t="s">
        <v>5920</v>
      </c>
      <c r="F378" s="193" t="s">
        <v>5921</v>
      </c>
      <c r="G378" s="194" t="s">
        <v>491</v>
      </c>
      <c r="H378" s="195">
        <v>155</v>
      </c>
      <c r="I378" s="269">
        <v>27.9</v>
      </c>
      <c r="J378" s="197">
        <f>ROUND(I378*H378,2)</f>
        <v>4324.5</v>
      </c>
      <c r="K378" s="193" t="s">
        <v>5100</v>
      </c>
      <c r="L378" s="322"/>
    </row>
    <row r="379" spans="2:12" s="1" customFormat="1" ht="22.5" customHeight="1" outlineLevel="2">
      <c r="B379" s="302"/>
      <c r="C379" s="191" t="s">
        <v>643</v>
      </c>
      <c r="D379" s="191" t="s">
        <v>342</v>
      </c>
      <c r="E379" s="192" t="s">
        <v>5678</v>
      </c>
      <c r="F379" s="193" t="s">
        <v>5679</v>
      </c>
      <c r="G379" s="194" t="s">
        <v>5924</v>
      </c>
      <c r="H379" s="195">
        <v>1</v>
      </c>
      <c r="I379" s="269">
        <v>557.3</v>
      </c>
      <c r="J379" s="197">
        <f>ROUND(I379*H379,2)</f>
        <v>557.3</v>
      </c>
      <c r="K379" s="193" t="s">
        <v>5100</v>
      </c>
      <c r="L379" s="322"/>
    </row>
    <row r="380" spans="2:12" s="1" customFormat="1" ht="22.5" customHeight="1" outlineLevel="2" collapsed="1">
      <c r="B380" s="302"/>
      <c r="C380" s="191" t="s">
        <v>645</v>
      </c>
      <c r="D380" s="191" t="s">
        <v>342</v>
      </c>
      <c r="E380" s="192" t="s">
        <v>6233</v>
      </c>
      <c r="F380" s="193" t="s">
        <v>5681</v>
      </c>
      <c r="G380" s="194" t="s">
        <v>1130</v>
      </c>
      <c r="H380" s="195">
        <v>2</v>
      </c>
      <c r="I380" s="269">
        <v>1114.6</v>
      </c>
      <c r="J380" s="197">
        <f>ROUND(I380*H380,2)</f>
        <v>2229.2</v>
      </c>
      <c r="K380" s="193" t="s">
        <v>5100</v>
      </c>
      <c r="L380" s="322"/>
    </row>
    <row r="381" spans="2:12" s="13" customFormat="1" ht="13.5" hidden="1" outlineLevel="3">
      <c r="B381" s="331"/>
      <c r="C381" s="204"/>
      <c r="D381" s="206" t="s">
        <v>348</v>
      </c>
      <c r="E381" s="210" t="s">
        <v>34</v>
      </c>
      <c r="F381" s="211" t="s">
        <v>6464</v>
      </c>
      <c r="G381" s="204"/>
      <c r="H381" s="212">
        <v>2</v>
      </c>
      <c r="I381" s="332" t="s">
        <v>34</v>
      </c>
      <c r="J381" s="204"/>
      <c r="K381" s="204"/>
      <c r="L381" s="333"/>
    </row>
    <row r="382" spans="2:12" s="14" customFormat="1" ht="13.5" hidden="1" outlineLevel="3">
      <c r="B382" s="335"/>
      <c r="C382" s="205"/>
      <c r="D382" s="206" t="s">
        <v>348</v>
      </c>
      <c r="E382" s="207" t="s">
        <v>34</v>
      </c>
      <c r="F382" s="208" t="s">
        <v>352</v>
      </c>
      <c r="G382" s="205"/>
      <c r="H382" s="209">
        <v>2</v>
      </c>
      <c r="I382" s="336" t="s">
        <v>34</v>
      </c>
      <c r="J382" s="205"/>
      <c r="K382" s="205"/>
      <c r="L382" s="337"/>
    </row>
    <row r="383" spans="2:12" s="1" customFormat="1" ht="22.5" customHeight="1" outlineLevel="2" collapsed="1">
      <c r="B383" s="302"/>
      <c r="C383" s="191" t="s">
        <v>652</v>
      </c>
      <c r="D383" s="191" t="s">
        <v>342</v>
      </c>
      <c r="E383" s="192" t="s">
        <v>5682</v>
      </c>
      <c r="F383" s="193" t="s">
        <v>5683</v>
      </c>
      <c r="G383" s="194" t="s">
        <v>1130</v>
      </c>
      <c r="H383" s="195">
        <v>1</v>
      </c>
      <c r="I383" s="269">
        <v>4876.2</v>
      </c>
      <c r="J383" s="197">
        <f>ROUND(I383*H383,2)</f>
        <v>4876.2</v>
      </c>
      <c r="K383" s="193" t="s">
        <v>5100</v>
      </c>
      <c r="L383" s="322"/>
    </row>
    <row r="384" spans="2:12" s="13" customFormat="1" ht="13.5" hidden="1" outlineLevel="3">
      <c r="B384" s="331"/>
      <c r="C384" s="204"/>
      <c r="D384" s="206" t="s">
        <v>348</v>
      </c>
      <c r="E384" s="210" t="s">
        <v>34</v>
      </c>
      <c r="F384" s="211" t="s">
        <v>6465</v>
      </c>
      <c r="G384" s="204"/>
      <c r="H384" s="212">
        <v>1</v>
      </c>
      <c r="I384" s="332" t="s">
        <v>34</v>
      </c>
      <c r="J384" s="204"/>
      <c r="K384" s="204"/>
      <c r="L384" s="333"/>
    </row>
    <row r="385" spans="2:12" s="14" customFormat="1" ht="13.5" hidden="1" outlineLevel="3">
      <c r="B385" s="335"/>
      <c r="C385" s="205"/>
      <c r="D385" s="206" t="s">
        <v>348</v>
      </c>
      <c r="E385" s="207" t="s">
        <v>34</v>
      </c>
      <c r="F385" s="208" t="s">
        <v>352</v>
      </c>
      <c r="G385" s="205"/>
      <c r="H385" s="209">
        <v>1</v>
      </c>
      <c r="I385" s="336" t="s">
        <v>34</v>
      </c>
      <c r="J385" s="205"/>
      <c r="K385" s="205"/>
      <c r="L385" s="337"/>
    </row>
    <row r="386" spans="2:12" s="1" customFormat="1" ht="22.5" customHeight="1" outlineLevel="2">
      <c r="B386" s="302"/>
      <c r="C386" s="191" t="s">
        <v>655</v>
      </c>
      <c r="D386" s="191" t="s">
        <v>342</v>
      </c>
      <c r="E386" s="192" t="s">
        <v>6313</v>
      </c>
      <c r="F386" s="193" t="s">
        <v>6314</v>
      </c>
      <c r="G386" s="194" t="s">
        <v>1130</v>
      </c>
      <c r="H386" s="195">
        <v>2</v>
      </c>
      <c r="I386" s="269">
        <v>626.9</v>
      </c>
      <c r="J386" s="197">
        <f>ROUND(I386*H386,2)</f>
        <v>1253.8</v>
      </c>
      <c r="K386" s="193" t="s">
        <v>5100</v>
      </c>
      <c r="L386" s="322"/>
    </row>
    <row r="387" spans="2:12" s="1" customFormat="1" ht="22.5" customHeight="1" outlineLevel="2" collapsed="1">
      <c r="B387" s="302"/>
      <c r="C387" s="191" t="s">
        <v>659</v>
      </c>
      <c r="D387" s="191" t="s">
        <v>342</v>
      </c>
      <c r="E387" s="192" t="s">
        <v>6466</v>
      </c>
      <c r="F387" s="193" t="s">
        <v>6467</v>
      </c>
      <c r="G387" s="194" t="s">
        <v>1130</v>
      </c>
      <c r="H387" s="195">
        <v>1</v>
      </c>
      <c r="I387" s="269">
        <v>209</v>
      </c>
      <c r="J387" s="197">
        <f>ROUND(I387*H387,2)</f>
        <v>209</v>
      </c>
      <c r="K387" s="193" t="s">
        <v>5100</v>
      </c>
      <c r="L387" s="322"/>
    </row>
    <row r="388" spans="2:12" s="12" customFormat="1" ht="13.5" hidden="1" outlineLevel="3">
      <c r="B388" s="342"/>
      <c r="C388" s="203"/>
      <c r="D388" s="206" t="s">
        <v>348</v>
      </c>
      <c r="E388" s="343" t="s">
        <v>34</v>
      </c>
      <c r="F388" s="344" t="s">
        <v>6468</v>
      </c>
      <c r="G388" s="203"/>
      <c r="H388" s="345" t="s">
        <v>34</v>
      </c>
      <c r="I388" s="346" t="s">
        <v>34</v>
      </c>
      <c r="J388" s="203"/>
      <c r="K388" s="203"/>
      <c r="L388" s="347"/>
    </row>
    <row r="389" spans="2:12" s="13" customFormat="1" ht="13.5" hidden="1" outlineLevel="3">
      <c r="B389" s="331"/>
      <c r="C389" s="204"/>
      <c r="D389" s="206" t="s">
        <v>348</v>
      </c>
      <c r="E389" s="210" t="s">
        <v>34</v>
      </c>
      <c r="F389" s="211" t="s">
        <v>23</v>
      </c>
      <c r="G389" s="204"/>
      <c r="H389" s="212">
        <v>1</v>
      </c>
      <c r="I389" s="332" t="s">
        <v>34</v>
      </c>
      <c r="J389" s="204"/>
      <c r="K389" s="204"/>
      <c r="L389" s="333"/>
    </row>
    <row r="390" spans="2:12" s="14" customFormat="1" ht="13.5" hidden="1" outlineLevel="3">
      <c r="B390" s="335"/>
      <c r="C390" s="205"/>
      <c r="D390" s="206" t="s">
        <v>348</v>
      </c>
      <c r="E390" s="207" t="s">
        <v>34</v>
      </c>
      <c r="F390" s="208" t="s">
        <v>352</v>
      </c>
      <c r="G390" s="205"/>
      <c r="H390" s="209">
        <v>1</v>
      </c>
      <c r="I390" s="336" t="s">
        <v>34</v>
      </c>
      <c r="J390" s="205"/>
      <c r="K390" s="205"/>
      <c r="L390" s="337"/>
    </row>
    <row r="391" spans="2:12" s="1" customFormat="1" ht="22.5" customHeight="1" outlineLevel="2">
      <c r="B391" s="302"/>
      <c r="C391" s="191" t="s">
        <v>663</v>
      </c>
      <c r="D391" s="191" t="s">
        <v>342</v>
      </c>
      <c r="E391" s="192" t="s">
        <v>5928</v>
      </c>
      <c r="F391" s="193" t="s">
        <v>5812</v>
      </c>
      <c r="G391" s="194" t="s">
        <v>491</v>
      </c>
      <c r="H391" s="195">
        <v>170</v>
      </c>
      <c r="I391" s="269">
        <v>11.1</v>
      </c>
      <c r="J391" s="197">
        <f aca="true" t="shared" si="0" ref="J391:J401">ROUND(I391*H391,2)</f>
        <v>1887</v>
      </c>
      <c r="K391" s="193" t="s">
        <v>5100</v>
      </c>
      <c r="L391" s="322"/>
    </row>
    <row r="392" spans="2:12" s="1" customFormat="1" ht="31.5" customHeight="1" outlineLevel="2">
      <c r="B392" s="302"/>
      <c r="C392" s="191" t="s">
        <v>710</v>
      </c>
      <c r="D392" s="191" t="s">
        <v>342</v>
      </c>
      <c r="E392" s="192" t="s">
        <v>6469</v>
      </c>
      <c r="F392" s="193" t="s">
        <v>6470</v>
      </c>
      <c r="G392" s="194" t="s">
        <v>3743</v>
      </c>
      <c r="H392" s="195">
        <v>1</v>
      </c>
      <c r="I392" s="269">
        <v>2786.4</v>
      </c>
      <c r="J392" s="197">
        <f t="shared" si="0"/>
        <v>2786.4</v>
      </c>
      <c r="K392" s="193" t="s">
        <v>5139</v>
      </c>
      <c r="L392" s="322"/>
    </row>
    <row r="393" spans="2:12" s="1" customFormat="1" ht="22.5" customHeight="1" outlineLevel="2">
      <c r="B393" s="302"/>
      <c r="C393" s="191" t="s">
        <v>714</v>
      </c>
      <c r="D393" s="191" t="s">
        <v>342</v>
      </c>
      <c r="E393" s="192" t="s">
        <v>6471</v>
      </c>
      <c r="F393" s="193" t="s">
        <v>6472</v>
      </c>
      <c r="G393" s="194" t="s">
        <v>5936</v>
      </c>
      <c r="H393" s="195">
        <v>1</v>
      </c>
      <c r="I393" s="269">
        <v>2089.8</v>
      </c>
      <c r="J393" s="197">
        <f t="shared" si="0"/>
        <v>2089.8</v>
      </c>
      <c r="K393" s="193" t="s">
        <v>5139</v>
      </c>
      <c r="L393" s="322"/>
    </row>
    <row r="394" spans="2:12" s="1" customFormat="1" ht="22.5" customHeight="1" outlineLevel="2">
      <c r="B394" s="302"/>
      <c r="C394" s="191" t="s">
        <v>718</v>
      </c>
      <c r="D394" s="191" t="s">
        <v>342</v>
      </c>
      <c r="E394" s="192" t="s">
        <v>6473</v>
      </c>
      <c r="F394" s="193" t="s">
        <v>6474</v>
      </c>
      <c r="G394" s="194" t="s">
        <v>5936</v>
      </c>
      <c r="H394" s="195">
        <v>1</v>
      </c>
      <c r="I394" s="269">
        <v>2089.8</v>
      </c>
      <c r="J394" s="197">
        <f t="shared" si="0"/>
        <v>2089.8</v>
      </c>
      <c r="K394" s="193" t="s">
        <v>5139</v>
      </c>
      <c r="L394" s="322"/>
    </row>
    <row r="395" spans="2:12" s="1" customFormat="1" ht="22.5" customHeight="1" outlineLevel="2">
      <c r="B395" s="302"/>
      <c r="C395" s="191" t="s">
        <v>722</v>
      </c>
      <c r="D395" s="191" t="s">
        <v>342</v>
      </c>
      <c r="E395" s="192" t="s">
        <v>6475</v>
      </c>
      <c r="F395" s="193" t="s">
        <v>6476</v>
      </c>
      <c r="G395" s="194" t="s">
        <v>1130</v>
      </c>
      <c r="H395" s="195">
        <v>11</v>
      </c>
      <c r="I395" s="269">
        <v>250.8</v>
      </c>
      <c r="J395" s="197">
        <f t="shared" si="0"/>
        <v>2758.8</v>
      </c>
      <c r="K395" s="193" t="s">
        <v>5139</v>
      </c>
      <c r="L395" s="322"/>
    </row>
    <row r="396" spans="2:12" s="1" customFormat="1" ht="22.5" customHeight="1" outlineLevel="2">
      <c r="B396" s="302"/>
      <c r="C396" s="191" t="s">
        <v>726</v>
      </c>
      <c r="D396" s="191" t="s">
        <v>342</v>
      </c>
      <c r="E396" s="192" t="s">
        <v>6477</v>
      </c>
      <c r="F396" s="193" t="s">
        <v>6478</v>
      </c>
      <c r="G396" s="194" t="s">
        <v>491</v>
      </c>
      <c r="H396" s="195">
        <v>155</v>
      </c>
      <c r="I396" s="269">
        <v>48.8</v>
      </c>
      <c r="J396" s="197">
        <f t="shared" si="0"/>
        <v>7564</v>
      </c>
      <c r="K396" s="193" t="s">
        <v>5139</v>
      </c>
      <c r="L396" s="322"/>
    </row>
    <row r="397" spans="2:12" s="1" customFormat="1" ht="22.5" customHeight="1" outlineLevel="2">
      <c r="B397" s="302"/>
      <c r="C397" s="217" t="s">
        <v>731</v>
      </c>
      <c r="D397" s="217" t="s">
        <v>441</v>
      </c>
      <c r="E397" s="218" t="s">
        <v>6479</v>
      </c>
      <c r="F397" s="219" t="s">
        <v>6480</v>
      </c>
      <c r="G397" s="220" t="s">
        <v>1130</v>
      </c>
      <c r="H397" s="221">
        <v>6</v>
      </c>
      <c r="I397" s="270">
        <v>1167.5</v>
      </c>
      <c r="J397" s="222">
        <f t="shared" si="0"/>
        <v>7005</v>
      </c>
      <c r="K397" s="219" t="s">
        <v>5139</v>
      </c>
      <c r="L397" s="334"/>
    </row>
    <row r="398" spans="2:12" s="1" customFormat="1" ht="22.5" customHeight="1" outlineLevel="2">
      <c r="B398" s="302"/>
      <c r="C398" s="217" t="s">
        <v>734</v>
      </c>
      <c r="D398" s="217" t="s">
        <v>441</v>
      </c>
      <c r="E398" s="218" t="s">
        <v>6481</v>
      </c>
      <c r="F398" s="219" t="s">
        <v>6482</v>
      </c>
      <c r="G398" s="220" t="s">
        <v>1130</v>
      </c>
      <c r="H398" s="221">
        <v>3</v>
      </c>
      <c r="I398" s="270">
        <v>1173.1</v>
      </c>
      <c r="J398" s="222">
        <f t="shared" si="0"/>
        <v>3519.3</v>
      </c>
      <c r="K398" s="219" t="s">
        <v>5139</v>
      </c>
      <c r="L398" s="334"/>
    </row>
    <row r="399" spans="2:12" s="1" customFormat="1" ht="22.5" customHeight="1" outlineLevel="2">
      <c r="B399" s="302"/>
      <c r="C399" s="217" t="s">
        <v>737</v>
      </c>
      <c r="D399" s="217" t="s">
        <v>441</v>
      </c>
      <c r="E399" s="218" t="s">
        <v>6483</v>
      </c>
      <c r="F399" s="219" t="s">
        <v>6484</v>
      </c>
      <c r="G399" s="220" t="s">
        <v>1130</v>
      </c>
      <c r="H399" s="221">
        <v>2</v>
      </c>
      <c r="I399" s="270">
        <v>1248.3</v>
      </c>
      <c r="J399" s="222">
        <f t="shared" si="0"/>
        <v>2496.6</v>
      </c>
      <c r="K399" s="219" t="s">
        <v>5139</v>
      </c>
      <c r="L399" s="334"/>
    </row>
    <row r="400" spans="2:12" s="1" customFormat="1" ht="22.5" customHeight="1" outlineLevel="2">
      <c r="B400" s="302"/>
      <c r="C400" s="217" t="s">
        <v>741</v>
      </c>
      <c r="D400" s="217" t="s">
        <v>441</v>
      </c>
      <c r="E400" s="218" t="s">
        <v>6485</v>
      </c>
      <c r="F400" s="219" t="s">
        <v>6486</v>
      </c>
      <c r="G400" s="220" t="s">
        <v>1130</v>
      </c>
      <c r="H400" s="221">
        <v>1</v>
      </c>
      <c r="I400" s="270">
        <v>987.8</v>
      </c>
      <c r="J400" s="222">
        <f t="shared" si="0"/>
        <v>987.8</v>
      </c>
      <c r="K400" s="219" t="s">
        <v>5139</v>
      </c>
      <c r="L400" s="334"/>
    </row>
    <row r="401" spans="2:12" s="1" customFormat="1" ht="22.5" customHeight="1" outlineLevel="2" collapsed="1">
      <c r="B401" s="302"/>
      <c r="C401" s="217" t="s">
        <v>743</v>
      </c>
      <c r="D401" s="217" t="s">
        <v>441</v>
      </c>
      <c r="E401" s="218" t="s">
        <v>6487</v>
      </c>
      <c r="F401" s="219" t="s">
        <v>6488</v>
      </c>
      <c r="G401" s="220" t="s">
        <v>491</v>
      </c>
      <c r="H401" s="221">
        <v>158.34</v>
      </c>
      <c r="I401" s="270">
        <v>195</v>
      </c>
      <c r="J401" s="222">
        <f t="shared" si="0"/>
        <v>30876.3</v>
      </c>
      <c r="K401" s="219" t="s">
        <v>5100</v>
      </c>
      <c r="L401" s="334"/>
    </row>
    <row r="402" spans="2:12" s="13" customFormat="1" ht="13.5" hidden="1" outlineLevel="3">
      <c r="B402" s="331"/>
      <c r="C402" s="204"/>
      <c r="D402" s="206" t="s">
        <v>348</v>
      </c>
      <c r="E402" s="210" t="s">
        <v>34</v>
      </c>
      <c r="F402" s="211" t="s">
        <v>6489</v>
      </c>
      <c r="G402" s="204"/>
      <c r="H402" s="212">
        <v>158.34</v>
      </c>
      <c r="I402" s="332" t="s">
        <v>34</v>
      </c>
      <c r="J402" s="204"/>
      <c r="K402" s="204"/>
      <c r="L402" s="333"/>
    </row>
    <row r="403" spans="2:12" s="14" customFormat="1" ht="13.5" hidden="1" outlineLevel="3">
      <c r="B403" s="335"/>
      <c r="C403" s="205"/>
      <c r="D403" s="206" t="s">
        <v>348</v>
      </c>
      <c r="E403" s="207" t="s">
        <v>34</v>
      </c>
      <c r="F403" s="208" t="s">
        <v>352</v>
      </c>
      <c r="G403" s="205"/>
      <c r="H403" s="209">
        <v>158.34</v>
      </c>
      <c r="I403" s="336" t="s">
        <v>34</v>
      </c>
      <c r="J403" s="205"/>
      <c r="K403" s="205"/>
      <c r="L403" s="337"/>
    </row>
    <row r="404" spans="2:12" s="1" customFormat="1" ht="22.5" customHeight="1" outlineLevel="2">
      <c r="B404" s="302"/>
      <c r="C404" s="217" t="s">
        <v>763</v>
      </c>
      <c r="D404" s="217" t="s">
        <v>441</v>
      </c>
      <c r="E404" s="218" t="s">
        <v>6490</v>
      </c>
      <c r="F404" s="219" t="s">
        <v>6491</v>
      </c>
      <c r="G404" s="220" t="s">
        <v>1130</v>
      </c>
      <c r="H404" s="221">
        <v>2</v>
      </c>
      <c r="I404" s="270">
        <v>1468.4</v>
      </c>
      <c r="J404" s="222">
        <f aca="true" t="shared" si="1" ref="J404:J416">ROUND(I404*H404,2)</f>
        <v>2936.8</v>
      </c>
      <c r="K404" s="219" t="s">
        <v>5139</v>
      </c>
      <c r="L404" s="334"/>
    </row>
    <row r="405" spans="2:12" s="1" customFormat="1" ht="22.5" customHeight="1" outlineLevel="2">
      <c r="B405" s="302"/>
      <c r="C405" s="217" t="s">
        <v>766</v>
      </c>
      <c r="D405" s="217" t="s">
        <v>441</v>
      </c>
      <c r="E405" s="218" t="s">
        <v>6492</v>
      </c>
      <c r="F405" s="219" t="s">
        <v>6493</v>
      </c>
      <c r="G405" s="220" t="s">
        <v>1130</v>
      </c>
      <c r="H405" s="221">
        <v>1</v>
      </c>
      <c r="I405" s="270">
        <v>24747.5</v>
      </c>
      <c r="J405" s="222">
        <f t="shared" si="1"/>
        <v>24747.5</v>
      </c>
      <c r="K405" s="219" t="s">
        <v>5139</v>
      </c>
      <c r="L405" s="334"/>
    </row>
    <row r="406" spans="2:12" s="1" customFormat="1" ht="22.5" customHeight="1" outlineLevel="2">
      <c r="B406" s="302"/>
      <c r="C406" s="217" t="s">
        <v>769</v>
      </c>
      <c r="D406" s="217" t="s">
        <v>441</v>
      </c>
      <c r="E406" s="218" t="s">
        <v>6494</v>
      </c>
      <c r="F406" s="219" t="s">
        <v>6495</v>
      </c>
      <c r="G406" s="220" t="s">
        <v>1130</v>
      </c>
      <c r="H406" s="221">
        <v>1</v>
      </c>
      <c r="I406" s="270">
        <v>6295.9</v>
      </c>
      <c r="J406" s="222">
        <f t="shared" si="1"/>
        <v>6295.9</v>
      </c>
      <c r="K406" s="219" t="s">
        <v>5139</v>
      </c>
      <c r="L406" s="334"/>
    </row>
    <row r="407" spans="2:12" s="1" customFormat="1" ht="22.5" customHeight="1" outlineLevel="2">
      <c r="B407" s="302"/>
      <c r="C407" s="217" t="s">
        <v>772</v>
      </c>
      <c r="D407" s="217" t="s">
        <v>441</v>
      </c>
      <c r="E407" s="218" t="s">
        <v>6496</v>
      </c>
      <c r="F407" s="219" t="s">
        <v>6497</v>
      </c>
      <c r="G407" s="220" t="s">
        <v>1130</v>
      </c>
      <c r="H407" s="221">
        <v>2</v>
      </c>
      <c r="I407" s="270">
        <v>2722.3</v>
      </c>
      <c r="J407" s="222">
        <f t="shared" si="1"/>
        <v>5444.6</v>
      </c>
      <c r="K407" s="219" t="s">
        <v>5139</v>
      </c>
      <c r="L407" s="334"/>
    </row>
    <row r="408" spans="2:12" s="1" customFormat="1" ht="22.5" customHeight="1" outlineLevel="2">
      <c r="B408" s="302"/>
      <c r="C408" s="217" t="s">
        <v>779</v>
      </c>
      <c r="D408" s="217" t="s">
        <v>441</v>
      </c>
      <c r="E408" s="218" t="s">
        <v>6498</v>
      </c>
      <c r="F408" s="219" t="s">
        <v>6499</v>
      </c>
      <c r="G408" s="220" t="s">
        <v>1130</v>
      </c>
      <c r="H408" s="221">
        <v>1</v>
      </c>
      <c r="I408" s="270">
        <v>537.8</v>
      </c>
      <c r="J408" s="222">
        <f t="shared" si="1"/>
        <v>537.8</v>
      </c>
      <c r="K408" s="219" t="s">
        <v>5139</v>
      </c>
      <c r="L408" s="334"/>
    </row>
    <row r="409" spans="2:12" s="1" customFormat="1" ht="22.5" customHeight="1" outlineLevel="2">
      <c r="B409" s="302"/>
      <c r="C409" s="217" t="s">
        <v>782</v>
      </c>
      <c r="D409" s="217" t="s">
        <v>441</v>
      </c>
      <c r="E409" s="218" t="s">
        <v>6500</v>
      </c>
      <c r="F409" s="219" t="s">
        <v>6501</v>
      </c>
      <c r="G409" s="220" t="s">
        <v>1130</v>
      </c>
      <c r="H409" s="221">
        <v>1</v>
      </c>
      <c r="I409" s="270">
        <v>2042.4</v>
      </c>
      <c r="J409" s="222">
        <f t="shared" si="1"/>
        <v>2042.4</v>
      </c>
      <c r="K409" s="219" t="s">
        <v>5139</v>
      </c>
      <c r="L409" s="334"/>
    </row>
    <row r="410" spans="2:12" s="1" customFormat="1" ht="22.5" customHeight="1" outlineLevel="2">
      <c r="B410" s="302"/>
      <c r="C410" s="217" t="s">
        <v>789</v>
      </c>
      <c r="D410" s="217" t="s">
        <v>441</v>
      </c>
      <c r="E410" s="218" t="s">
        <v>5747</v>
      </c>
      <c r="F410" s="219" t="s">
        <v>5748</v>
      </c>
      <c r="G410" s="220" t="s">
        <v>1130</v>
      </c>
      <c r="H410" s="221">
        <v>1</v>
      </c>
      <c r="I410" s="270">
        <v>204.9</v>
      </c>
      <c r="J410" s="222">
        <f t="shared" si="1"/>
        <v>204.9</v>
      </c>
      <c r="K410" s="219" t="s">
        <v>5100</v>
      </c>
      <c r="L410" s="334"/>
    </row>
    <row r="411" spans="2:12" s="1" customFormat="1" ht="22.5" customHeight="1" outlineLevel="2">
      <c r="B411" s="302"/>
      <c r="C411" s="217" t="s">
        <v>799</v>
      </c>
      <c r="D411" s="217" t="s">
        <v>441</v>
      </c>
      <c r="E411" s="218" t="s">
        <v>6502</v>
      </c>
      <c r="F411" s="219" t="s">
        <v>6503</v>
      </c>
      <c r="G411" s="220" t="s">
        <v>1130</v>
      </c>
      <c r="H411" s="221">
        <v>1</v>
      </c>
      <c r="I411" s="270">
        <v>2920.1</v>
      </c>
      <c r="J411" s="222">
        <f t="shared" si="1"/>
        <v>2920.1</v>
      </c>
      <c r="K411" s="219" t="s">
        <v>5100</v>
      </c>
      <c r="L411" s="334"/>
    </row>
    <row r="412" spans="2:12" s="1" customFormat="1" ht="22.5" customHeight="1" outlineLevel="2">
      <c r="B412" s="302"/>
      <c r="C412" s="217" t="s">
        <v>804</v>
      </c>
      <c r="D412" s="217" t="s">
        <v>441</v>
      </c>
      <c r="E412" s="218" t="s">
        <v>5755</v>
      </c>
      <c r="F412" s="219" t="s">
        <v>5756</v>
      </c>
      <c r="G412" s="220" t="s">
        <v>1130</v>
      </c>
      <c r="H412" s="221">
        <v>1</v>
      </c>
      <c r="I412" s="270">
        <v>650.7</v>
      </c>
      <c r="J412" s="222">
        <f t="shared" si="1"/>
        <v>650.7</v>
      </c>
      <c r="K412" s="219" t="s">
        <v>5100</v>
      </c>
      <c r="L412" s="334"/>
    </row>
    <row r="413" spans="2:12" s="1" customFormat="1" ht="22.5" customHeight="1" outlineLevel="2">
      <c r="B413" s="302"/>
      <c r="C413" s="217" t="s">
        <v>808</v>
      </c>
      <c r="D413" s="217" t="s">
        <v>441</v>
      </c>
      <c r="E413" s="218" t="s">
        <v>5757</v>
      </c>
      <c r="F413" s="219" t="s">
        <v>5758</v>
      </c>
      <c r="G413" s="220" t="s">
        <v>1130</v>
      </c>
      <c r="H413" s="221">
        <v>1</v>
      </c>
      <c r="I413" s="270">
        <v>901.5</v>
      </c>
      <c r="J413" s="222">
        <f t="shared" si="1"/>
        <v>901.5</v>
      </c>
      <c r="K413" s="219" t="s">
        <v>5100</v>
      </c>
      <c r="L413" s="334"/>
    </row>
    <row r="414" spans="2:12" s="1" customFormat="1" ht="22.5" customHeight="1" outlineLevel="2">
      <c r="B414" s="302"/>
      <c r="C414" s="217" t="s">
        <v>31</v>
      </c>
      <c r="D414" s="217" t="s">
        <v>441</v>
      </c>
      <c r="E414" s="218" t="s">
        <v>5763</v>
      </c>
      <c r="F414" s="219" t="s">
        <v>5764</v>
      </c>
      <c r="G414" s="220" t="s">
        <v>1130</v>
      </c>
      <c r="H414" s="221">
        <v>1</v>
      </c>
      <c r="I414" s="270">
        <v>4876.2</v>
      </c>
      <c r="J414" s="222">
        <f t="shared" si="1"/>
        <v>4876.2</v>
      </c>
      <c r="K414" s="219" t="s">
        <v>5100</v>
      </c>
      <c r="L414" s="334"/>
    </row>
    <row r="415" spans="2:12" s="1" customFormat="1" ht="22.5" customHeight="1" outlineLevel="2">
      <c r="B415" s="302"/>
      <c r="C415" s="217" t="s">
        <v>820</v>
      </c>
      <c r="D415" s="217" t="s">
        <v>441</v>
      </c>
      <c r="E415" s="218" t="s">
        <v>6504</v>
      </c>
      <c r="F415" s="219" t="s">
        <v>6505</v>
      </c>
      <c r="G415" s="220" t="s">
        <v>1130</v>
      </c>
      <c r="H415" s="221">
        <v>1</v>
      </c>
      <c r="I415" s="270">
        <v>1811.2</v>
      </c>
      <c r="J415" s="222">
        <f t="shared" si="1"/>
        <v>1811.2</v>
      </c>
      <c r="K415" s="219" t="s">
        <v>5139</v>
      </c>
      <c r="L415" s="334"/>
    </row>
    <row r="416" spans="2:12" s="1" customFormat="1" ht="22.5" customHeight="1" outlineLevel="2">
      <c r="B416" s="302"/>
      <c r="C416" s="217" t="s">
        <v>829</v>
      </c>
      <c r="D416" s="217" t="s">
        <v>441</v>
      </c>
      <c r="E416" s="218" t="s">
        <v>6506</v>
      </c>
      <c r="F416" s="219" t="s">
        <v>6507</v>
      </c>
      <c r="G416" s="220" t="s">
        <v>491</v>
      </c>
      <c r="H416" s="221">
        <v>160</v>
      </c>
      <c r="I416" s="270">
        <v>20.9</v>
      </c>
      <c r="J416" s="222">
        <f t="shared" si="1"/>
        <v>3344</v>
      </c>
      <c r="K416" s="219" t="s">
        <v>5139</v>
      </c>
      <c r="L416" s="334"/>
    </row>
    <row r="417" spans="2:12" s="11" customFormat="1" ht="29.85" customHeight="1" outlineLevel="1">
      <c r="B417" s="318"/>
      <c r="C417" s="182"/>
      <c r="D417" s="188" t="s">
        <v>74</v>
      </c>
      <c r="E417" s="189" t="s">
        <v>766</v>
      </c>
      <c r="F417" s="189" t="s">
        <v>6254</v>
      </c>
      <c r="G417" s="182"/>
      <c r="H417" s="182"/>
      <c r="I417" s="321" t="s">
        <v>34</v>
      </c>
      <c r="J417" s="190">
        <f>SUM(J418:J427)</f>
        <v>20891.399999999998</v>
      </c>
      <c r="K417" s="182"/>
      <c r="L417" s="320"/>
    </row>
    <row r="418" spans="2:12" s="1" customFormat="1" ht="22.5" customHeight="1" outlineLevel="2" collapsed="1">
      <c r="B418" s="302"/>
      <c r="C418" s="191" t="s">
        <v>837</v>
      </c>
      <c r="D418" s="191" t="s">
        <v>342</v>
      </c>
      <c r="E418" s="192" t="s">
        <v>6255</v>
      </c>
      <c r="F418" s="193" t="s">
        <v>6256</v>
      </c>
      <c r="G418" s="194" t="s">
        <v>491</v>
      </c>
      <c r="H418" s="195">
        <v>238.5</v>
      </c>
      <c r="I418" s="269">
        <v>83.6</v>
      </c>
      <c r="J418" s="197">
        <f>ROUND(I418*H418,2)</f>
        <v>19938.6</v>
      </c>
      <c r="K418" s="193" t="s">
        <v>5139</v>
      </c>
      <c r="L418" s="322"/>
    </row>
    <row r="419" spans="2:12" s="12" customFormat="1" ht="13.5" hidden="1" outlineLevel="3">
      <c r="B419" s="342"/>
      <c r="C419" s="203"/>
      <c r="D419" s="206" t="s">
        <v>348</v>
      </c>
      <c r="E419" s="343" t="s">
        <v>34</v>
      </c>
      <c r="F419" s="344" t="s">
        <v>6257</v>
      </c>
      <c r="G419" s="203"/>
      <c r="H419" s="345" t="s">
        <v>34</v>
      </c>
      <c r="I419" s="346" t="s">
        <v>34</v>
      </c>
      <c r="J419" s="203"/>
      <c r="K419" s="203"/>
      <c r="L419" s="347"/>
    </row>
    <row r="420" spans="2:12" s="13" customFormat="1" ht="13.5" hidden="1" outlineLevel="3">
      <c r="B420" s="331"/>
      <c r="C420" s="204"/>
      <c r="D420" s="206" t="s">
        <v>348</v>
      </c>
      <c r="E420" s="210" t="s">
        <v>34</v>
      </c>
      <c r="F420" s="211" t="s">
        <v>6508</v>
      </c>
      <c r="G420" s="204"/>
      <c r="H420" s="212">
        <v>238.5</v>
      </c>
      <c r="I420" s="332" t="s">
        <v>34</v>
      </c>
      <c r="J420" s="204"/>
      <c r="K420" s="204"/>
      <c r="L420" s="333"/>
    </row>
    <row r="421" spans="2:12" s="14" customFormat="1" ht="13.5" hidden="1" outlineLevel="3">
      <c r="B421" s="335"/>
      <c r="C421" s="205"/>
      <c r="D421" s="206" t="s">
        <v>348</v>
      </c>
      <c r="E421" s="207" t="s">
        <v>34</v>
      </c>
      <c r="F421" s="208" t="s">
        <v>352</v>
      </c>
      <c r="G421" s="205"/>
      <c r="H421" s="209">
        <v>238.5</v>
      </c>
      <c r="I421" s="336" t="s">
        <v>34</v>
      </c>
      <c r="J421" s="205"/>
      <c r="K421" s="205"/>
      <c r="L421" s="337"/>
    </row>
    <row r="422" spans="2:12" s="1" customFormat="1" ht="22.5" customHeight="1" outlineLevel="2">
      <c r="B422" s="302"/>
      <c r="C422" s="191" t="s">
        <v>844</v>
      </c>
      <c r="D422" s="191" t="s">
        <v>342</v>
      </c>
      <c r="E422" s="192" t="s">
        <v>6509</v>
      </c>
      <c r="F422" s="193" t="s">
        <v>6510</v>
      </c>
      <c r="G422" s="194" t="s">
        <v>491</v>
      </c>
      <c r="H422" s="195">
        <v>2</v>
      </c>
      <c r="I422" s="269">
        <v>153.3</v>
      </c>
      <c r="J422" s="197">
        <f>ROUND(I422*H422,2)</f>
        <v>306.6</v>
      </c>
      <c r="K422" s="193" t="s">
        <v>5100</v>
      </c>
      <c r="L422" s="322"/>
    </row>
    <row r="423" spans="2:12" s="1" customFormat="1" ht="22.5" customHeight="1" outlineLevel="2" collapsed="1">
      <c r="B423" s="302"/>
      <c r="C423" s="191" t="s">
        <v>847</v>
      </c>
      <c r="D423" s="191" t="s">
        <v>342</v>
      </c>
      <c r="E423" s="192" t="s">
        <v>6511</v>
      </c>
      <c r="F423" s="193" t="s">
        <v>6512</v>
      </c>
      <c r="G423" s="194" t="s">
        <v>491</v>
      </c>
      <c r="H423" s="195">
        <v>7.6</v>
      </c>
      <c r="I423" s="269">
        <v>69.7</v>
      </c>
      <c r="J423" s="197">
        <f>ROUND(I423*H423,2)</f>
        <v>529.72</v>
      </c>
      <c r="K423" s="193" t="s">
        <v>5139</v>
      </c>
      <c r="L423" s="322"/>
    </row>
    <row r="424" spans="2:12" s="12" customFormat="1" ht="13.5" hidden="1" outlineLevel="3">
      <c r="B424" s="342"/>
      <c r="C424" s="203"/>
      <c r="D424" s="206" t="s">
        <v>348</v>
      </c>
      <c r="E424" s="343" t="s">
        <v>34</v>
      </c>
      <c r="F424" s="344" t="s">
        <v>6257</v>
      </c>
      <c r="G424" s="203"/>
      <c r="H424" s="345" t="s">
        <v>34</v>
      </c>
      <c r="I424" s="346" t="s">
        <v>34</v>
      </c>
      <c r="J424" s="203"/>
      <c r="K424" s="203"/>
      <c r="L424" s="347"/>
    </row>
    <row r="425" spans="2:12" s="13" customFormat="1" ht="13.5" hidden="1" outlineLevel="3">
      <c r="B425" s="331"/>
      <c r="C425" s="204"/>
      <c r="D425" s="206" t="s">
        <v>348</v>
      </c>
      <c r="E425" s="210" t="s">
        <v>34</v>
      </c>
      <c r="F425" s="211" t="s">
        <v>6513</v>
      </c>
      <c r="G425" s="204"/>
      <c r="H425" s="212">
        <v>7.6</v>
      </c>
      <c r="I425" s="332" t="s">
        <v>34</v>
      </c>
      <c r="J425" s="204"/>
      <c r="K425" s="204"/>
      <c r="L425" s="333"/>
    </row>
    <row r="426" spans="2:12" s="14" customFormat="1" ht="13.5" hidden="1" outlineLevel="3">
      <c r="B426" s="335"/>
      <c r="C426" s="205"/>
      <c r="D426" s="206" t="s">
        <v>348</v>
      </c>
      <c r="E426" s="207" t="s">
        <v>34</v>
      </c>
      <c r="F426" s="208" t="s">
        <v>352</v>
      </c>
      <c r="G426" s="205"/>
      <c r="H426" s="209">
        <v>7.6</v>
      </c>
      <c r="I426" s="336" t="s">
        <v>34</v>
      </c>
      <c r="J426" s="205"/>
      <c r="K426" s="205"/>
      <c r="L426" s="337"/>
    </row>
    <row r="427" spans="2:12" s="1" customFormat="1" ht="22.5" customHeight="1" outlineLevel="2" collapsed="1">
      <c r="B427" s="302"/>
      <c r="C427" s="217" t="s">
        <v>849</v>
      </c>
      <c r="D427" s="217" t="s">
        <v>441</v>
      </c>
      <c r="E427" s="218" t="s">
        <v>6514</v>
      </c>
      <c r="F427" s="219" t="s">
        <v>6515</v>
      </c>
      <c r="G427" s="220" t="s">
        <v>1130</v>
      </c>
      <c r="H427" s="221">
        <v>1.02</v>
      </c>
      <c r="I427" s="270">
        <v>114.2</v>
      </c>
      <c r="J427" s="222">
        <f>ROUND(I427*H427,2)</f>
        <v>116.48</v>
      </c>
      <c r="K427" s="219" t="s">
        <v>5100</v>
      </c>
      <c r="L427" s="334"/>
    </row>
    <row r="428" spans="2:12" s="12" customFormat="1" ht="13.5" hidden="1" outlineLevel="3">
      <c r="B428" s="342"/>
      <c r="C428" s="203"/>
      <c r="D428" s="206" t="s">
        <v>348</v>
      </c>
      <c r="E428" s="343" t="s">
        <v>34</v>
      </c>
      <c r="F428" s="344" t="s">
        <v>6516</v>
      </c>
      <c r="G428" s="203"/>
      <c r="H428" s="345" t="s">
        <v>34</v>
      </c>
      <c r="I428" s="346" t="s">
        <v>34</v>
      </c>
      <c r="J428" s="203"/>
      <c r="K428" s="203"/>
      <c r="L428" s="347"/>
    </row>
    <row r="429" spans="2:12" s="13" customFormat="1" ht="13.5" hidden="1" outlineLevel="3">
      <c r="B429" s="331"/>
      <c r="C429" s="204"/>
      <c r="D429" s="206" t="s">
        <v>348</v>
      </c>
      <c r="E429" s="210" t="s">
        <v>34</v>
      </c>
      <c r="F429" s="211" t="s">
        <v>6517</v>
      </c>
      <c r="G429" s="204"/>
      <c r="H429" s="212">
        <v>1.02</v>
      </c>
      <c r="I429" s="332" t="s">
        <v>34</v>
      </c>
      <c r="J429" s="204"/>
      <c r="K429" s="204"/>
      <c r="L429" s="333"/>
    </row>
    <row r="430" spans="2:12" s="14" customFormat="1" ht="13.5" hidden="1" outlineLevel="3">
      <c r="B430" s="335"/>
      <c r="C430" s="205"/>
      <c r="D430" s="206" t="s">
        <v>348</v>
      </c>
      <c r="E430" s="207" t="s">
        <v>34</v>
      </c>
      <c r="F430" s="208" t="s">
        <v>352</v>
      </c>
      <c r="G430" s="205"/>
      <c r="H430" s="209">
        <v>1.02</v>
      </c>
      <c r="I430" s="336" t="s">
        <v>34</v>
      </c>
      <c r="J430" s="205"/>
      <c r="K430" s="205"/>
      <c r="L430" s="337"/>
    </row>
    <row r="431" spans="2:12" s="11" customFormat="1" ht="29.85" customHeight="1" outlineLevel="1">
      <c r="B431" s="318"/>
      <c r="C431" s="182"/>
      <c r="D431" s="188" t="s">
        <v>74</v>
      </c>
      <c r="E431" s="189" t="s">
        <v>799</v>
      </c>
      <c r="F431" s="189" t="s">
        <v>6518</v>
      </c>
      <c r="G431" s="182"/>
      <c r="H431" s="182"/>
      <c r="I431" s="321" t="s">
        <v>34</v>
      </c>
      <c r="J431" s="190">
        <f>SUM(J432:J436)</f>
        <v>6548</v>
      </c>
      <c r="K431" s="182"/>
      <c r="L431" s="320"/>
    </row>
    <row r="432" spans="2:12" s="1" customFormat="1" ht="22.5" customHeight="1" outlineLevel="2" collapsed="1">
      <c r="B432" s="302"/>
      <c r="C432" s="191" t="s">
        <v>852</v>
      </c>
      <c r="D432" s="191" t="s">
        <v>342</v>
      </c>
      <c r="E432" s="192" t="s">
        <v>6519</v>
      </c>
      <c r="F432" s="193" t="s">
        <v>6520</v>
      </c>
      <c r="G432" s="194" t="s">
        <v>1130</v>
      </c>
      <c r="H432" s="195">
        <v>2</v>
      </c>
      <c r="I432" s="269">
        <v>1184.2</v>
      </c>
      <c r="J432" s="197">
        <f>ROUND(I432*H432,2)</f>
        <v>2368.4</v>
      </c>
      <c r="K432" s="193" t="s">
        <v>5100</v>
      </c>
      <c r="L432" s="322"/>
    </row>
    <row r="433" spans="2:12" s="12" customFormat="1" ht="13.5" hidden="1" outlineLevel="3">
      <c r="B433" s="342"/>
      <c r="C433" s="203"/>
      <c r="D433" s="206" t="s">
        <v>348</v>
      </c>
      <c r="E433" s="343" t="s">
        <v>34</v>
      </c>
      <c r="F433" s="344" t="s">
        <v>6521</v>
      </c>
      <c r="G433" s="203"/>
      <c r="H433" s="345" t="s">
        <v>34</v>
      </c>
      <c r="I433" s="346" t="s">
        <v>34</v>
      </c>
      <c r="J433" s="203"/>
      <c r="K433" s="203"/>
      <c r="L433" s="347"/>
    </row>
    <row r="434" spans="2:12" s="13" customFormat="1" ht="13.5" hidden="1" outlineLevel="3">
      <c r="B434" s="331"/>
      <c r="C434" s="204"/>
      <c r="D434" s="206" t="s">
        <v>348</v>
      </c>
      <c r="E434" s="210" t="s">
        <v>34</v>
      </c>
      <c r="F434" s="211" t="s">
        <v>83</v>
      </c>
      <c r="G434" s="204"/>
      <c r="H434" s="212">
        <v>2</v>
      </c>
      <c r="I434" s="332" t="s">
        <v>34</v>
      </c>
      <c r="J434" s="204"/>
      <c r="K434" s="204"/>
      <c r="L434" s="333"/>
    </row>
    <row r="435" spans="2:12" s="14" customFormat="1" ht="13.5" hidden="1" outlineLevel="3">
      <c r="B435" s="335"/>
      <c r="C435" s="205"/>
      <c r="D435" s="206" t="s">
        <v>348</v>
      </c>
      <c r="E435" s="207" t="s">
        <v>34</v>
      </c>
      <c r="F435" s="208" t="s">
        <v>352</v>
      </c>
      <c r="G435" s="205"/>
      <c r="H435" s="209">
        <v>2</v>
      </c>
      <c r="I435" s="336" t="s">
        <v>34</v>
      </c>
      <c r="J435" s="205"/>
      <c r="K435" s="205"/>
      <c r="L435" s="337"/>
    </row>
    <row r="436" spans="2:12" s="1" customFormat="1" ht="31.5" customHeight="1" outlineLevel="2">
      <c r="B436" s="302"/>
      <c r="C436" s="191" t="s">
        <v>854</v>
      </c>
      <c r="D436" s="191" t="s">
        <v>342</v>
      </c>
      <c r="E436" s="192" t="s">
        <v>6522</v>
      </c>
      <c r="F436" s="193" t="s">
        <v>6523</v>
      </c>
      <c r="G436" s="194" t="s">
        <v>5936</v>
      </c>
      <c r="H436" s="195">
        <v>2</v>
      </c>
      <c r="I436" s="269">
        <v>2089.8</v>
      </c>
      <c r="J436" s="197">
        <f>ROUND(I436*H436,2)</f>
        <v>4179.6</v>
      </c>
      <c r="K436" s="193" t="s">
        <v>5139</v>
      </c>
      <c r="L436" s="322"/>
    </row>
    <row r="437" spans="2:12" s="11" customFormat="1" ht="29.85" customHeight="1" outlineLevel="1">
      <c r="B437" s="318"/>
      <c r="C437" s="182"/>
      <c r="D437" s="188" t="s">
        <v>74</v>
      </c>
      <c r="E437" s="189" t="s">
        <v>789</v>
      </c>
      <c r="F437" s="189" t="s">
        <v>5829</v>
      </c>
      <c r="G437" s="182"/>
      <c r="H437" s="182"/>
      <c r="I437" s="321" t="s">
        <v>34</v>
      </c>
      <c r="J437" s="190">
        <f>SUM(J438:J440)</f>
        <v>2487.8199999999997</v>
      </c>
      <c r="K437" s="182"/>
      <c r="L437" s="320"/>
    </row>
    <row r="438" spans="2:16384" s="1" customFormat="1" ht="22.5" customHeight="1" outlineLevel="2">
      <c r="B438" s="302"/>
      <c r="C438" s="191" t="s">
        <v>863</v>
      </c>
      <c r="D438" s="191" t="s">
        <v>342</v>
      </c>
      <c r="E438" s="192" t="s">
        <v>6524</v>
      </c>
      <c r="F438" s="193" t="s">
        <v>6525</v>
      </c>
      <c r="G438" s="194" t="s">
        <v>417</v>
      </c>
      <c r="H438" s="195">
        <v>5.481</v>
      </c>
      <c r="I438" s="269">
        <v>56.8</v>
      </c>
      <c r="J438" s="197">
        <f>ROUND(I438*H438,2)</f>
        <v>311.32</v>
      </c>
      <c r="K438" s="193" t="s">
        <v>5100</v>
      </c>
      <c r="L438" s="322"/>
      <c r="XFD438" s="365">
        <f>SUM(H438:XFC438)</f>
        <v>373.601</v>
      </c>
    </row>
    <row r="439" spans="2:16384" s="1" customFormat="1" ht="22.5" customHeight="1" outlineLevel="2">
      <c r="B439" s="302"/>
      <c r="C439" s="191" t="s">
        <v>865</v>
      </c>
      <c r="D439" s="191" t="s">
        <v>342</v>
      </c>
      <c r="E439" s="192" t="s">
        <v>6526</v>
      </c>
      <c r="F439" s="193" t="s">
        <v>6527</v>
      </c>
      <c r="G439" s="194" t="s">
        <v>417</v>
      </c>
      <c r="H439" s="195">
        <v>5.481</v>
      </c>
      <c r="I439" s="269">
        <v>48.8</v>
      </c>
      <c r="J439" s="197">
        <f>ROUND(I439*H439,2)</f>
        <v>267.47</v>
      </c>
      <c r="K439" s="193" t="s">
        <v>5100</v>
      </c>
      <c r="L439" s="322"/>
      <c r="XFD439" s="365">
        <f>SUM(H439:XFC439)</f>
        <v>321.75100000000003</v>
      </c>
    </row>
    <row r="440" spans="2:16384" s="1" customFormat="1" ht="22.5" customHeight="1" outlineLevel="2">
      <c r="B440" s="302"/>
      <c r="C440" s="191" t="s">
        <v>867</v>
      </c>
      <c r="D440" s="191" t="s">
        <v>342</v>
      </c>
      <c r="E440" s="192" t="s">
        <v>6528</v>
      </c>
      <c r="F440" s="193" t="s">
        <v>424</v>
      </c>
      <c r="G440" s="194" t="s">
        <v>417</v>
      </c>
      <c r="H440" s="195">
        <v>5.481</v>
      </c>
      <c r="I440" s="269">
        <v>348.3</v>
      </c>
      <c r="J440" s="197">
        <f>ROUND(I440*H440,2)</f>
        <v>1909.03</v>
      </c>
      <c r="K440" s="193" t="s">
        <v>5139</v>
      </c>
      <c r="L440" s="322"/>
      <c r="XFD440" s="365">
        <f>SUM(H440:XFC440)</f>
        <v>2262.811</v>
      </c>
    </row>
    <row r="441" spans="2:12" s="11" customFormat="1" ht="29.85" customHeight="1" outlineLevel="1">
      <c r="B441" s="318"/>
      <c r="C441" s="182"/>
      <c r="D441" s="188" t="s">
        <v>74</v>
      </c>
      <c r="E441" s="189" t="s">
        <v>808</v>
      </c>
      <c r="F441" s="189" t="s">
        <v>5765</v>
      </c>
      <c r="G441" s="182"/>
      <c r="H441" s="182"/>
      <c r="I441" s="321" t="s">
        <v>34</v>
      </c>
      <c r="J441" s="190">
        <f>SUM(J442)</f>
        <v>20598.63</v>
      </c>
      <c r="K441" s="182"/>
      <c r="L441" s="320"/>
    </row>
    <row r="442" spans="2:12" s="1" customFormat="1" ht="22.5" customHeight="1" outlineLevel="2">
      <c r="B442" s="302"/>
      <c r="C442" s="191" t="s">
        <v>869</v>
      </c>
      <c r="D442" s="191" t="s">
        <v>342</v>
      </c>
      <c r="E442" s="192" t="s">
        <v>5766</v>
      </c>
      <c r="F442" s="193" t="s">
        <v>5767</v>
      </c>
      <c r="G442" s="194" t="s">
        <v>417</v>
      </c>
      <c r="H442" s="195">
        <v>422.103</v>
      </c>
      <c r="I442" s="269">
        <v>48.8</v>
      </c>
      <c r="J442" s="197">
        <f>ROUND(I442*H442,2)</f>
        <v>20598.63</v>
      </c>
      <c r="K442" s="193" t="s">
        <v>5100</v>
      </c>
      <c r="L442" s="322"/>
    </row>
    <row r="443" spans="2:12" s="11" customFormat="1" ht="37.35" customHeight="1">
      <c r="B443" s="318"/>
      <c r="C443" s="182"/>
      <c r="D443" s="188" t="s">
        <v>74</v>
      </c>
      <c r="E443" s="231" t="s">
        <v>2297</v>
      </c>
      <c r="F443" s="231" t="s">
        <v>2298</v>
      </c>
      <c r="G443" s="182"/>
      <c r="H443" s="182"/>
      <c r="I443" s="321" t="s">
        <v>34</v>
      </c>
      <c r="J443" s="232">
        <f>J444+J453</f>
        <v>5492.67</v>
      </c>
      <c r="K443" s="182"/>
      <c r="L443" s="320"/>
    </row>
    <row r="444" spans="2:12" s="11" customFormat="1" ht="29.85" customHeight="1" outlineLevel="1">
      <c r="B444" s="318"/>
      <c r="C444" s="182"/>
      <c r="D444" s="188" t="s">
        <v>74</v>
      </c>
      <c r="E444" s="189" t="s">
        <v>6529</v>
      </c>
      <c r="F444" s="189" t="s">
        <v>6530</v>
      </c>
      <c r="G444" s="182"/>
      <c r="H444" s="182"/>
      <c r="I444" s="321" t="s">
        <v>34</v>
      </c>
      <c r="J444" s="190">
        <f>SUM(J445:J452)</f>
        <v>2403.1600000000003</v>
      </c>
      <c r="K444" s="182"/>
      <c r="L444" s="320"/>
    </row>
    <row r="445" spans="2:12" s="1" customFormat="1" ht="22.5" customHeight="1" outlineLevel="2" collapsed="1">
      <c r="B445" s="302"/>
      <c r="C445" s="191" t="s">
        <v>870</v>
      </c>
      <c r="D445" s="191" t="s">
        <v>342</v>
      </c>
      <c r="E445" s="192" t="s">
        <v>6531</v>
      </c>
      <c r="F445" s="193" t="s">
        <v>6532</v>
      </c>
      <c r="G445" s="194" t="s">
        <v>390</v>
      </c>
      <c r="H445" s="195">
        <v>12.5</v>
      </c>
      <c r="I445" s="269">
        <v>55.7</v>
      </c>
      <c r="J445" s="197">
        <f>ROUND(I445*H445,2)</f>
        <v>696.25</v>
      </c>
      <c r="K445" s="193" t="s">
        <v>5139</v>
      </c>
      <c r="L445" s="322"/>
    </row>
    <row r="446" spans="2:12" s="13" customFormat="1" ht="13.5" hidden="1" outlineLevel="3">
      <c r="B446" s="331"/>
      <c r="C446" s="204"/>
      <c r="D446" s="206" t="s">
        <v>348</v>
      </c>
      <c r="E446" s="210" t="s">
        <v>34</v>
      </c>
      <c r="F446" s="211" t="s">
        <v>6533</v>
      </c>
      <c r="G446" s="204"/>
      <c r="H446" s="212">
        <v>12.5</v>
      </c>
      <c r="I446" s="332" t="s">
        <v>34</v>
      </c>
      <c r="J446" s="204"/>
      <c r="K446" s="204"/>
      <c r="L446" s="333"/>
    </row>
    <row r="447" spans="2:12" s="14" customFormat="1" ht="13.5" hidden="1" outlineLevel="3">
      <c r="B447" s="335"/>
      <c r="C447" s="205"/>
      <c r="D447" s="206" t="s">
        <v>348</v>
      </c>
      <c r="E447" s="207" t="s">
        <v>34</v>
      </c>
      <c r="F447" s="208" t="s">
        <v>352</v>
      </c>
      <c r="G447" s="205"/>
      <c r="H447" s="209">
        <v>12.5</v>
      </c>
      <c r="I447" s="336" t="s">
        <v>34</v>
      </c>
      <c r="J447" s="205"/>
      <c r="K447" s="205"/>
      <c r="L447" s="337"/>
    </row>
    <row r="448" spans="2:12" s="1" customFormat="1" ht="22.5" customHeight="1" outlineLevel="2" collapsed="1">
      <c r="B448" s="302"/>
      <c r="C448" s="217" t="s">
        <v>902</v>
      </c>
      <c r="D448" s="217" t="s">
        <v>441</v>
      </c>
      <c r="E448" s="218" t="s">
        <v>6534</v>
      </c>
      <c r="F448" s="219" t="s">
        <v>6535</v>
      </c>
      <c r="G448" s="220" t="s">
        <v>390</v>
      </c>
      <c r="H448" s="221">
        <v>6.25</v>
      </c>
      <c r="I448" s="270">
        <v>146.3</v>
      </c>
      <c r="J448" s="222">
        <f>ROUND(I448*H448,2)</f>
        <v>914.38</v>
      </c>
      <c r="K448" s="219" t="s">
        <v>5139</v>
      </c>
      <c r="L448" s="334"/>
    </row>
    <row r="449" spans="2:12" s="13" customFormat="1" ht="13.5" hidden="1" outlineLevel="3">
      <c r="B449" s="331"/>
      <c r="C449" s="204"/>
      <c r="D449" s="206" t="s">
        <v>348</v>
      </c>
      <c r="E449" s="210" t="s">
        <v>34</v>
      </c>
      <c r="F449" s="211" t="s">
        <v>6536</v>
      </c>
      <c r="G449" s="204"/>
      <c r="H449" s="212">
        <v>6.25</v>
      </c>
      <c r="I449" s="332" t="s">
        <v>34</v>
      </c>
      <c r="J449" s="204"/>
      <c r="K449" s="204"/>
      <c r="L449" s="333"/>
    </row>
    <row r="450" spans="2:12" s="14" customFormat="1" ht="13.5" hidden="1" outlineLevel="3">
      <c r="B450" s="335"/>
      <c r="C450" s="205"/>
      <c r="D450" s="206" t="s">
        <v>348</v>
      </c>
      <c r="E450" s="207" t="s">
        <v>34</v>
      </c>
      <c r="F450" s="208" t="s">
        <v>352</v>
      </c>
      <c r="G450" s="205"/>
      <c r="H450" s="209">
        <v>6.25</v>
      </c>
      <c r="I450" s="336" t="s">
        <v>34</v>
      </c>
      <c r="J450" s="205"/>
      <c r="K450" s="205"/>
      <c r="L450" s="337"/>
    </row>
    <row r="451" spans="2:12" s="1" customFormat="1" ht="22.5" customHeight="1" outlineLevel="2">
      <c r="B451" s="302"/>
      <c r="C451" s="217" t="s">
        <v>912</v>
      </c>
      <c r="D451" s="217" t="s">
        <v>441</v>
      </c>
      <c r="E451" s="218" t="s">
        <v>6537</v>
      </c>
      <c r="F451" s="219" t="s">
        <v>6538</v>
      </c>
      <c r="G451" s="220" t="s">
        <v>390</v>
      </c>
      <c r="H451" s="221">
        <v>6.25</v>
      </c>
      <c r="I451" s="270">
        <v>125.4</v>
      </c>
      <c r="J451" s="222">
        <f>ROUND(I451*H451,2)</f>
        <v>783.75</v>
      </c>
      <c r="K451" s="219" t="s">
        <v>5139</v>
      </c>
      <c r="L451" s="334"/>
    </row>
    <row r="452" spans="2:12" s="1" customFormat="1" ht="22.8" customHeight="1" outlineLevel="2">
      <c r="B452" s="302"/>
      <c r="C452" s="191" t="s">
        <v>915</v>
      </c>
      <c r="D452" s="191" t="s">
        <v>342</v>
      </c>
      <c r="E452" s="192" t="s">
        <v>6539</v>
      </c>
      <c r="F452" s="193" t="s">
        <v>6540</v>
      </c>
      <c r="G452" s="194" t="s">
        <v>417</v>
      </c>
      <c r="H452" s="195">
        <v>0.014</v>
      </c>
      <c r="I452" s="269">
        <v>626.9</v>
      </c>
      <c r="J452" s="197">
        <f>ROUND(I452*H452,2)</f>
        <v>8.78</v>
      </c>
      <c r="K452" s="193" t="s">
        <v>5100</v>
      </c>
      <c r="L452" s="322"/>
    </row>
    <row r="453" spans="2:12" s="11" customFormat="1" ht="29.85" customHeight="1" outlineLevel="1">
      <c r="B453" s="318"/>
      <c r="C453" s="182"/>
      <c r="D453" s="188" t="s">
        <v>74</v>
      </c>
      <c r="E453" s="189" t="s">
        <v>6541</v>
      </c>
      <c r="F453" s="189" t="s">
        <v>6542</v>
      </c>
      <c r="G453" s="182"/>
      <c r="H453" s="182"/>
      <c r="I453" s="321" t="s">
        <v>34</v>
      </c>
      <c r="J453" s="190">
        <f>SUM(J454:J462)</f>
        <v>3089.51</v>
      </c>
      <c r="K453" s="182"/>
      <c r="L453" s="320"/>
    </row>
    <row r="454" spans="2:12" s="1" customFormat="1" ht="22.5" customHeight="1" outlineLevel="2" collapsed="1">
      <c r="B454" s="302"/>
      <c r="C454" s="191" t="s">
        <v>917</v>
      </c>
      <c r="D454" s="191" t="s">
        <v>342</v>
      </c>
      <c r="E454" s="192" t="s">
        <v>6543</v>
      </c>
      <c r="F454" s="193" t="s">
        <v>6544</v>
      </c>
      <c r="G454" s="194" t="s">
        <v>390</v>
      </c>
      <c r="H454" s="195">
        <v>12.5</v>
      </c>
      <c r="I454" s="269">
        <v>111.5</v>
      </c>
      <c r="J454" s="197">
        <f>ROUND(I454*H454,2)</f>
        <v>1393.75</v>
      </c>
      <c r="K454" s="193" t="s">
        <v>5100</v>
      </c>
      <c r="L454" s="322"/>
    </row>
    <row r="455" spans="2:12" s="12" customFormat="1" ht="24" hidden="1" outlineLevel="3">
      <c r="B455" s="342"/>
      <c r="C455" s="203"/>
      <c r="D455" s="206" t="s">
        <v>348</v>
      </c>
      <c r="E455" s="343" t="s">
        <v>34</v>
      </c>
      <c r="F455" s="344" t="s">
        <v>6545</v>
      </c>
      <c r="G455" s="203"/>
      <c r="H455" s="345" t="s">
        <v>34</v>
      </c>
      <c r="I455" s="346" t="s">
        <v>34</v>
      </c>
      <c r="J455" s="203"/>
      <c r="K455" s="203"/>
      <c r="L455" s="347"/>
    </row>
    <row r="456" spans="2:12" s="13" customFormat="1" ht="13.5" hidden="1" outlineLevel="3">
      <c r="B456" s="331"/>
      <c r="C456" s="204"/>
      <c r="D456" s="206" t="s">
        <v>348</v>
      </c>
      <c r="E456" s="210" t="s">
        <v>34</v>
      </c>
      <c r="F456" s="211" t="s">
        <v>6533</v>
      </c>
      <c r="G456" s="204"/>
      <c r="H456" s="212">
        <v>12.5</v>
      </c>
      <c r="I456" s="332" t="s">
        <v>34</v>
      </c>
      <c r="J456" s="204"/>
      <c r="K456" s="204"/>
      <c r="L456" s="333"/>
    </row>
    <row r="457" spans="2:12" s="14" customFormat="1" ht="13.5" hidden="1" outlineLevel="3">
      <c r="B457" s="335"/>
      <c r="C457" s="205"/>
      <c r="D457" s="206" t="s">
        <v>348</v>
      </c>
      <c r="E457" s="207" t="s">
        <v>34</v>
      </c>
      <c r="F457" s="208" t="s">
        <v>352</v>
      </c>
      <c r="G457" s="205"/>
      <c r="H457" s="209">
        <v>12.5</v>
      </c>
      <c r="I457" s="336" t="s">
        <v>34</v>
      </c>
      <c r="J457" s="205"/>
      <c r="K457" s="205"/>
      <c r="L457" s="337"/>
    </row>
    <row r="458" spans="2:12" s="1" customFormat="1" ht="22.5" customHeight="1" outlineLevel="2">
      <c r="B458" s="302"/>
      <c r="C458" s="191" t="s">
        <v>918</v>
      </c>
      <c r="D458" s="191" t="s">
        <v>342</v>
      </c>
      <c r="E458" s="192" t="s">
        <v>6546</v>
      </c>
      <c r="F458" s="193" t="s">
        <v>6547</v>
      </c>
      <c r="G458" s="194" t="s">
        <v>390</v>
      </c>
      <c r="H458" s="195">
        <v>6.25</v>
      </c>
      <c r="I458" s="269">
        <v>125.4</v>
      </c>
      <c r="J458" s="197">
        <f>ROUND(I458*H458,2)</f>
        <v>783.75</v>
      </c>
      <c r="K458" s="193" t="s">
        <v>5139</v>
      </c>
      <c r="L458" s="322"/>
    </row>
    <row r="459" spans="2:12" s="1" customFormat="1" ht="22.5" customHeight="1" outlineLevel="2" collapsed="1">
      <c r="B459" s="302"/>
      <c r="C459" s="191" t="s">
        <v>926</v>
      </c>
      <c r="D459" s="191" t="s">
        <v>342</v>
      </c>
      <c r="E459" s="192" t="s">
        <v>6548</v>
      </c>
      <c r="F459" s="193" t="s">
        <v>6549</v>
      </c>
      <c r="G459" s="194" t="s">
        <v>390</v>
      </c>
      <c r="H459" s="195">
        <v>6.25</v>
      </c>
      <c r="I459" s="269">
        <v>139.3</v>
      </c>
      <c r="J459" s="197">
        <f>ROUND(I459*H459,2)</f>
        <v>870.63</v>
      </c>
      <c r="K459" s="193" t="s">
        <v>5139</v>
      </c>
      <c r="L459" s="322"/>
    </row>
    <row r="460" spans="2:12" s="13" customFormat="1" ht="13.5" hidden="1" outlineLevel="3">
      <c r="B460" s="331"/>
      <c r="C460" s="204"/>
      <c r="D460" s="206" t="s">
        <v>348</v>
      </c>
      <c r="E460" s="210" t="s">
        <v>34</v>
      </c>
      <c r="F460" s="211" t="s">
        <v>6536</v>
      </c>
      <c r="G460" s="204"/>
      <c r="H460" s="212">
        <v>6.25</v>
      </c>
      <c r="I460" s="332" t="s">
        <v>34</v>
      </c>
      <c r="J460" s="204"/>
      <c r="K460" s="204"/>
      <c r="L460" s="333"/>
    </row>
    <row r="461" spans="2:12" s="14" customFormat="1" ht="13.5" hidden="1" outlineLevel="3">
      <c r="B461" s="335"/>
      <c r="C461" s="205"/>
      <c r="D461" s="206" t="s">
        <v>348</v>
      </c>
      <c r="E461" s="207" t="s">
        <v>34</v>
      </c>
      <c r="F461" s="208" t="s">
        <v>352</v>
      </c>
      <c r="G461" s="205"/>
      <c r="H461" s="209">
        <v>6.25</v>
      </c>
      <c r="I461" s="336" t="s">
        <v>34</v>
      </c>
      <c r="J461" s="205"/>
      <c r="K461" s="205"/>
      <c r="L461" s="337"/>
    </row>
    <row r="462" spans="2:12" s="1" customFormat="1" ht="22.5" customHeight="1" outlineLevel="2">
      <c r="B462" s="302"/>
      <c r="C462" s="191" t="s">
        <v>930</v>
      </c>
      <c r="D462" s="191" t="s">
        <v>342</v>
      </c>
      <c r="E462" s="192" t="s">
        <v>6550</v>
      </c>
      <c r="F462" s="193" t="s">
        <v>6551</v>
      </c>
      <c r="G462" s="194" t="s">
        <v>417</v>
      </c>
      <c r="H462" s="195">
        <v>0.066</v>
      </c>
      <c r="I462" s="269">
        <v>626.9</v>
      </c>
      <c r="J462" s="197">
        <f>ROUND(I462*H462,2)</f>
        <v>41.38</v>
      </c>
      <c r="K462" s="193" t="s">
        <v>5100</v>
      </c>
      <c r="L462" s="322"/>
    </row>
    <row r="463" spans="2:12" s="11" customFormat="1" ht="37.35" customHeight="1">
      <c r="B463" s="318"/>
      <c r="C463" s="182"/>
      <c r="D463" s="188" t="s">
        <v>74</v>
      </c>
      <c r="E463" s="231" t="s">
        <v>441</v>
      </c>
      <c r="F463" s="231" t="s">
        <v>2354</v>
      </c>
      <c r="G463" s="182"/>
      <c r="H463" s="182"/>
      <c r="I463" s="321" t="s">
        <v>34</v>
      </c>
      <c r="J463" s="232">
        <f>J464+J470+J479</f>
        <v>78208</v>
      </c>
      <c r="K463" s="182"/>
      <c r="L463" s="320"/>
    </row>
    <row r="464" spans="2:12" s="11" customFormat="1" ht="29.85" customHeight="1" outlineLevel="1">
      <c r="B464" s="318"/>
      <c r="C464" s="182"/>
      <c r="D464" s="188" t="s">
        <v>74</v>
      </c>
      <c r="E464" s="189" t="s">
        <v>6033</v>
      </c>
      <c r="F464" s="189" t="s">
        <v>2779</v>
      </c>
      <c r="G464" s="182"/>
      <c r="H464" s="182"/>
      <c r="I464" s="321" t="s">
        <v>34</v>
      </c>
      <c r="J464" s="190">
        <f>J465</f>
        <v>21767.7</v>
      </c>
      <c r="K464" s="182"/>
      <c r="L464" s="320"/>
    </row>
    <row r="465" spans="2:12" s="1" customFormat="1" ht="22.5" customHeight="1" outlineLevel="2" collapsed="1">
      <c r="B465" s="302"/>
      <c r="C465" s="191" t="s">
        <v>932</v>
      </c>
      <c r="D465" s="191" t="s">
        <v>342</v>
      </c>
      <c r="E465" s="192" t="s">
        <v>6552</v>
      </c>
      <c r="F465" s="193" t="s">
        <v>6553</v>
      </c>
      <c r="G465" s="194" t="s">
        <v>5936</v>
      </c>
      <c r="H465" s="195">
        <v>1</v>
      </c>
      <c r="I465" s="269">
        <v>21767.7</v>
      </c>
      <c r="J465" s="197">
        <f>ROUND(I465*H465,2)</f>
        <v>21767.7</v>
      </c>
      <c r="K465" s="193" t="s">
        <v>5139</v>
      </c>
      <c r="L465" s="322"/>
    </row>
    <row r="466" spans="2:12" s="12" customFormat="1" ht="13.5" hidden="1" outlineLevel="3">
      <c r="B466" s="342"/>
      <c r="C466" s="203"/>
      <c r="D466" s="206" t="s">
        <v>348</v>
      </c>
      <c r="E466" s="343" t="s">
        <v>34</v>
      </c>
      <c r="F466" s="344" t="s">
        <v>6554</v>
      </c>
      <c r="G466" s="203"/>
      <c r="H466" s="345" t="s">
        <v>34</v>
      </c>
      <c r="I466" s="346" t="s">
        <v>34</v>
      </c>
      <c r="J466" s="203"/>
      <c r="K466" s="203"/>
      <c r="L466" s="347"/>
    </row>
    <row r="467" spans="2:12" s="12" customFormat="1" ht="13.5" hidden="1" outlineLevel="3">
      <c r="B467" s="342"/>
      <c r="C467" s="203"/>
      <c r="D467" s="206" t="s">
        <v>348</v>
      </c>
      <c r="E467" s="343" t="s">
        <v>34</v>
      </c>
      <c r="F467" s="344" t="s">
        <v>6555</v>
      </c>
      <c r="G467" s="203"/>
      <c r="H467" s="345" t="s">
        <v>34</v>
      </c>
      <c r="I467" s="346" t="s">
        <v>34</v>
      </c>
      <c r="J467" s="203"/>
      <c r="K467" s="203"/>
      <c r="L467" s="347"/>
    </row>
    <row r="468" spans="2:12" s="13" customFormat="1" ht="13.5" hidden="1" outlineLevel="3">
      <c r="B468" s="331"/>
      <c r="C468" s="204"/>
      <c r="D468" s="206" t="s">
        <v>348</v>
      </c>
      <c r="E468" s="210" t="s">
        <v>34</v>
      </c>
      <c r="F468" s="211" t="s">
        <v>23</v>
      </c>
      <c r="G468" s="204"/>
      <c r="H468" s="212">
        <v>1</v>
      </c>
      <c r="I468" s="332" t="s">
        <v>34</v>
      </c>
      <c r="J468" s="204"/>
      <c r="K468" s="204"/>
      <c r="L468" s="333"/>
    </row>
    <row r="469" spans="2:12" s="14" customFormat="1" ht="13.5" hidden="1" outlineLevel="3">
      <c r="B469" s="335"/>
      <c r="C469" s="205"/>
      <c r="D469" s="206" t="s">
        <v>348</v>
      </c>
      <c r="E469" s="207" t="s">
        <v>34</v>
      </c>
      <c r="F469" s="208" t="s">
        <v>352</v>
      </c>
      <c r="G469" s="205"/>
      <c r="H469" s="209">
        <v>1</v>
      </c>
      <c r="I469" s="336" t="s">
        <v>34</v>
      </c>
      <c r="J469" s="205"/>
      <c r="K469" s="205"/>
      <c r="L469" s="337"/>
    </row>
    <row r="470" spans="2:12" s="11" customFormat="1" ht="29.85" customHeight="1" outlineLevel="1">
      <c r="B470" s="318"/>
      <c r="C470" s="182"/>
      <c r="D470" s="188" t="s">
        <v>74</v>
      </c>
      <c r="E470" s="189" t="s">
        <v>5768</v>
      </c>
      <c r="F470" s="189" t="s">
        <v>5769</v>
      </c>
      <c r="G470" s="182"/>
      <c r="H470" s="182"/>
      <c r="I470" s="321" t="s">
        <v>34</v>
      </c>
      <c r="J470" s="190">
        <f>SUM(J471:J478)</f>
        <v>33910.3</v>
      </c>
      <c r="K470" s="182"/>
      <c r="L470" s="320"/>
    </row>
    <row r="471" spans="2:12" s="1" customFormat="1" ht="22.5" customHeight="1" outlineLevel="2">
      <c r="B471" s="302"/>
      <c r="C471" s="191" t="s">
        <v>935</v>
      </c>
      <c r="D471" s="191" t="s">
        <v>342</v>
      </c>
      <c r="E471" s="192" t="s">
        <v>6556</v>
      </c>
      <c r="F471" s="193" t="s">
        <v>6557</v>
      </c>
      <c r="G471" s="194" t="s">
        <v>491</v>
      </c>
      <c r="H471" s="195">
        <v>7</v>
      </c>
      <c r="I471" s="269">
        <v>236.8</v>
      </c>
      <c r="J471" s="197">
        <f>ROUND(I471*H471,2)</f>
        <v>1657.6</v>
      </c>
      <c r="K471" s="193" t="s">
        <v>5139</v>
      </c>
      <c r="L471" s="322"/>
    </row>
    <row r="472" spans="2:12" s="1" customFormat="1" ht="22.5" customHeight="1" outlineLevel="2">
      <c r="B472" s="302"/>
      <c r="C472" s="191" t="s">
        <v>940</v>
      </c>
      <c r="D472" s="191" t="s">
        <v>342</v>
      </c>
      <c r="E472" s="192" t="s">
        <v>6558</v>
      </c>
      <c r="F472" s="193" t="s">
        <v>6559</v>
      </c>
      <c r="G472" s="194" t="s">
        <v>491</v>
      </c>
      <c r="H472" s="195">
        <v>6</v>
      </c>
      <c r="I472" s="269">
        <v>118.5</v>
      </c>
      <c r="J472" s="197">
        <f>ROUND(I472*H472,2)</f>
        <v>711</v>
      </c>
      <c r="K472" s="193" t="s">
        <v>5139</v>
      </c>
      <c r="L472" s="322"/>
    </row>
    <row r="473" spans="2:12" s="1" customFormat="1" ht="22.5" customHeight="1" outlineLevel="2" collapsed="1">
      <c r="B473" s="302"/>
      <c r="C473" s="191" t="s">
        <v>944</v>
      </c>
      <c r="D473" s="191" t="s">
        <v>342</v>
      </c>
      <c r="E473" s="192" t="s">
        <v>6560</v>
      </c>
      <c r="F473" s="193" t="s">
        <v>6561</v>
      </c>
      <c r="G473" s="194" t="s">
        <v>491</v>
      </c>
      <c r="H473" s="195">
        <v>7</v>
      </c>
      <c r="I473" s="269">
        <v>278.6</v>
      </c>
      <c r="J473" s="197">
        <f>ROUND(I473*H473,2)</f>
        <v>1950.2</v>
      </c>
      <c r="K473" s="193" t="s">
        <v>5139</v>
      </c>
      <c r="L473" s="322"/>
    </row>
    <row r="474" spans="2:12" s="12" customFormat="1" ht="24" hidden="1" outlineLevel="3">
      <c r="B474" s="342"/>
      <c r="C474" s="203"/>
      <c r="D474" s="206" t="s">
        <v>348</v>
      </c>
      <c r="E474" s="343" t="s">
        <v>34</v>
      </c>
      <c r="F474" s="344" t="s">
        <v>6562</v>
      </c>
      <c r="G474" s="203"/>
      <c r="H474" s="345" t="s">
        <v>34</v>
      </c>
      <c r="I474" s="346" t="s">
        <v>34</v>
      </c>
      <c r="J474" s="203"/>
      <c r="K474" s="203"/>
      <c r="L474" s="347"/>
    </row>
    <row r="475" spans="2:12" s="13" customFormat="1" ht="13.5" hidden="1" outlineLevel="3">
      <c r="B475" s="331"/>
      <c r="C475" s="204"/>
      <c r="D475" s="206" t="s">
        <v>348</v>
      </c>
      <c r="E475" s="210" t="s">
        <v>34</v>
      </c>
      <c r="F475" s="211" t="s">
        <v>378</v>
      </c>
      <c r="G475" s="204"/>
      <c r="H475" s="212">
        <v>7</v>
      </c>
      <c r="I475" s="332" t="s">
        <v>34</v>
      </c>
      <c r="J475" s="204"/>
      <c r="K475" s="204"/>
      <c r="L475" s="333"/>
    </row>
    <row r="476" spans="2:12" s="14" customFormat="1" ht="13.5" hidden="1" outlineLevel="3">
      <c r="B476" s="335"/>
      <c r="C476" s="205"/>
      <c r="D476" s="206" t="s">
        <v>348</v>
      </c>
      <c r="E476" s="207" t="s">
        <v>34</v>
      </c>
      <c r="F476" s="208" t="s">
        <v>352</v>
      </c>
      <c r="G476" s="205"/>
      <c r="H476" s="209">
        <v>7</v>
      </c>
      <c r="I476" s="336" t="s">
        <v>34</v>
      </c>
      <c r="J476" s="205"/>
      <c r="K476" s="205"/>
      <c r="L476" s="337"/>
    </row>
    <row r="477" spans="2:12" s="1" customFormat="1" ht="22.5" customHeight="1" outlineLevel="2">
      <c r="B477" s="302"/>
      <c r="C477" s="217" t="s">
        <v>945</v>
      </c>
      <c r="D477" s="217" t="s">
        <v>441</v>
      </c>
      <c r="E477" s="218" t="s">
        <v>6563</v>
      </c>
      <c r="F477" s="219" t="s">
        <v>6564</v>
      </c>
      <c r="G477" s="220" t="s">
        <v>491</v>
      </c>
      <c r="H477" s="221">
        <v>7</v>
      </c>
      <c r="I477" s="270">
        <v>2925.7</v>
      </c>
      <c r="J477" s="222">
        <f>ROUND(I477*H477,2)</f>
        <v>20479.9</v>
      </c>
      <c r="K477" s="219" t="s">
        <v>5139</v>
      </c>
      <c r="L477" s="334"/>
    </row>
    <row r="478" spans="2:12" s="1" customFormat="1" ht="22.5" customHeight="1" outlineLevel="2">
      <c r="B478" s="302"/>
      <c r="C478" s="217" t="s">
        <v>949</v>
      </c>
      <c r="D478" s="217" t="s">
        <v>441</v>
      </c>
      <c r="E478" s="218" t="s">
        <v>6565</v>
      </c>
      <c r="F478" s="219" t="s">
        <v>6566</v>
      </c>
      <c r="G478" s="220" t="s">
        <v>491</v>
      </c>
      <c r="H478" s="221">
        <v>6</v>
      </c>
      <c r="I478" s="270">
        <v>1518.6</v>
      </c>
      <c r="J478" s="222">
        <f>ROUND(I478*H478,2)</f>
        <v>9111.6</v>
      </c>
      <c r="K478" s="219" t="s">
        <v>5139</v>
      </c>
      <c r="L478" s="334"/>
    </row>
    <row r="479" spans="2:12" s="11" customFormat="1" ht="29.85" customHeight="1" outlineLevel="1">
      <c r="B479" s="318"/>
      <c r="C479" s="182"/>
      <c r="D479" s="188" t="s">
        <v>74</v>
      </c>
      <c r="E479" s="189" t="s">
        <v>6047</v>
      </c>
      <c r="F479" s="189" t="s">
        <v>6048</v>
      </c>
      <c r="G479" s="182"/>
      <c r="H479" s="182"/>
      <c r="I479" s="321" t="s">
        <v>34</v>
      </c>
      <c r="J479" s="190">
        <f>SUM(J480:J485)</f>
        <v>22530</v>
      </c>
      <c r="K479" s="182"/>
      <c r="L479" s="320"/>
    </row>
    <row r="480" spans="2:12" s="1" customFormat="1" ht="22.5" customHeight="1" outlineLevel="2">
      <c r="B480" s="302"/>
      <c r="C480" s="191" t="s">
        <v>953</v>
      </c>
      <c r="D480" s="191" t="s">
        <v>342</v>
      </c>
      <c r="E480" s="192" t="s">
        <v>6052</v>
      </c>
      <c r="F480" s="193" t="s">
        <v>6053</v>
      </c>
      <c r="G480" s="194" t="s">
        <v>491</v>
      </c>
      <c r="H480" s="195">
        <v>50</v>
      </c>
      <c r="I480" s="269">
        <v>245.7</v>
      </c>
      <c r="J480" s="197">
        <f>ROUND(I480*H480,2)</f>
        <v>12285</v>
      </c>
      <c r="K480" s="193" t="s">
        <v>5100</v>
      </c>
      <c r="L480" s="322"/>
    </row>
    <row r="481" spans="2:12" s="1" customFormat="1" ht="22.5" customHeight="1" outlineLevel="2" collapsed="1">
      <c r="B481" s="302"/>
      <c r="C481" s="191" t="s">
        <v>955</v>
      </c>
      <c r="D481" s="191" t="s">
        <v>342</v>
      </c>
      <c r="E481" s="192" t="s">
        <v>6054</v>
      </c>
      <c r="F481" s="193" t="s">
        <v>6055</v>
      </c>
      <c r="G481" s="194" t="s">
        <v>345</v>
      </c>
      <c r="H481" s="195">
        <v>14</v>
      </c>
      <c r="I481" s="269">
        <v>292.6</v>
      </c>
      <c r="J481" s="197">
        <f>ROUND(I481*H481,2)</f>
        <v>4096.4</v>
      </c>
      <c r="K481" s="193" t="s">
        <v>5100</v>
      </c>
      <c r="L481" s="322"/>
    </row>
    <row r="482" spans="2:12" s="13" customFormat="1" ht="13.5" hidden="1" outlineLevel="3">
      <c r="B482" s="331"/>
      <c r="C482" s="204"/>
      <c r="D482" s="206" t="s">
        <v>348</v>
      </c>
      <c r="E482" s="210" t="s">
        <v>34</v>
      </c>
      <c r="F482" s="211" t="s">
        <v>6567</v>
      </c>
      <c r="G482" s="204"/>
      <c r="H482" s="212">
        <v>14</v>
      </c>
      <c r="I482" s="332" t="s">
        <v>34</v>
      </c>
      <c r="J482" s="204"/>
      <c r="K482" s="204"/>
      <c r="L482" s="333"/>
    </row>
    <row r="483" spans="2:12" s="14" customFormat="1" ht="13.5" hidden="1" outlineLevel="3">
      <c r="B483" s="335"/>
      <c r="C483" s="205"/>
      <c r="D483" s="206" t="s">
        <v>348</v>
      </c>
      <c r="E483" s="207" t="s">
        <v>34</v>
      </c>
      <c r="F483" s="208" t="s">
        <v>352</v>
      </c>
      <c r="G483" s="205"/>
      <c r="H483" s="209">
        <v>14</v>
      </c>
      <c r="I483" s="336" t="s">
        <v>34</v>
      </c>
      <c r="J483" s="205"/>
      <c r="K483" s="205"/>
      <c r="L483" s="337"/>
    </row>
    <row r="484" spans="2:12" s="1" customFormat="1" ht="22.5" customHeight="1" outlineLevel="2">
      <c r="B484" s="302"/>
      <c r="C484" s="191" t="s">
        <v>956</v>
      </c>
      <c r="D484" s="191" t="s">
        <v>342</v>
      </c>
      <c r="E484" s="192" t="s">
        <v>6568</v>
      </c>
      <c r="F484" s="193" t="s">
        <v>6569</v>
      </c>
      <c r="G484" s="194" t="s">
        <v>491</v>
      </c>
      <c r="H484" s="195">
        <v>50</v>
      </c>
      <c r="I484" s="269">
        <v>115.9</v>
      </c>
      <c r="J484" s="197">
        <f>ROUND(I484*H484,2)</f>
        <v>5795</v>
      </c>
      <c r="K484" s="193" t="s">
        <v>5100</v>
      </c>
      <c r="L484" s="322"/>
    </row>
    <row r="485" spans="2:12" s="1" customFormat="1" ht="22.5" customHeight="1" outlineLevel="2">
      <c r="B485" s="302"/>
      <c r="C485" s="191" t="s">
        <v>962</v>
      </c>
      <c r="D485" s="191" t="s">
        <v>342</v>
      </c>
      <c r="E485" s="192" t="s">
        <v>6057</v>
      </c>
      <c r="F485" s="193" t="s">
        <v>6058</v>
      </c>
      <c r="G485" s="194" t="s">
        <v>491</v>
      </c>
      <c r="H485" s="195">
        <v>52</v>
      </c>
      <c r="I485" s="269">
        <v>6.8</v>
      </c>
      <c r="J485" s="197">
        <f>ROUND(I485*H485,2)</f>
        <v>353.6</v>
      </c>
      <c r="K485" s="193" t="s">
        <v>5100</v>
      </c>
      <c r="L485" s="322"/>
    </row>
    <row r="486" spans="2:12" s="1" customFormat="1" ht="6.9" customHeight="1">
      <c r="B486" s="323"/>
      <c r="C486" s="324"/>
      <c r="D486" s="324"/>
      <c r="E486" s="324"/>
      <c r="F486" s="324"/>
      <c r="G486" s="324"/>
      <c r="H486" s="324"/>
      <c r="I486" s="338"/>
      <c r="J486" s="324"/>
      <c r="K486" s="324"/>
      <c r="L486" s="326"/>
    </row>
    <row r="487" ht="13.5">
      <c r="I487" s="272"/>
    </row>
    <row r="488" ht="13.5">
      <c r="I488" s="272"/>
    </row>
    <row r="489" ht="13.5">
      <c r="I489" s="272"/>
    </row>
  </sheetData>
  <sheetProtection formatColumns="0" formatRows="0" sort="0" autoFilter="0"/>
  <autoFilter ref="C101:K485"/>
  <mergeCells count="11">
    <mergeCell ref="E94:H94"/>
    <mergeCell ref="E7:H7"/>
    <mergeCell ref="E9:H9"/>
    <mergeCell ref="E11:H11"/>
    <mergeCell ref="E26:H26"/>
    <mergeCell ref="E47:H47"/>
    <mergeCell ref="G1:H1"/>
    <mergeCell ref="E49:H49"/>
    <mergeCell ref="E51:H51"/>
    <mergeCell ref="E90:H90"/>
    <mergeCell ref="E92:H92"/>
  </mergeCells>
  <hyperlinks>
    <hyperlink ref="F1:G1" location="C2" tooltip="Krycí list soupisu" display="1) Krycí list soupisu"/>
    <hyperlink ref="G1:H1" location="C58" tooltip="Rekapitulace" display="2) Rekapitulace"/>
    <hyperlink ref="J1" location="C101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O119"/>
  <sheetViews>
    <sheetView showGridLines="0" workbookViewId="0" topLeftCell="A1">
      <pane ySplit="1" topLeftCell="A99" activePane="bottomLeft" state="frozen"/>
      <selection pane="bottomLeft" activeCell="F110" sqref="F110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5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  <c r="M1" s="17"/>
      <c r="N1" s="17"/>
      <c r="O1" s="17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223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2458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99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ROUND(J93,2)</f>
        <v>318830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223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10.3 - Přípojka NN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J93</f>
        <v>318830</v>
      </c>
      <c r="K64" s="41"/>
      <c r="L64" s="303"/>
    </row>
    <row r="65" spans="2:12" s="8" customFormat="1" ht="24.9" customHeight="1" hidden="1">
      <c r="B65" s="310"/>
      <c r="C65" s="146"/>
      <c r="D65" s="147" t="s">
        <v>2459</v>
      </c>
      <c r="E65" s="148"/>
      <c r="F65" s="148"/>
      <c r="G65" s="148"/>
      <c r="H65" s="148"/>
      <c r="I65" s="149"/>
      <c r="J65" s="150">
        <f>J94</f>
        <v>318830</v>
      </c>
      <c r="K65" s="151"/>
      <c r="L65" s="311"/>
    </row>
    <row r="66" spans="2:12" s="9" customFormat="1" ht="19.95" customHeight="1" hidden="1">
      <c r="B66" s="312"/>
      <c r="C66" s="153"/>
      <c r="D66" s="154" t="s">
        <v>2460</v>
      </c>
      <c r="E66" s="155"/>
      <c r="F66" s="155"/>
      <c r="G66" s="155"/>
      <c r="H66" s="155"/>
      <c r="I66" s="156"/>
      <c r="J66" s="157">
        <f>J95</f>
        <v>14906.599999999999</v>
      </c>
      <c r="K66" s="158"/>
      <c r="L66" s="313"/>
    </row>
    <row r="67" spans="2:12" s="9" customFormat="1" ht="19.95" customHeight="1" hidden="1">
      <c r="B67" s="312"/>
      <c r="C67" s="153"/>
      <c r="D67" s="154" t="s">
        <v>2461</v>
      </c>
      <c r="E67" s="155"/>
      <c r="F67" s="155"/>
      <c r="G67" s="155"/>
      <c r="H67" s="155"/>
      <c r="I67" s="156"/>
      <c r="J67" s="157">
        <f>J99</f>
        <v>163477.3</v>
      </c>
      <c r="K67" s="158"/>
      <c r="L67" s="313"/>
    </row>
    <row r="68" spans="2:12" s="9" customFormat="1" ht="19.95" customHeight="1" hidden="1">
      <c r="B68" s="312"/>
      <c r="C68" s="153"/>
      <c r="D68" s="154" t="s">
        <v>2462</v>
      </c>
      <c r="E68" s="155"/>
      <c r="F68" s="155"/>
      <c r="G68" s="155"/>
      <c r="H68" s="155"/>
      <c r="I68" s="156"/>
      <c r="J68" s="157">
        <f>J108</f>
        <v>53299.1</v>
      </c>
      <c r="K68" s="158"/>
      <c r="L68" s="313"/>
    </row>
    <row r="69" spans="2:12" s="9" customFormat="1" ht="19.95" customHeight="1" hidden="1">
      <c r="B69" s="312"/>
      <c r="C69" s="153"/>
      <c r="D69" s="154" t="s">
        <v>2463</v>
      </c>
      <c r="E69" s="155"/>
      <c r="F69" s="155"/>
      <c r="G69" s="155"/>
      <c r="H69" s="155"/>
      <c r="I69" s="156"/>
      <c r="J69" s="157">
        <f>J114</f>
        <v>87147</v>
      </c>
      <c r="K69" s="158"/>
      <c r="L69" s="313"/>
    </row>
    <row r="70" spans="2:12" s="1" customFormat="1" ht="21.75" customHeight="1" hidden="1">
      <c r="B70" s="302"/>
      <c r="C70" s="260"/>
      <c r="D70" s="260"/>
      <c r="E70" s="260"/>
      <c r="F70" s="260"/>
      <c r="G70" s="260"/>
      <c r="H70" s="260"/>
      <c r="I70" s="114"/>
      <c r="J70" s="260"/>
      <c r="K70" s="41"/>
      <c r="L70" s="303"/>
    </row>
    <row r="71" spans="2:12" s="1" customFormat="1" ht="6.9" customHeight="1" hidden="1">
      <c r="B71" s="307"/>
      <c r="C71" s="52"/>
      <c r="D71" s="52"/>
      <c r="E71" s="52"/>
      <c r="F71" s="52"/>
      <c r="G71" s="52"/>
      <c r="H71" s="52"/>
      <c r="I71" s="135"/>
      <c r="J71" s="52"/>
      <c r="K71" s="53"/>
      <c r="L71" s="303"/>
    </row>
    <row r="72" spans="2:12" ht="13.5" hidden="1">
      <c r="B72" s="296"/>
      <c r="C72" s="297"/>
      <c r="D72" s="297"/>
      <c r="E72" s="297"/>
      <c r="F72" s="297"/>
      <c r="G72" s="297"/>
      <c r="H72" s="297"/>
      <c r="I72" s="113"/>
      <c r="J72" s="297"/>
      <c r="K72" s="297"/>
      <c r="L72" s="298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ht="13.5" hidden="1">
      <c r="B74" s="296"/>
      <c r="C74" s="297"/>
      <c r="D74" s="297"/>
      <c r="E74" s="297"/>
      <c r="F74" s="297"/>
      <c r="G74" s="297"/>
      <c r="H74" s="297"/>
      <c r="I74" s="113"/>
      <c r="J74" s="297"/>
      <c r="K74" s="297"/>
      <c r="L74" s="298"/>
    </row>
    <row r="75" spans="2:12" s="1" customFormat="1" ht="6.9" customHeight="1">
      <c r="B75" s="314"/>
      <c r="C75" s="55"/>
      <c r="D75" s="55"/>
      <c r="E75" s="55"/>
      <c r="F75" s="55"/>
      <c r="G75" s="55"/>
      <c r="H75" s="55"/>
      <c r="I75" s="138"/>
      <c r="J75" s="55"/>
      <c r="K75" s="55"/>
      <c r="L75" s="303"/>
    </row>
    <row r="76" spans="2:12" s="1" customFormat="1" ht="36.9" customHeight="1">
      <c r="B76" s="302"/>
      <c r="C76" s="25" t="s">
        <v>322</v>
      </c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4.4" customHeight="1">
      <c r="B78" s="302"/>
      <c r="C78" s="32" t="s">
        <v>16</v>
      </c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22.5" customHeight="1">
      <c r="B79" s="302"/>
      <c r="C79" s="260"/>
      <c r="D79" s="260"/>
      <c r="E79" s="384" t="s">
        <v>17</v>
      </c>
      <c r="F79" s="375"/>
      <c r="G79" s="375"/>
      <c r="H79" s="375"/>
      <c r="I79" s="114"/>
      <c r="J79" s="260"/>
      <c r="K79" s="260"/>
      <c r="L79" s="303"/>
    </row>
    <row r="80" spans="2:12" ht="13.2">
      <c r="B80" s="301"/>
      <c r="C80" s="32" t="s">
        <v>217</v>
      </c>
      <c r="D80" s="262"/>
      <c r="E80" s="262"/>
      <c r="F80" s="262"/>
      <c r="G80" s="262"/>
      <c r="H80" s="262"/>
      <c r="I80" s="113"/>
      <c r="J80" s="262"/>
      <c r="K80" s="262"/>
      <c r="L80" s="300"/>
    </row>
    <row r="81" spans="2:12" ht="22.5" customHeight="1">
      <c r="B81" s="301"/>
      <c r="C81" s="262"/>
      <c r="D81" s="262"/>
      <c r="E81" s="384" t="s">
        <v>219</v>
      </c>
      <c r="F81" s="382"/>
      <c r="G81" s="382"/>
      <c r="H81" s="382"/>
      <c r="I81" s="113"/>
      <c r="J81" s="262"/>
      <c r="K81" s="262"/>
      <c r="L81" s="300"/>
    </row>
    <row r="82" spans="2:12" ht="13.2">
      <c r="B82" s="301"/>
      <c r="C82" s="32" t="s">
        <v>221</v>
      </c>
      <c r="D82" s="262"/>
      <c r="E82" s="262"/>
      <c r="F82" s="262"/>
      <c r="G82" s="262"/>
      <c r="H82" s="262"/>
      <c r="I82" s="113"/>
      <c r="J82" s="262"/>
      <c r="K82" s="262"/>
      <c r="L82" s="300"/>
    </row>
    <row r="83" spans="2:12" s="1" customFormat="1" ht="22.5" customHeight="1">
      <c r="B83" s="302"/>
      <c r="C83" s="260"/>
      <c r="D83" s="260"/>
      <c r="E83" s="383" t="s">
        <v>223</v>
      </c>
      <c r="F83" s="375"/>
      <c r="G83" s="375"/>
      <c r="H83" s="375"/>
      <c r="I83" s="114"/>
      <c r="J83" s="260"/>
      <c r="K83" s="260"/>
      <c r="L83" s="303"/>
    </row>
    <row r="84" spans="2:12" s="1" customFormat="1" ht="14.4" customHeight="1">
      <c r="B84" s="302"/>
      <c r="C84" s="32" t="s">
        <v>225</v>
      </c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23.25" customHeight="1">
      <c r="B85" s="302"/>
      <c r="C85" s="260"/>
      <c r="D85" s="260"/>
      <c r="E85" s="385" t="str">
        <f>E13</f>
        <v>SO 10.3 - Přípojka NN</v>
      </c>
      <c r="F85" s="375"/>
      <c r="G85" s="375"/>
      <c r="H85" s="375"/>
      <c r="I85" s="114"/>
      <c r="J85" s="260"/>
      <c r="K85" s="260"/>
      <c r="L85" s="303"/>
    </row>
    <row r="86" spans="2:12" s="1" customFormat="1" ht="6.9" customHeight="1">
      <c r="B86" s="302"/>
      <c r="C86" s="260"/>
      <c r="D86" s="260"/>
      <c r="E86" s="260"/>
      <c r="F86" s="260"/>
      <c r="G86" s="260"/>
      <c r="H86" s="260"/>
      <c r="I86" s="114"/>
      <c r="J86" s="260"/>
      <c r="K86" s="260"/>
      <c r="L86" s="303"/>
    </row>
    <row r="87" spans="2:12" s="1" customFormat="1" ht="18" customHeight="1">
      <c r="B87" s="302"/>
      <c r="C87" s="32" t="s">
        <v>24</v>
      </c>
      <c r="D87" s="260"/>
      <c r="E87" s="260"/>
      <c r="F87" s="30" t="str">
        <f>F16</f>
        <v>HRANICE - DRAHOTUŠE</v>
      </c>
      <c r="G87" s="260"/>
      <c r="H87" s="260"/>
      <c r="I87" s="115" t="s">
        <v>26</v>
      </c>
      <c r="J87" s="116"/>
      <c r="K87" s="260"/>
      <c r="L87" s="303"/>
    </row>
    <row r="88" spans="2:12" s="1" customFormat="1" ht="6.9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13.2">
      <c r="B89" s="302"/>
      <c r="C89" s="32" t="s">
        <v>32</v>
      </c>
      <c r="D89" s="260"/>
      <c r="E89" s="260"/>
      <c r="F89" s="30" t="str">
        <f>E19</f>
        <v>VODOVODY A KANALIZACE PŘEROV a.s.</v>
      </c>
      <c r="G89" s="260"/>
      <c r="H89" s="260"/>
      <c r="I89" s="115" t="s">
        <v>38</v>
      </c>
      <c r="J89" s="30" t="str">
        <f>E25</f>
        <v>JV PROJEKT VH s.r.o., BRNO</v>
      </c>
      <c r="K89" s="260"/>
      <c r="L89" s="303"/>
    </row>
    <row r="90" spans="2:12" s="1" customFormat="1" ht="14.4" customHeight="1">
      <c r="B90" s="302"/>
      <c r="C90" s="32" t="s">
        <v>37</v>
      </c>
      <c r="D90" s="260"/>
      <c r="E90" s="260"/>
      <c r="F90" s="30" t="s">
        <v>6577</v>
      </c>
      <c r="G90" s="260"/>
      <c r="H90" s="260"/>
      <c r="I90" s="114"/>
      <c r="J90" s="260"/>
      <c r="K90" s="260"/>
      <c r="L90" s="303"/>
    </row>
    <row r="91" spans="2:12" s="1" customFormat="1" ht="10.35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0" customFormat="1" ht="29.25" customHeight="1">
      <c r="B92" s="315"/>
      <c r="C92" s="165" t="s">
        <v>323</v>
      </c>
      <c r="D92" s="166" t="s">
        <v>60</v>
      </c>
      <c r="E92" s="166" t="s">
        <v>57</v>
      </c>
      <c r="F92" s="166" t="s">
        <v>324</v>
      </c>
      <c r="G92" s="166" t="s">
        <v>325</v>
      </c>
      <c r="H92" s="166" t="s">
        <v>326</v>
      </c>
      <c r="I92" s="167" t="s">
        <v>327</v>
      </c>
      <c r="J92" s="166" t="s">
        <v>283</v>
      </c>
      <c r="K92" s="168" t="s">
        <v>328</v>
      </c>
      <c r="L92" s="368"/>
    </row>
    <row r="93" spans="2:12" s="1" customFormat="1" ht="29.25" customHeight="1">
      <c r="B93" s="302"/>
      <c r="C93" s="316" t="s">
        <v>285</v>
      </c>
      <c r="D93" s="260"/>
      <c r="E93" s="260"/>
      <c r="F93" s="260"/>
      <c r="G93" s="260"/>
      <c r="H93" s="260"/>
      <c r="I93" s="114"/>
      <c r="J93" s="317">
        <f>J94</f>
        <v>318830</v>
      </c>
      <c r="K93" s="260"/>
      <c r="L93" s="303"/>
    </row>
    <row r="94" spans="2:12" s="11" customFormat="1" ht="37.35" customHeight="1">
      <c r="B94" s="318"/>
      <c r="C94" s="182"/>
      <c r="D94" s="188" t="s">
        <v>74</v>
      </c>
      <c r="E94" s="231" t="s">
        <v>2464</v>
      </c>
      <c r="F94" s="231" t="s">
        <v>85</v>
      </c>
      <c r="G94" s="182"/>
      <c r="H94" s="182"/>
      <c r="I94" s="319"/>
      <c r="J94" s="232">
        <f>J95+J99+J108+J114</f>
        <v>318830</v>
      </c>
      <c r="K94" s="182"/>
      <c r="L94" s="320"/>
    </row>
    <row r="95" spans="2:12" s="11" customFormat="1" ht="29.85" customHeight="1" outlineLevel="1">
      <c r="B95" s="318"/>
      <c r="C95" s="182"/>
      <c r="D95" s="188" t="s">
        <v>74</v>
      </c>
      <c r="E95" s="189" t="s">
        <v>2465</v>
      </c>
      <c r="F95" s="189" t="s">
        <v>2466</v>
      </c>
      <c r="G95" s="182"/>
      <c r="H95" s="182"/>
      <c r="I95" s="321"/>
      <c r="J95" s="190">
        <f>SUM(J96:J98)</f>
        <v>14906.599999999999</v>
      </c>
      <c r="K95" s="182"/>
      <c r="L95" s="320"/>
    </row>
    <row r="96" spans="2:12" s="1" customFormat="1" ht="22.5" customHeight="1" outlineLevel="2">
      <c r="B96" s="302"/>
      <c r="C96" s="217" t="s">
        <v>23</v>
      </c>
      <c r="D96" s="217" t="s">
        <v>441</v>
      </c>
      <c r="E96" s="218" t="s">
        <v>23</v>
      </c>
      <c r="F96" s="219" t="s">
        <v>2467</v>
      </c>
      <c r="G96" s="220" t="s">
        <v>1130</v>
      </c>
      <c r="H96" s="221">
        <v>1</v>
      </c>
      <c r="I96" s="270">
        <v>934.7</v>
      </c>
      <c r="J96" s="222">
        <f>ROUND(I96*H96,2)</f>
        <v>934.7</v>
      </c>
      <c r="K96" s="219" t="s">
        <v>34</v>
      </c>
      <c r="L96" s="334"/>
    </row>
    <row r="97" spans="2:12" s="1" customFormat="1" ht="69.75" customHeight="1" outlineLevel="2">
      <c r="B97" s="302"/>
      <c r="C97" s="217" t="s">
        <v>83</v>
      </c>
      <c r="D97" s="217" t="s">
        <v>441</v>
      </c>
      <c r="E97" s="218" t="s">
        <v>2468</v>
      </c>
      <c r="F97" s="219" t="s">
        <v>2469</v>
      </c>
      <c r="G97" s="220" t="s">
        <v>1130</v>
      </c>
      <c r="H97" s="221">
        <v>1</v>
      </c>
      <c r="I97" s="270">
        <v>6933.7</v>
      </c>
      <c r="J97" s="222">
        <f>ROUND(I97*H97,2)</f>
        <v>6933.7</v>
      </c>
      <c r="K97" s="219" t="s">
        <v>34</v>
      </c>
      <c r="L97" s="334"/>
    </row>
    <row r="98" spans="2:12" s="1" customFormat="1" ht="22.5" customHeight="1" outlineLevel="2">
      <c r="B98" s="302"/>
      <c r="C98" s="217" t="s">
        <v>90</v>
      </c>
      <c r="D98" s="217" t="s">
        <v>441</v>
      </c>
      <c r="E98" s="218" t="s">
        <v>2470</v>
      </c>
      <c r="F98" s="219" t="s">
        <v>2471</v>
      </c>
      <c r="G98" s="220" t="s">
        <v>1130</v>
      </c>
      <c r="H98" s="221">
        <v>1</v>
      </c>
      <c r="I98" s="270">
        <v>7038.2</v>
      </c>
      <c r="J98" s="222">
        <f>ROUND(I98*H98,2)</f>
        <v>7038.2</v>
      </c>
      <c r="K98" s="219" t="s">
        <v>34</v>
      </c>
      <c r="L98" s="334"/>
    </row>
    <row r="99" spans="2:12" s="11" customFormat="1" ht="29.85" customHeight="1" outlineLevel="1">
      <c r="B99" s="318"/>
      <c r="C99" s="182"/>
      <c r="D99" s="188" t="s">
        <v>74</v>
      </c>
      <c r="E99" s="189" t="s">
        <v>2472</v>
      </c>
      <c r="F99" s="189" t="s">
        <v>2473</v>
      </c>
      <c r="G99" s="182"/>
      <c r="H99" s="182"/>
      <c r="I99" s="321"/>
      <c r="J99" s="190">
        <f>SUM(J100:J107)</f>
        <v>163477.3</v>
      </c>
      <c r="K99" s="182"/>
      <c r="L99" s="320"/>
    </row>
    <row r="100" spans="2:12" s="1" customFormat="1" ht="22.5" customHeight="1" outlineLevel="2">
      <c r="B100" s="302"/>
      <c r="C100" s="217" t="s">
        <v>347</v>
      </c>
      <c r="D100" s="217" t="s">
        <v>441</v>
      </c>
      <c r="E100" s="218" t="s">
        <v>83</v>
      </c>
      <c r="F100" s="219" t="s">
        <v>2474</v>
      </c>
      <c r="G100" s="220" t="s">
        <v>491</v>
      </c>
      <c r="H100" s="221">
        <v>300</v>
      </c>
      <c r="I100" s="270">
        <v>352.3</v>
      </c>
      <c r="J100" s="222">
        <f aca="true" t="shared" si="0" ref="J100:J107">ROUND(I100*H100,2)</f>
        <v>105690</v>
      </c>
      <c r="K100" s="219" t="s">
        <v>34</v>
      </c>
      <c r="L100" s="334"/>
    </row>
    <row r="101" spans="2:12" s="1" customFormat="1" ht="22.5" customHeight="1" outlineLevel="2">
      <c r="B101" s="302"/>
      <c r="C101" s="217" t="s">
        <v>368</v>
      </c>
      <c r="D101" s="217" t="s">
        <v>441</v>
      </c>
      <c r="E101" s="218" t="s">
        <v>90</v>
      </c>
      <c r="F101" s="219" t="s">
        <v>2475</v>
      </c>
      <c r="G101" s="220" t="s">
        <v>491</v>
      </c>
      <c r="H101" s="221">
        <v>100</v>
      </c>
      <c r="I101" s="270">
        <v>185.6</v>
      </c>
      <c r="J101" s="222">
        <f t="shared" si="0"/>
        <v>18560</v>
      </c>
      <c r="K101" s="219" t="s">
        <v>34</v>
      </c>
      <c r="L101" s="334"/>
    </row>
    <row r="102" spans="2:12" s="1" customFormat="1" ht="22.5" customHeight="1" outlineLevel="2">
      <c r="B102" s="302"/>
      <c r="C102" s="217" t="s">
        <v>373</v>
      </c>
      <c r="D102" s="217" t="s">
        <v>441</v>
      </c>
      <c r="E102" s="218" t="s">
        <v>347</v>
      </c>
      <c r="F102" s="219" t="s">
        <v>2476</v>
      </c>
      <c r="G102" s="220" t="s">
        <v>491</v>
      </c>
      <c r="H102" s="221">
        <v>50</v>
      </c>
      <c r="I102" s="270">
        <v>75.7</v>
      </c>
      <c r="J102" s="222">
        <f t="shared" si="0"/>
        <v>3785</v>
      </c>
      <c r="K102" s="219" t="s">
        <v>34</v>
      </c>
      <c r="L102" s="334"/>
    </row>
    <row r="103" spans="2:12" s="1" customFormat="1" ht="22.5" customHeight="1" outlineLevel="2">
      <c r="B103" s="302"/>
      <c r="C103" s="217" t="s">
        <v>378</v>
      </c>
      <c r="D103" s="217" t="s">
        <v>441</v>
      </c>
      <c r="E103" s="218" t="s">
        <v>368</v>
      </c>
      <c r="F103" s="219" t="s">
        <v>2477</v>
      </c>
      <c r="G103" s="220" t="s">
        <v>491</v>
      </c>
      <c r="H103" s="221">
        <v>500</v>
      </c>
      <c r="I103" s="270">
        <v>2</v>
      </c>
      <c r="J103" s="222">
        <f t="shared" si="0"/>
        <v>1000</v>
      </c>
      <c r="K103" s="219" t="s">
        <v>34</v>
      </c>
      <c r="L103" s="334"/>
    </row>
    <row r="104" spans="2:12" s="1" customFormat="1" ht="22.5" customHeight="1" outlineLevel="2">
      <c r="B104" s="302"/>
      <c r="C104" s="217" t="s">
        <v>382</v>
      </c>
      <c r="D104" s="217" t="s">
        <v>441</v>
      </c>
      <c r="E104" s="218" t="s">
        <v>373</v>
      </c>
      <c r="F104" s="219" t="s">
        <v>2478</v>
      </c>
      <c r="G104" s="220" t="s">
        <v>491</v>
      </c>
      <c r="H104" s="221">
        <v>500</v>
      </c>
      <c r="I104" s="270">
        <v>19</v>
      </c>
      <c r="J104" s="222">
        <f t="shared" si="0"/>
        <v>9500</v>
      </c>
      <c r="K104" s="219" t="s">
        <v>34</v>
      </c>
      <c r="L104" s="334"/>
    </row>
    <row r="105" spans="2:12" s="1" customFormat="1" ht="22.5" customHeight="1" outlineLevel="2">
      <c r="B105" s="302"/>
      <c r="C105" s="217" t="s">
        <v>387</v>
      </c>
      <c r="D105" s="217" t="s">
        <v>441</v>
      </c>
      <c r="E105" s="218" t="s">
        <v>378</v>
      </c>
      <c r="F105" s="219" t="s">
        <v>2479</v>
      </c>
      <c r="G105" s="220" t="s">
        <v>491</v>
      </c>
      <c r="H105" s="221">
        <v>100</v>
      </c>
      <c r="I105" s="270">
        <v>201.5</v>
      </c>
      <c r="J105" s="222">
        <f t="shared" si="0"/>
        <v>20150</v>
      </c>
      <c r="K105" s="219" t="s">
        <v>34</v>
      </c>
      <c r="L105" s="334"/>
    </row>
    <row r="106" spans="2:12" s="1" customFormat="1" ht="22.5" customHeight="1" outlineLevel="2">
      <c r="B106" s="302"/>
      <c r="C106" s="217" t="s">
        <v>28</v>
      </c>
      <c r="D106" s="217" t="s">
        <v>441</v>
      </c>
      <c r="E106" s="218" t="s">
        <v>382</v>
      </c>
      <c r="F106" s="219" t="s">
        <v>2480</v>
      </c>
      <c r="G106" s="220" t="s">
        <v>2481</v>
      </c>
      <c r="H106" s="221">
        <v>1</v>
      </c>
      <c r="I106" s="270">
        <v>1586.9</v>
      </c>
      <c r="J106" s="222">
        <f t="shared" si="0"/>
        <v>1586.9</v>
      </c>
      <c r="K106" s="219" t="s">
        <v>34</v>
      </c>
      <c r="L106" s="334"/>
    </row>
    <row r="107" spans="2:12" s="1" customFormat="1" ht="22.5" customHeight="1" outlineLevel="2">
      <c r="B107" s="302"/>
      <c r="C107" s="217" t="s">
        <v>340</v>
      </c>
      <c r="D107" s="217" t="s">
        <v>441</v>
      </c>
      <c r="E107" s="218" t="s">
        <v>387</v>
      </c>
      <c r="F107" s="219" t="s">
        <v>2482</v>
      </c>
      <c r="G107" s="220" t="s">
        <v>2483</v>
      </c>
      <c r="H107" s="221">
        <v>1</v>
      </c>
      <c r="I107" s="270">
        <v>3205.4</v>
      </c>
      <c r="J107" s="222">
        <f t="shared" si="0"/>
        <v>3205.4</v>
      </c>
      <c r="K107" s="219" t="s">
        <v>34</v>
      </c>
      <c r="L107" s="334"/>
    </row>
    <row r="108" spans="2:12" s="11" customFormat="1" ht="29.85" customHeight="1" outlineLevel="1">
      <c r="B108" s="318"/>
      <c r="C108" s="182"/>
      <c r="D108" s="188" t="s">
        <v>74</v>
      </c>
      <c r="E108" s="189" t="s">
        <v>2484</v>
      </c>
      <c r="F108" s="189" t="s">
        <v>2485</v>
      </c>
      <c r="G108" s="182"/>
      <c r="H108" s="182"/>
      <c r="I108" s="321"/>
      <c r="J108" s="190">
        <f>SUM(J109:J113)</f>
        <v>53299.1</v>
      </c>
      <c r="K108" s="182"/>
      <c r="L108" s="320"/>
    </row>
    <row r="109" spans="2:12" s="1" customFormat="1" ht="22.5" customHeight="1" outlineLevel="2">
      <c r="B109" s="302"/>
      <c r="C109" s="191" t="s">
        <v>397</v>
      </c>
      <c r="D109" s="191" t="s">
        <v>342</v>
      </c>
      <c r="E109" s="192" t="s">
        <v>28</v>
      </c>
      <c r="F109" s="193" t="s">
        <v>2486</v>
      </c>
      <c r="G109" s="194" t="s">
        <v>2481</v>
      </c>
      <c r="H109" s="195">
        <v>1</v>
      </c>
      <c r="I109" s="269">
        <v>47560</v>
      </c>
      <c r="J109" s="197">
        <f>ROUND(I109*H109,2)</f>
        <v>47560</v>
      </c>
      <c r="K109" s="193" t="s">
        <v>34</v>
      </c>
      <c r="L109" s="322"/>
    </row>
    <row r="110" spans="2:12" s="1" customFormat="1" ht="22.5" customHeight="1" outlineLevel="2">
      <c r="B110" s="302"/>
      <c r="C110" s="191" t="s">
        <v>271</v>
      </c>
      <c r="D110" s="191" t="s">
        <v>342</v>
      </c>
      <c r="E110" s="192" t="s">
        <v>340</v>
      </c>
      <c r="F110" s="193" t="s">
        <v>2487</v>
      </c>
      <c r="G110" s="194" t="s">
        <v>2481</v>
      </c>
      <c r="H110" s="195">
        <v>1</v>
      </c>
      <c r="I110" s="269">
        <v>1450</v>
      </c>
      <c r="J110" s="197">
        <f>ROUND(I110*H110,2)</f>
        <v>1450</v>
      </c>
      <c r="K110" s="193" t="s">
        <v>34</v>
      </c>
      <c r="L110" s="322"/>
    </row>
    <row r="111" spans="2:12" s="1" customFormat="1" ht="22.5" customHeight="1" outlineLevel="2">
      <c r="B111" s="302"/>
      <c r="C111" s="191" t="s">
        <v>403</v>
      </c>
      <c r="D111" s="191" t="s">
        <v>342</v>
      </c>
      <c r="E111" s="192" t="s">
        <v>397</v>
      </c>
      <c r="F111" s="193" t="s">
        <v>2488</v>
      </c>
      <c r="G111" s="194" t="s">
        <v>2481</v>
      </c>
      <c r="H111" s="195">
        <v>1</v>
      </c>
      <c r="I111" s="269">
        <v>580</v>
      </c>
      <c r="J111" s="197">
        <f>ROUND(I111*H111,2)</f>
        <v>580</v>
      </c>
      <c r="K111" s="193" t="s">
        <v>34</v>
      </c>
      <c r="L111" s="322"/>
    </row>
    <row r="112" spans="2:12" s="1" customFormat="1" ht="22.5" customHeight="1" outlineLevel="2">
      <c r="B112" s="302"/>
      <c r="C112" s="191" t="s">
        <v>8</v>
      </c>
      <c r="D112" s="191" t="s">
        <v>342</v>
      </c>
      <c r="E112" s="192" t="s">
        <v>271</v>
      </c>
      <c r="F112" s="193" t="s">
        <v>2489</v>
      </c>
      <c r="G112" s="194" t="s">
        <v>2481</v>
      </c>
      <c r="H112" s="195">
        <v>1</v>
      </c>
      <c r="I112" s="269">
        <v>1450</v>
      </c>
      <c r="J112" s="197">
        <f>ROUND(I112*H112,2)</f>
        <v>1450</v>
      </c>
      <c r="K112" s="193" t="s">
        <v>34</v>
      </c>
      <c r="L112" s="322"/>
    </row>
    <row r="113" spans="2:12" s="1" customFormat="1" ht="22.5" customHeight="1" outlineLevel="2">
      <c r="B113" s="302"/>
      <c r="C113" s="191" t="s">
        <v>410</v>
      </c>
      <c r="D113" s="191" t="s">
        <v>342</v>
      </c>
      <c r="E113" s="192" t="s">
        <v>403</v>
      </c>
      <c r="F113" s="193" t="s">
        <v>2490</v>
      </c>
      <c r="G113" s="194" t="s">
        <v>2481</v>
      </c>
      <c r="H113" s="195">
        <v>1</v>
      </c>
      <c r="I113" s="269">
        <v>2259.1</v>
      </c>
      <c r="J113" s="197">
        <f>ROUND(I113*H113,2)</f>
        <v>2259.1</v>
      </c>
      <c r="K113" s="193" t="s">
        <v>34</v>
      </c>
      <c r="L113" s="322"/>
    </row>
    <row r="114" spans="2:12" s="11" customFormat="1" ht="29.85" customHeight="1" outlineLevel="1">
      <c r="B114" s="318"/>
      <c r="C114" s="182"/>
      <c r="D114" s="188" t="s">
        <v>74</v>
      </c>
      <c r="E114" s="189" t="s">
        <v>2491</v>
      </c>
      <c r="F114" s="189" t="s">
        <v>339</v>
      </c>
      <c r="G114" s="182"/>
      <c r="H114" s="182"/>
      <c r="I114" s="321"/>
      <c r="J114" s="190">
        <f>SUM(J115:J117)</f>
        <v>87147</v>
      </c>
      <c r="K114" s="182"/>
      <c r="L114" s="320"/>
    </row>
    <row r="115" spans="2:12" s="1" customFormat="1" ht="22.5" customHeight="1" outlineLevel="2">
      <c r="B115" s="302"/>
      <c r="C115" s="191" t="s">
        <v>414</v>
      </c>
      <c r="D115" s="191" t="s">
        <v>342</v>
      </c>
      <c r="E115" s="192" t="s">
        <v>8</v>
      </c>
      <c r="F115" s="193" t="s">
        <v>2492</v>
      </c>
      <c r="G115" s="194" t="s">
        <v>2481</v>
      </c>
      <c r="H115" s="195">
        <v>1</v>
      </c>
      <c r="I115" s="269">
        <v>882</v>
      </c>
      <c r="J115" s="197">
        <f>ROUND(I115*H115,2)</f>
        <v>882</v>
      </c>
      <c r="K115" s="193" t="s">
        <v>34</v>
      </c>
      <c r="L115" s="322"/>
    </row>
    <row r="116" spans="2:12" s="1" customFormat="1" ht="44.25" customHeight="1" outlineLevel="2">
      <c r="B116" s="302"/>
      <c r="C116" s="191" t="s">
        <v>418</v>
      </c>
      <c r="D116" s="191" t="s">
        <v>342</v>
      </c>
      <c r="E116" s="192" t="s">
        <v>410</v>
      </c>
      <c r="F116" s="193" t="s">
        <v>2493</v>
      </c>
      <c r="G116" s="194" t="s">
        <v>491</v>
      </c>
      <c r="H116" s="195">
        <v>300</v>
      </c>
      <c r="I116" s="269">
        <v>273.9</v>
      </c>
      <c r="J116" s="197">
        <f>ROUND(I116*H116,2)</f>
        <v>82170</v>
      </c>
      <c r="K116" s="193" t="s">
        <v>34</v>
      </c>
      <c r="L116" s="322"/>
    </row>
    <row r="117" spans="2:12" s="1" customFormat="1" ht="22.5" customHeight="1" outlineLevel="2">
      <c r="B117" s="302"/>
      <c r="C117" s="191" t="s">
        <v>422</v>
      </c>
      <c r="D117" s="191" t="s">
        <v>342</v>
      </c>
      <c r="E117" s="192" t="s">
        <v>414</v>
      </c>
      <c r="F117" s="193" t="s">
        <v>2494</v>
      </c>
      <c r="G117" s="194" t="s">
        <v>2481</v>
      </c>
      <c r="H117" s="195">
        <v>1</v>
      </c>
      <c r="I117" s="269">
        <v>4095</v>
      </c>
      <c r="J117" s="197">
        <f>ROUND(I117*H117,2)</f>
        <v>4095</v>
      </c>
      <c r="K117" s="193" t="s">
        <v>34</v>
      </c>
      <c r="L117" s="322"/>
    </row>
    <row r="118" spans="2:12" s="1" customFormat="1" ht="6.9" customHeight="1">
      <c r="B118" s="323"/>
      <c r="C118" s="324"/>
      <c r="D118" s="324"/>
      <c r="E118" s="324"/>
      <c r="F118" s="324"/>
      <c r="G118" s="324"/>
      <c r="H118" s="324"/>
      <c r="I118" s="338"/>
      <c r="J118" s="324"/>
      <c r="K118" s="324"/>
      <c r="L118" s="326"/>
    </row>
    <row r="119" ht="13.5">
      <c r="I119" s="272"/>
    </row>
  </sheetData>
  <sheetProtection formatColumns="0" formatRows="0" sort="0" autoFilter="0"/>
  <autoFilter ref="C92:K92"/>
  <mergeCells count="14">
    <mergeCell ref="E83:H83"/>
    <mergeCell ref="E81:H81"/>
    <mergeCell ref="E85:H85"/>
    <mergeCell ref="G1:H1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483"/>
  <sheetViews>
    <sheetView showGridLines="0" workbookViewId="0" topLeftCell="A1">
      <pane ySplit="1" topLeftCell="A310" activePane="bottomLeft" state="frozen"/>
      <selection pane="bottomLeft" activeCell="M100" sqref="M100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223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2501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103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ROUND(J99,2)</f>
        <v>2372355.66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223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10.4 - Přeložka trubní části odvodňovacího příkopu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J99</f>
        <v>2372355.659999999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J100</f>
        <v>2372314.369999999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J101</f>
        <v>1462730.1399999992</v>
      </c>
      <c r="K66" s="158"/>
      <c r="L66" s="313"/>
    </row>
    <row r="67" spans="2:12" s="9" customFormat="1" ht="19.95" customHeight="1" hidden="1">
      <c r="B67" s="312"/>
      <c r="C67" s="153"/>
      <c r="D67" s="154" t="s">
        <v>298</v>
      </c>
      <c r="E67" s="155"/>
      <c r="F67" s="155"/>
      <c r="G67" s="155"/>
      <c r="H67" s="155"/>
      <c r="I67" s="156"/>
      <c r="J67" s="157">
        <f>J306</f>
        <v>13668.6</v>
      </c>
      <c r="K67" s="158"/>
      <c r="L67" s="313"/>
    </row>
    <row r="68" spans="2:12" s="9" customFormat="1" ht="19.95" customHeight="1" hidden="1">
      <c r="B68" s="312"/>
      <c r="C68" s="153"/>
      <c r="D68" s="154" t="s">
        <v>300</v>
      </c>
      <c r="E68" s="155"/>
      <c r="F68" s="155"/>
      <c r="G68" s="155"/>
      <c r="H68" s="155"/>
      <c r="I68" s="156"/>
      <c r="J68" s="157">
        <f>J310</f>
        <v>11953.21</v>
      </c>
      <c r="K68" s="158"/>
      <c r="L68" s="313"/>
    </row>
    <row r="69" spans="2:12" s="9" customFormat="1" ht="19.95" customHeight="1" hidden="1">
      <c r="B69" s="312"/>
      <c r="C69" s="153"/>
      <c r="D69" s="154" t="s">
        <v>302</v>
      </c>
      <c r="E69" s="155"/>
      <c r="F69" s="155"/>
      <c r="G69" s="155"/>
      <c r="H69" s="155"/>
      <c r="I69" s="156"/>
      <c r="J69" s="157">
        <f>J325</f>
        <v>162243.41999999998</v>
      </c>
      <c r="K69" s="158"/>
      <c r="L69" s="313"/>
    </row>
    <row r="70" spans="2:12" s="9" customFormat="1" ht="19.95" customHeight="1" hidden="1">
      <c r="B70" s="312"/>
      <c r="C70" s="153"/>
      <c r="D70" s="154" t="s">
        <v>304</v>
      </c>
      <c r="E70" s="155"/>
      <c r="F70" s="155"/>
      <c r="G70" s="155"/>
      <c r="H70" s="155"/>
      <c r="I70" s="156"/>
      <c r="J70" s="157">
        <f>J355</f>
        <v>132956.24</v>
      </c>
      <c r="K70" s="158"/>
      <c r="L70" s="313"/>
    </row>
    <row r="71" spans="2:12" s="9" customFormat="1" ht="19.95" customHeight="1" hidden="1">
      <c r="B71" s="312"/>
      <c r="C71" s="153"/>
      <c r="D71" s="154" t="s">
        <v>306</v>
      </c>
      <c r="E71" s="155"/>
      <c r="F71" s="155"/>
      <c r="G71" s="155"/>
      <c r="H71" s="155"/>
      <c r="I71" s="156"/>
      <c r="J71" s="157">
        <f>J380</f>
        <v>268.82</v>
      </c>
      <c r="K71" s="158"/>
      <c r="L71" s="313"/>
    </row>
    <row r="72" spans="2:12" s="9" customFormat="1" ht="19.95" customHeight="1" hidden="1">
      <c r="B72" s="312"/>
      <c r="C72" s="153"/>
      <c r="D72" s="154" t="s">
        <v>308</v>
      </c>
      <c r="E72" s="155"/>
      <c r="F72" s="155"/>
      <c r="G72" s="155"/>
      <c r="H72" s="155"/>
      <c r="I72" s="156"/>
      <c r="J72" s="157">
        <f>J384</f>
        <v>574074.42</v>
      </c>
      <c r="K72" s="158"/>
      <c r="L72" s="313"/>
    </row>
    <row r="73" spans="2:12" s="9" customFormat="1" ht="19.95" customHeight="1" hidden="1">
      <c r="B73" s="312"/>
      <c r="C73" s="153"/>
      <c r="D73" s="154" t="s">
        <v>312</v>
      </c>
      <c r="E73" s="155"/>
      <c r="F73" s="155"/>
      <c r="G73" s="155"/>
      <c r="H73" s="155"/>
      <c r="I73" s="156"/>
      <c r="J73" s="157">
        <f>J474</f>
        <v>14419.52</v>
      </c>
      <c r="K73" s="158"/>
      <c r="L73" s="313"/>
    </row>
    <row r="74" spans="2:12" s="8" customFormat="1" ht="24.9" customHeight="1" hidden="1">
      <c r="B74" s="310"/>
      <c r="C74" s="146"/>
      <c r="D74" s="147" t="s">
        <v>319</v>
      </c>
      <c r="E74" s="148"/>
      <c r="F74" s="148"/>
      <c r="G74" s="148"/>
      <c r="H74" s="148"/>
      <c r="I74" s="149"/>
      <c r="J74" s="150">
        <f>J476</f>
        <v>41.29</v>
      </c>
      <c r="K74" s="151"/>
      <c r="L74" s="311"/>
    </row>
    <row r="75" spans="2:12" s="9" customFormat="1" ht="19.95" customHeight="1" hidden="1">
      <c r="B75" s="312"/>
      <c r="C75" s="153"/>
      <c r="D75" s="154" t="s">
        <v>321</v>
      </c>
      <c r="E75" s="155"/>
      <c r="F75" s="155"/>
      <c r="G75" s="155"/>
      <c r="H75" s="155"/>
      <c r="I75" s="156"/>
      <c r="J75" s="157">
        <f>J477</f>
        <v>41.29</v>
      </c>
      <c r="K75" s="158"/>
      <c r="L75" s="313"/>
    </row>
    <row r="76" spans="2:12" s="1" customFormat="1" ht="21.75" customHeight="1" hidden="1">
      <c r="B76" s="302"/>
      <c r="C76" s="260"/>
      <c r="D76" s="260"/>
      <c r="E76" s="260"/>
      <c r="F76" s="260"/>
      <c r="G76" s="260"/>
      <c r="H76" s="260"/>
      <c r="I76" s="114"/>
      <c r="J76" s="260"/>
      <c r="K76" s="41"/>
      <c r="L76" s="303"/>
    </row>
    <row r="77" spans="2:12" s="1" customFormat="1" ht="6.9" customHeight="1" hidden="1">
      <c r="B77" s="307"/>
      <c r="C77" s="52"/>
      <c r="D77" s="52"/>
      <c r="E77" s="52"/>
      <c r="F77" s="52"/>
      <c r="G77" s="52"/>
      <c r="H77" s="52"/>
      <c r="I77" s="135"/>
      <c r="J77" s="52"/>
      <c r="K77" s="53"/>
      <c r="L77" s="303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ht="13.5" hidden="1">
      <c r="B79" s="296"/>
      <c r="C79" s="297"/>
      <c r="D79" s="297"/>
      <c r="E79" s="297"/>
      <c r="F79" s="297"/>
      <c r="G79" s="297"/>
      <c r="H79" s="297"/>
      <c r="I79" s="113"/>
      <c r="J79" s="297"/>
      <c r="K79" s="297"/>
      <c r="L79" s="298"/>
    </row>
    <row r="80" spans="2:12" ht="13.5" hidden="1">
      <c r="B80" s="296"/>
      <c r="C80" s="297"/>
      <c r="D80" s="297"/>
      <c r="E80" s="297"/>
      <c r="F80" s="297"/>
      <c r="G80" s="297"/>
      <c r="H80" s="297"/>
      <c r="I80" s="113"/>
      <c r="J80" s="297"/>
      <c r="K80" s="297"/>
      <c r="L80" s="298"/>
    </row>
    <row r="81" spans="2:12" s="1" customFormat="1" ht="6.9" customHeight="1">
      <c r="B81" s="314"/>
      <c r="C81" s="55"/>
      <c r="D81" s="55"/>
      <c r="E81" s="55"/>
      <c r="F81" s="55"/>
      <c r="G81" s="55"/>
      <c r="H81" s="55"/>
      <c r="I81" s="138"/>
      <c r="J81" s="55"/>
      <c r="K81" s="55"/>
      <c r="L81" s="303"/>
    </row>
    <row r="82" spans="2:12" s="1" customFormat="1" ht="36.9" customHeight="1">
      <c r="B82" s="302"/>
      <c r="C82" s="25" t="s">
        <v>322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6.9" customHeight="1">
      <c r="B83" s="302"/>
      <c r="C83" s="260"/>
      <c r="D83" s="260"/>
      <c r="E83" s="260"/>
      <c r="F83" s="260"/>
      <c r="G83" s="260"/>
      <c r="H83" s="260"/>
      <c r="I83" s="114"/>
      <c r="J83" s="260"/>
      <c r="K83" s="260"/>
      <c r="L83" s="303"/>
    </row>
    <row r="84" spans="2:12" s="1" customFormat="1" ht="14.4" customHeight="1">
      <c r="B84" s="302"/>
      <c r="C84" s="32" t="s">
        <v>16</v>
      </c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22.5" customHeight="1">
      <c r="B85" s="302"/>
      <c r="C85" s="260"/>
      <c r="D85" s="260"/>
      <c r="E85" s="384" t="s">
        <v>17</v>
      </c>
      <c r="F85" s="375"/>
      <c r="G85" s="375"/>
      <c r="H85" s="375"/>
      <c r="I85" s="114"/>
      <c r="J85" s="260"/>
      <c r="K85" s="260"/>
      <c r="L85" s="303"/>
    </row>
    <row r="86" spans="2:12" ht="13.2">
      <c r="B86" s="301"/>
      <c r="C86" s="32" t="s">
        <v>217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ht="22.5" customHeight="1">
      <c r="B87" s="301"/>
      <c r="C87" s="262"/>
      <c r="D87" s="262"/>
      <c r="E87" s="384" t="s">
        <v>219</v>
      </c>
      <c r="F87" s="382"/>
      <c r="G87" s="382"/>
      <c r="H87" s="382"/>
      <c r="I87" s="113"/>
      <c r="J87" s="262"/>
      <c r="K87" s="262"/>
      <c r="L87" s="300"/>
    </row>
    <row r="88" spans="2:12" ht="13.2">
      <c r="B88" s="301"/>
      <c r="C88" s="32" t="s">
        <v>221</v>
      </c>
      <c r="D88" s="262"/>
      <c r="E88" s="262"/>
      <c r="F88" s="262"/>
      <c r="G88" s="262"/>
      <c r="H88" s="262"/>
      <c r="I88" s="113"/>
      <c r="J88" s="262"/>
      <c r="K88" s="262"/>
      <c r="L88" s="300"/>
    </row>
    <row r="89" spans="2:12" s="1" customFormat="1" ht="22.5" customHeight="1">
      <c r="B89" s="302"/>
      <c r="C89" s="260"/>
      <c r="D89" s="260"/>
      <c r="E89" s="383" t="s">
        <v>223</v>
      </c>
      <c r="F89" s="375"/>
      <c r="G89" s="375"/>
      <c r="H89" s="375"/>
      <c r="I89" s="114"/>
      <c r="J89" s="260"/>
      <c r="K89" s="260"/>
      <c r="L89" s="303"/>
    </row>
    <row r="90" spans="2:12" s="1" customFormat="1" ht="14.4" customHeight="1">
      <c r="B90" s="302"/>
      <c r="C90" s="32" t="s">
        <v>225</v>
      </c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23.25" customHeight="1">
      <c r="B91" s="302"/>
      <c r="C91" s="260"/>
      <c r="D91" s="260"/>
      <c r="E91" s="385" t="str">
        <f>E13</f>
        <v>SO 10.4 - Přeložka trubní části odvodňovacího příkopu</v>
      </c>
      <c r="F91" s="375"/>
      <c r="G91" s="375"/>
      <c r="H91" s="375"/>
      <c r="I91" s="114"/>
      <c r="J91" s="260"/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8" customHeight="1">
      <c r="B93" s="302"/>
      <c r="C93" s="32" t="s">
        <v>24</v>
      </c>
      <c r="D93" s="260"/>
      <c r="E93" s="260"/>
      <c r="F93" s="30" t="str">
        <f>F16</f>
        <v>HRANICE - DRAHOTUŠE</v>
      </c>
      <c r="G93" s="260"/>
      <c r="H93" s="260"/>
      <c r="I93" s="115" t="s">
        <v>26</v>
      </c>
      <c r="J93" s="116"/>
      <c r="K93" s="260"/>
      <c r="L93" s="303"/>
    </row>
    <row r="94" spans="2:12" s="1" customFormat="1" ht="6.9" customHeight="1">
      <c r="B94" s="302"/>
      <c r="C94" s="260"/>
      <c r="D94" s="260"/>
      <c r="E94" s="260"/>
      <c r="F94" s="260"/>
      <c r="G94" s="260"/>
      <c r="H94" s="260"/>
      <c r="I94" s="114"/>
      <c r="J94" s="260"/>
      <c r="K94" s="260"/>
      <c r="L94" s="303"/>
    </row>
    <row r="95" spans="2:12" s="1" customFormat="1" ht="13.2">
      <c r="B95" s="302"/>
      <c r="C95" s="32" t="s">
        <v>32</v>
      </c>
      <c r="D95" s="260"/>
      <c r="E95" s="260"/>
      <c r="F95" s="30" t="str">
        <f>E19</f>
        <v>VODOVODY A KANALIZACE PŘEROV a.s.</v>
      </c>
      <c r="G95" s="260"/>
      <c r="H95" s="260"/>
      <c r="I95" s="115" t="s">
        <v>38</v>
      </c>
      <c r="J95" s="30" t="str">
        <f>E25</f>
        <v>JV PROJEKT VH s.r.o., BRNO</v>
      </c>
      <c r="K95" s="260"/>
      <c r="L95" s="303"/>
    </row>
    <row r="96" spans="2:12" s="1" customFormat="1" ht="14.4" customHeight="1">
      <c r="B96" s="302"/>
      <c r="C96" s="32" t="s">
        <v>37</v>
      </c>
      <c r="D96" s="260"/>
      <c r="E96" s="260"/>
      <c r="F96" s="30" t="s">
        <v>6577</v>
      </c>
      <c r="G96" s="260"/>
      <c r="H96" s="260"/>
      <c r="I96" s="114"/>
      <c r="J96" s="260"/>
      <c r="K96" s="260"/>
      <c r="L96" s="303"/>
    </row>
    <row r="97" spans="2:12" s="1" customFormat="1" ht="10.35" customHeight="1">
      <c r="B97" s="302"/>
      <c r="C97" s="260"/>
      <c r="D97" s="260"/>
      <c r="E97" s="260"/>
      <c r="F97" s="260"/>
      <c r="G97" s="260"/>
      <c r="H97" s="260"/>
      <c r="I97" s="114"/>
      <c r="J97" s="260"/>
      <c r="K97" s="260"/>
      <c r="L97" s="303"/>
    </row>
    <row r="98" spans="2:12" s="10" customFormat="1" ht="29.25" customHeight="1">
      <c r="B98" s="315"/>
      <c r="C98" s="165" t="s">
        <v>323</v>
      </c>
      <c r="D98" s="166" t="s">
        <v>60</v>
      </c>
      <c r="E98" s="166" t="s">
        <v>57</v>
      </c>
      <c r="F98" s="166" t="s">
        <v>324</v>
      </c>
      <c r="G98" s="166" t="s">
        <v>325</v>
      </c>
      <c r="H98" s="166" t="s">
        <v>326</v>
      </c>
      <c r="I98" s="167" t="s">
        <v>327</v>
      </c>
      <c r="J98" s="166" t="s">
        <v>283</v>
      </c>
      <c r="K98" s="168" t="s">
        <v>328</v>
      </c>
      <c r="L98" s="368"/>
    </row>
    <row r="99" spans="2:12" s="1" customFormat="1" ht="29.25" customHeight="1">
      <c r="B99" s="302"/>
      <c r="C99" s="316" t="s">
        <v>285</v>
      </c>
      <c r="D99" s="260"/>
      <c r="E99" s="260"/>
      <c r="F99" s="260"/>
      <c r="G99" s="260"/>
      <c r="H99" s="260"/>
      <c r="I99" s="349"/>
      <c r="J99" s="317">
        <f>J100+J476</f>
        <v>2372355.659999999</v>
      </c>
      <c r="K99" s="260"/>
      <c r="L99" s="303"/>
    </row>
    <row r="100" spans="2:12" s="11" customFormat="1" ht="37.35" customHeight="1">
      <c r="B100" s="318"/>
      <c r="C100" s="182"/>
      <c r="D100" s="188" t="s">
        <v>74</v>
      </c>
      <c r="E100" s="231" t="s">
        <v>336</v>
      </c>
      <c r="F100" s="231" t="s">
        <v>337</v>
      </c>
      <c r="G100" s="182"/>
      <c r="H100" s="182"/>
      <c r="I100" s="321"/>
      <c r="J100" s="232">
        <f>J101+J306+J310+J325+J355+J380+J384+J474</f>
        <v>2372314.369999999</v>
      </c>
      <c r="K100" s="182"/>
      <c r="L100" s="320"/>
    </row>
    <row r="101" spans="2:12" s="11" customFormat="1" ht="29.85" customHeight="1" outlineLevel="1">
      <c r="B101" s="318"/>
      <c r="C101" s="182"/>
      <c r="D101" s="188" t="s">
        <v>74</v>
      </c>
      <c r="E101" s="189" t="s">
        <v>23</v>
      </c>
      <c r="F101" s="189" t="s">
        <v>339</v>
      </c>
      <c r="G101" s="182"/>
      <c r="H101" s="182"/>
      <c r="I101" s="321"/>
      <c r="J101" s="190">
        <f>SUM(J102:J304)</f>
        <v>1462730.1399999992</v>
      </c>
      <c r="K101" s="182"/>
      <c r="L101" s="320"/>
    </row>
    <row r="102" spans="2:12" s="1" customFormat="1" ht="22.5" customHeight="1" outlineLevel="2" collapsed="1">
      <c r="B102" s="302"/>
      <c r="C102" s="191" t="s">
        <v>23</v>
      </c>
      <c r="D102" s="191" t="s">
        <v>342</v>
      </c>
      <c r="E102" s="192" t="s">
        <v>590</v>
      </c>
      <c r="F102" s="193" t="s">
        <v>591</v>
      </c>
      <c r="G102" s="194" t="s">
        <v>390</v>
      </c>
      <c r="H102" s="195">
        <v>41.404</v>
      </c>
      <c r="I102" s="269">
        <v>25.1</v>
      </c>
      <c r="J102" s="197">
        <f>ROUND(I102*H102,2)</f>
        <v>1039.24</v>
      </c>
      <c r="K102" s="193" t="s">
        <v>34</v>
      </c>
      <c r="L102" s="322"/>
    </row>
    <row r="103" spans="2:12" s="13" customFormat="1" ht="13.5" hidden="1" outlineLevel="3">
      <c r="B103" s="331"/>
      <c r="C103" s="204"/>
      <c r="D103" s="206" t="s">
        <v>348</v>
      </c>
      <c r="E103" s="210" t="s">
        <v>34</v>
      </c>
      <c r="F103" s="211" t="s">
        <v>2507</v>
      </c>
      <c r="G103" s="204"/>
      <c r="H103" s="212">
        <v>41.404</v>
      </c>
      <c r="I103" s="332" t="s">
        <v>34</v>
      </c>
      <c r="J103" s="204"/>
      <c r="K103" s="204"/>
      <c r="L103" s="333"/>
    </row>
    <row r="104" spans="2:12" s="14" customFormat="1" ht="13.5" hidden="1" outlineLevel="3">
      <c r="B104" s="335"/>
      <c r="C104" s="205"/>
      <c r="D104" s="206" t="s">
        <v>348</v>
      </c>
      <c r="E104" s="207" t="s">
        <v>2504</v>
      </c>
      <c r="F104" s="208" t="s">
        <v>352</v>
      </c>
      <c r="G104" s="205"/>
      <c r="H104" s="209">
        <v>41.404</v>
      </c>
      <c r="I104" s="336" t="s">
        <v>34</v>
      </c>
      <c r="J104" s="205"/>
      <c r="K104" s="205"/>
      <c r="L104" s="337"/>
    </row>
    <row r="105" spans="2:12" s="1" customFormat="1" ht="22.5" customHeight="1" outlineLevel="2" collapsed="1">
      <c r="B105" s="302"/>
      <c r="C105" s="191" t="s">
        <v>83</v>
      </c>
      <c r="D105" s="191" t="s">
        <v>342</v>
      </c>
      <c r="E105" s="192" t="s">
        <v>343</v>
      </c>
      <c r="F105" s="193" t="s">
        <v>344</v>
      </c>
      <c r="G105" s="194" t="s">
        <v>345</v>
      </c>
      <c r="H105" s="195">
        <v>8.281</v>
      </c>
      <c r="I105" s="269">
        <v>64.1</v>
      </c>
      <c r="J105" s="197">
        <f>ROUND(I105*H105,2)</f>
        <v>530.81</v>
      </c>
      <c r="K105" s="193" t="s">
        <v>346</v>
      </c>
      <c r="L105" s="322"/>
    </row>
    <row r="106" spans="2:12" s="13" customFormat="1" ht="13.5" hidden="1" outlineLevel="3">
      <c r="B106" s="331"/>
      <c r="C106" s="204"/>
      <c r="D106" s="206" t="s">
        <v>348</v>
      </c>
      <c r="E106" s="210" t="s">
        <v>34</v>
      </c>
      <c r="F106" s="211" t="s">
        <v>2508</v>
      </c>
      <c r="G106" s="204"/>
      <c r="H106" s="212">
        <v>8.281</v>
      </c>
      <c r="I106" s="332" t="s">
        <v>34</v>
      </c>
      <c r="J106" s="204"/>
      <c r="K106" s="204"/>
      <c r="L106" s="333"/>
    </row>
    <row r="107" spans="2:12" s="14" customFormat="1" ht="13.5" hidden="1" outlineLevel="3">
      <c r="B107" s="335"/>
      <c r="C107" s="205"/>
      <c r="D107" s="206" t="s">
        <v>348</v>
      </c>
      <c r="E107" s="207" t="s">
        <v>2500</v>
      </c>
      <c r="F107" s="208" t="s">
        <v>352</v>
      </c>
      <c r="G107" s="205"/>
      <c r="H107" s="209">
        <v>8.281</v>
      </c>
      <c r="I107" s="336" t="s">
        <v>34</v>
      </c>
      <c r="J107" s="205"/>
      <c r="K107" s="205"/>
      <c r="L107" s="337"/>
    </row>
    <row r="108" spans="2:12" s="1" customFormat="1" ht="22.5" customHeight="1" outlineLevel="2" collapsed="1">
      <c r="B108" s="302"/>
      <c r="C108" s="191" t="s">
        <v>90</v>
      </c>
      <c r="D108" s="191" t="s">
        <v>342</v>
      </c>
      <c r="E108" s="192" t="s">
        <v>355</v>
      </c>
      <c r="F108" s="193" t="s">
        <v>356</v>
      </c>
      <c r="G108" s="194" t="s">
        <v>345</v>
      </c>
      <c r="H108" s="195">
        <v>8.281</v>
      </c>
      <c r="I108" s="269">
        <v>68.1</v>
      </c>
      <c r="J108" s="197">
        <f>ROUND(I108*H108,2)</f>
        <v>563.94</v>
      </c>
      <c r="K108" s="193" t="s">
        <v>346</v>
      </c>
      <c r="L108" s="322"/>
    </row>
    <row r="109" spans="2:12" s="13" customFormat="1" ht="13.5" hidden="1" outlineLevel="3">
      <c r="B109" s="331"/>
      <c r="C109" s="204"/>
      <c r="D109" s="206" t="s">
        <v>348</v>
      </c>
      <c r="E109" s="210" t="s">
        <v>34</v>
      </c>
      <c r="F109" s="211" t="s">
        <v>2509</v>
      </c>
      <c r="G109" s="204"/>
      <c r="H109" s="212">
        <v>8.281</v>
      </c>
      <c r="I109" s="332" t="s">
        <v>34</v>
      </c>
      <c r="J109" s="204"/>
      <c r="K109" s="204"/>
      <c r="L109" s="333"/>
    </row>
    <row r="110" spans="2:12" s="1" customFormat="1" ht="22.5" customHeight="1" outlineLevel="2" collapsed="1">
      <c r="B110" s="302"/>
      <c r="C110" s="191" t="s">
        <v>347</v>
      </c>
      <c r="D110" s="191" t="s">
        <v>342</v>
      </c>
      <c r="E110" s="192" t="s">
        <v>2510</v>
      </c>
      <c r="F110" s="193" t="s">
        <v>2511</v>
      </c>
      <c r="G110" s="194" t="s">
        <v>390</v>
      </c>
      <c r="H110" s="195">
        <v>113.597</v>
      </c>
      <c r="I110" s="269">
        <v>25.1</v>
      </c>
      <c r="J110" s="197">
        <f>ROUND(I110*H110,2)</f>
        <v>2851.28</v>
      </c>
      <c r="K110" s="193" t="s">
        <v>346</v>
      </c>
      <c r="L110" s="322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2495</v>
      </c>
      <c r="G111" s="204"/>
      <c r="H111" s="212">
        <v>113.597</v>
      </c>
      <c r="I111" s="332" t="s">
        <v>34</v>
      </c>
      <c r="J111" s="204"/>
      <c r="K111" s="204"/>
      <c r="L111" s="333"/>
    </row>
    <row r="112" spans="2:12" s="1" customFormat="1" ht="22.5" customHeight="1" outlineLevel="2" collapsed="1">
      <c r="B112" s="302"/>
      <c r="C112" s="191" t="s">
        <v>368</v>
      </c>
      <c r="D112" s="191" t="s">
        <v>342</v>
      </c>
      <c r="E112" s="192" t="s">
        <v>2512</v>
      </c>
      <c r="F112" s="193" t="s">
        <v>2513</v>
      </c>
      <c r="G112" s="194" t="s">
        <v>390</v>
      </c>
      <c r="H112" s="195">
        <v>113.597</v>
      </c>
      <c r="I112" s="269">
        <v>25.1</v>
      </c>
      <c r="J112" s="197">
        <f>ROUND(I112*H112,2)</f>
        <v>2851.28</v>
      </c>
      <c r="K112" s="193" t="s">
        <v>346</v>
      </c>
      <c r="L112" s="322"/>
    </row>
    <row r="113" spans="2:12" s="13" customFormat="1" ht="13.5" hidden="1" outlineLevel="3">
      <c r="B113" s="331"/>
      <c r="C113" s="204"/>
      <c r="D113" s="206" t="s">
        <v>348</v>
      </c>
      <c r="E113" s="210" t="s">
        <v>34</v>
      </c>
      <c r="F113" s="211" t="s">
        <v>2495</v>
      </c>
      <c r="G113" s="204"/>
      <c r="H113" s="212">
        <v>113.597</v>
      </c>
      <c r="I113" s="332" t="s">
        <v>34</v>
      </c>
      <c r="J113" s="204"/>
      <c r="K113" s="204"/>
      <c r="L113" s="333"/>
    </row>
    <row r="114" spans="2:12" s="1" customFormat="1" ht="22.5" customHeight="1" outlineLevel="2">
      <c r="B114" s="302"/>
      <c r="C114" s="191" t="s">
        <v>373</v>
      </c>
      <c r="D114" s="191" t="s">
        <v>342</v>
      </c>
      <c r="E114" s="192" t="s">
        <v>508</v>
      </c>
      <c r="F114" s="193" t="s">
        <v>509</v>
      </c>
      <c r="G114" s="194" t="s">
        <v>417</v>
      </c>
      <c r="H114" s="195">
        <v>53.157</v>
      </c>
      <c r="I114" s="269">
        <v>37.2</v>
      </c>
      <c r="J114" s="197">
        <f>ROUND(I114*H114,2)</f>
        <v>1977.44</v>
      </c>
      <c r="K114" s="193" t="s">
        <v>346</v>
      </c>
      <c r="L114" s="322"/>
    </row>
    <row r="115" spans="2:12" s="1" customFormat="1" ht="22.5" customHeight="1" outlineLevel="2" collapsed="1">
      <c r="B115" s="302"/>
      <c r="C115" s="191" t="s">
        <v>378</v>
      </c>
      <c r="D115" s="191" t="s">
        <v>342</v>
      </c>
      <c r="E115" s="192" t="s">
        <v>511</v>
      </c>
      <c r="F115" s="193" t="s">
        <v>512</v>
      </c>
      <c r="G115" s="194" t="s">
        <v>417</v>
      </c>
      <c r="H115" s="195">
        <v>1169.454</v>
      </c>
      <c r="I115" s="269">
        <v>6.2</v>
      </c>
      <c r="J115" s="197">
        <f>ROUND(I115*H115,2)</f>
        <v>7250.61</v>
      </c>
      <c r="K115" s="193" t="s">
        <v>346</v>
      </c>
      <c r="L115" s="322"/>
    </row>
    <row r="116" spans="2:12" s="13" customFormat="1" ht="13.5" hidden="1" outlineLevel="3">
      <c r="B116" s="331"/>
      <c r="C116" s="204"/>
      <c r="D116" s="206" t="s">
        <v>348</v>
      </c>
      <c r="E116" s="204"/>
      <c r="F116" s="211" t="s">
        <v>2514</v>
      </c>
      <c r="G116" s="204"/>
      <c r="H116" s="212">
        <v>1169.454</v>
      </c>
      <c r="I116" s="332" t="s">
        <v>34</v>
      </c>
      <c r="J116" s="204"/>
      <c r="K116" s="204"/>
      <c r="L116" s="333"/>
    </row>
    <row r="117" spans="2:12" s="1" customFormat="1" ht="22.5" customHeight="1" outlineLevel="2">
      <c r="B117" s="302"/>
      <c r="C117" s="191" t="s">
        <v>382</v>
      </c>
      <c r="D117" s="191" t="s">
        <v>342</v>
      </c>
      <c r="E117" s="192" t="s">
        <v>2515</v>
      </c>
      <c r="F117" s="193" t="s">
        <v>2516</v>
      </c>
      <c r="G117" s="194" t="s">
        <v>417</v>
      </c>
      <c r="H117" s="195">
        <v>53.157</v>
      </c>
      <c r="I117" s="269">
        <v>348.3</v>
      </c>
      <c r="J117" s="197">
        <f>ROUND(I117*H117,2)</f>
        <v>18514.58</v>
      </c>
      <c r="K117" s="193" t="s">
        <v>34</v>
      </c>
      <c r="L117" s="322"/>
    </row>
    <row r="118" spans="2:12" s="1" customFormat="1" ht="22.5" customHeight="1" outlineLevel="2" collapsed="1">
      <c r="B118" s="302"/>
      <c r="C118" s="191" t="s">
        <v>387</v>
      </c>
      <c r="D118" s="191" t="s">
        <v>342</v>
      </c>
      <c r="E118" s="192" t="s">
        <v>2517</v>
      </c>
      <c r="F118" s="193" t="s">
        <v>2518</v>
      </c>
      <c r="G118" s="194" t="s">
        <v>390</v>
      </c>
      <c r="H118" s="195">
        <v>113.597</v>
      </c>
      <c r="I118" s="269">
        <v>48.8</v>
      </c>
      <c r="J118" s="197">
        <f>ROUND(I118*H118,2)</f>
        <v>5543.53</v>
      </c>
      <c r="K118" s="193" t="s">
        <v>346</v>
      </c>
      <c r="L118" s="322"/>
    </row>
    <row r="119" spans="2:12" s="12" customFormat="1" ht="13.5" hidden="1" outlineLevel="3">
      <c r="B119" s="342"/>
      <c r="C119" s="203"/>
      <c r="D119" s="206" t="s">
        <v>348</v>
      </c>
      <c r="E119" s="343" t="s">
        <v>34</v>
      </c>
      <c r="F119" s="344" t="s">
        <v>2519</v>
      </c>
      <c r="G119" s="203"/>
      <c r="H119" s="345" t="s">
        <v>34</v>
      </c>
      <c r="I119" s="346" t="s">
        <v>34</v>
      </c>
      <c r="J119" s="203"/>
      <c r="K119" s="203"/>
      <c r="L119" s="347"/>
    </row>
    <row r="120" spans="2:12" s="13" customFormat="1" ht="13.5" hidden="1" outlineLevel="3">
      <c r="B120" s="331"/>
      <c r="C120" s="204"/>
      <c r="D120" s="206" t="s">
        <v>348</v>
      </c>
      <c r="E120" s="210" t="s">
        <v>34</v>
      </c>
      <c r="F120" s="211" t="s">
        <v>2520</v>
      </c>
      <c r="G120" s="204"/>
      <c r="H120" s="212">
        <v>102.151</v>
      </c>
      <c r="I120" s="332" t="s">
        <v>34</v>
      </c>
      <c r="J120" s="204"/>
      <c r="K120" s="204"/>
      <c r="L120" s="333"/>
    </row>
    <row r="121" spans="2:12" s="13" customFormat="1" ht="13.5" hidden="1" outlineLevel="3">
      <c r="B121" s="331"/>
      <c r="C121" s="204"/>
      <c r="D121" s="206" t="s">
        <v>348</v>
      </c>
      <c r="E121" s="210" t="s">
        <v>34</v>
      </c>
      <c r="F121" s="211" t="s">
        <v>2521</v>
      </c>
      <c r="G121" s="204"/>
      <c r="H121" s="212">
        <v>4.686</v>
      </c>
      <c r="I121" s="332" t="s">
        <v>34</v>
      </c>
      <c r="J121" s="204"/>
      <c r="K121" s="204"/>
      <c r="L121" s="333"/>
    </row>
    <row r="122" spans="2:12" s="13" customFormat="1" ht="13.5" hidden="1" outlineLevel="3">
      <c r="B122" s="331"/>
      <c r="C122" s="204"/>
      <c r="D122" s="206" t="s">
        <v>348</v>
      </c>
      <c r="E122" s="210" t="s">
        <v>34</v>
      </c>
      <c r="F122" s="211" t="s">
        <v>2522</v>
      </c>
      <c r="G122" s="204"/>
      <c r="H122" s="212">
        <v>6.76</v>
      </c>
      <c r="I122" s="332" t="s">
        <v>34</v>
      </c>
      <c r="J122" s="204"/>
      <c r="K122" s="204"/>
      <c r="L122" s="333"/>
    </row>
    <row r="123" spans="2:12" s="14" customFormat="1" ht="13.5" hidden="1" outlineLevel="3">
      <c r="B123" s="335"/>
      <c r="C123" s="205"/>
      <c r="D123" s="206" t="s">
        <v>348</v>
      </c>
      <c r="E123" s="207" t="s">
        <v>2495</v>
      </c>
      <c r="F123" s="208" t="s">
        <v>352</v>
      </c>
      <c r="G123" s="205"/>
      <c r="H123" s="209">
        <v>113.597</v>
      </c>
      <c r="I123" s="336" t="s">
        <v>34</v>
      </c>
      <c r="J123" s="205"/>
      <c r="K123" s="205"/>
      <c r="L123" s="337"/>
    </row>
    <row r="124" spans="2:12" s="1" customFormat="1" ht="22.5" customHeight="1" outlineLevel="2" collapsed="1">
      <c r="B124" s="302"/>
      <c r="C124" s="191" t="s">
        <v>28</v>
      </c>
      <c r="D124" s="191" t="s">
        <v>342</v>
      </c>
      <c r="E124" s="192" t="s">
        <v>557</v>
      </c>
      <c r="F124" s="193" t="s">
        <v>558</v>
      </c>
      <c r="G124" s="194" t="s">
        <v>491</v>
      </c>
      <c r="H124" s="195">
        <v>128.92</v>
      </c>
      <c r="I124" s="269">
        <v>55.7</v>
      </c>
      <c r="J124" s="197">
        <f>ROUND(I124*H124,2)</f>
        <v>7180.84</v>
      </c>
      <c r="K124" s="193" t="s">
        <v>346</v>
      </c>
      <c r="L124" s="322"/>
    </row>
    <row r="125" spans="2:12" s="12" customFormat="1" ht="13.5" hidden="1" outlineLevel="3">
      <c r="B125" s="342"/>
      <c r="C125" s="203"/>
      <c r="D125" s="206" t="s">
        <v>348</v>
      </c>
      <c r="E125" s="343" t="s">
        <v>34</v>
      </c>
      <c r="F125" s="344" t="s">
        <v>2519</v>
      </c>
      <c r="G125" s="203"/>
      <c r="H125" s="345" t="s">
        <v>34</v>
      </c>
      <c r="I125" s="346" t="s">
        <v>34</v>
      </c>
      <c r="J125" s="203"/>
      <c r="K125" s="203"/>
      <c r="L125" s="347"/>
    </row>
    <row r="126" spans="2:12" s="13" customFormat="1" ht="13.5" hidden="1" outlineLevel="3">
      <c r="B126" s="331"/>
      <c r="C126" s="204"/>
      <c r="D126" s="206" t="s">
        <v>348</v>
      </c>
      <c r="E126" s="210" t="s">
        <v>34</v>
      </c>
      <c r="F126" s="211" t="s">
        <v>2523</v>
      </c>
      <c r="G126" s="204"/>
      <c r="H126" s="212">
        <v>109.84</v>
      </c>
      <c r="I126" s="332" t="s">
        <v>34</v>
      </c>
      <c r="J126" s="204"/>
      <c r="K126" s="204"/>
      <c r="L126" s="333"/>
    </row>
    <row r="127" spans="2:12" s="13" customFormat="1" ht="13.5" hidden="1" outlineLevel="3">
      <c r="B127" s="331"/>
      <c r="C127" s="204"/>
      <c r="D127" s="206" t="s">
        <v>348</v>
      </c>
      <c r="E127" s="210" t="s">
        <v>34</v>
      </c>
      <c r="F127" s="211" t="s">
        <v>2524</v>
      </c>
      <c r="G127" s="204"/>
      <c r="H127" s="212">
        <v>8.68</v>
      </c>
      <c r="I127" s="332" t="s">
        <v>34</v>
      </c>
      <c r="J127" s="204"/>
      <c r="K127" s="204"/>
      <c r="L127" s="333"/>
    </row>
    <row r="128" spans="2:12" s="13" customFormat="1" ht="13.5" hidden="1" outlineLevel="3">
      <c r="B128" s="331"/>
      <c r="C128" s="204"/>
      <c r="D128" s="206" t="s">
        <v>348</v>
      </c>
      <c r="E128" s="210" t="s">
        <v>34</v>
      </c>
      <c r="F128" s="211" t="s">
        <v>2525</v>
      </c>
      <c r="G128" s="204"/>
      <c r="H128" s="212">
        <v>10.4</v>
      </c>
      <c r="I128" s="332" t="s">
        <v>34</v>
      </c>
      <c r="J128" s="204"/>
      <c r="K128" s="204"/>
      <c r="L128" s="333"/>
    </row>
    <row r="129" spans="2:12" s="14" customFormat="1" ht="13.5" hidden="1" outlineLevel="3">
      <c r="B129" s="335"/>
      <c r="C129" s="205"/>
      <c r="D129" s="206" t="s">
        <v>348</v>
      </c>
      <c r="E129" s="207" t="s">
        <v>34</v>
      </c>
      <c r="F129" s="208" t="s">
        <v>352</v>
      </c>
      <c r="G129" s="205"/>
      <c r="H129" s="209">
        <v>128.92</v>
      </c>
      <c r="I129" s="336" t="s">
        <v>34</v>
      </c>
      <c r="J129" s="205"/>
      <c r="K129" s="205"/>
      <c r="L129" s="337"/>
    </row>
    <row r="130" spans="2:12" s="1" customFormat="1" ht="22.5" customHeight="1" outlineLevel="2">
      <c r="B130" s="302"/>
      <c r="C130" s="191" t="s">
        <v>340</v>
      </c>
      <c r="D130" s="191" t="s">
        <v>342</v>
      </c>
      <c r="E130" s="192" t="s">
        <v>508</v>
      </c>
      <c r="F130" s="193" t="s">
        <v>509</v>
      </c>
      <c r="G130" s="194" t="s">
        <v>417</v>
      </c>
      <c r="H130" s="195">
        <v>35.363</v>
      </c>
      <c r="I130" s="269">
        <v>37.2</v>
      </c>
      <c r="J130" s="197">
        <f>ROUND(I130*H130,2)</f>
        <v>1315.5</v>
      </c>
      <c r="K130" s="193" t="s">
        <v>346</v>
      </c>
      <c r="L130" s="322"/>
    </row>
    <row r="131" spans="2:12" s="1" customFormat="1" ht="22.5" customHeight="1" outlineLevel="2" collapsed="1">
      <c r="B131" s="302"/>
      <c r="C131" s="191" t="s">
        <v>397</v>
      </c>
      <c r="D131" s="191" t="s">
        <v>342</v>
      </c>
      <c r="E131" s="192" t="s">
        <v>511</v>
      </c>
      <c r="F131" s="193" t="s">
        <v>512</v>
      </c>
      <c r="G131" s="194" t="s">
        <v>417</v>
      </c>
      <c r="H131" s="195">
        <v>176.815</v>
      </c>
      <c r="I131" s="269">
        <v>6.2</v>
      </c>
      <c r="J131" s="197">
        <f>ROUND(I131*H131,2)</f>
        <v>1096.25</v>
      </c>
      <c r="K131" s="193" t="s">
        <v>346</v>
      </c>
      <c r="L131" s="322"/>
    </row>
    <row r="132" spans="2:12" s="13" customFormat="1" ht="13.5" hidden="1" outlineLevel="3">
      <c r="B132" s="331"/>
      <c r="C132" s="204"/>
      <c r="D132" s="206" t="s">
        <v>348</v>
      </c>
      <c r="E132" s="204"/>
      <c r="F132" s="211" t="s">
        <v>2526</v>
      </c>
      <c r="G132" s="204"/>
      <c r="H132" s="212">
        <v>176.815</v>
      </c>
      <c r="I132" s="332" t="s">
        <v>34</v>
      </c>
      <c r="J132" s="204"/>
      <c r="K132" s="204"/>
      <c r="L132" s="333"/>
    </row>
    <row r="133" spans="2:12" s="1" customFormat="1" ht="22.5" customHeight="1" outlineLevel="2">
      <c r="B133" s="302"/>
      <c r="C133" s="191" t="s">
        <v>271</v>
      </c>
      <c r="D133" s="191" t="s">
        <v>342</v>
      </c>
      <c r="E133" s="192" t="s">
        <v>2527</v>
      </c>
      <c r="F133" s="193" t="s">
        <v>2528</v>
      </c>
      <c r="G133" s="194" t="s">
        <v>417</v>
      </c>
      <c r="H133" s="195">
        <v>35.363</v>
      </c>
      <c r="I133" s="269">
        <v>543.3</v>
      </c>
      <c r="J133" s="197">
        <f>ROUND(I133*H133,2)</f>
        <v>19212.72</v>
      </c>
      <c r="K133" s="193" t="s">
        <v>34</v>
      </c>
      <c r="L133" s="322"/>
    </row>
    <row r="134" spans="2:12" s="1" customFormat="1" ht="31.5" customHeight="1" outlineLevel="2">
      <c r="B134" s="302"/>
      <c r="C134" s="191" t="s">
        <v>403</v>
      </c>
      <c r="D134" s="191" t="s">
        <v>342</v>
      </c>
      <c r="E134" s="192" t="s">
        <v>582</v>
      </c>
      <c r="F134" s="193" t="s">
        <v>583</v>
      </c>
      <c r="G134" s="194" t="s">
        <v>579</v>
      </c>
      <c r="H134" s="195">
        <v>2415</v>
      </c>
      <c r="I134" s="269">
        <v>16.7</v>
      </c>
      <c r="J134" s="197">
        <f>ROUND(I134*H134,2)</f>
        <v>40330.5</v>
      </c>
      <c r="K134" s="193" t="s">
        <v>34</v>
      </c>
      <c r="L134" s="322"/>
    </row>
    <row r="135" spans="2:12" s="1" customFormat="1" ht="22.5" customHeight="1" outlineLevel="2" collapsed="1">
      <c r="B135" s="302"/>
      <c r="C135" s="191" t="s">
        <v>8</v>
      </c>
      <c r="D135" s="191" t="s">
        <v>342</v>
      </c>
      <c r="E135" s="192" t="s">
        <v>601</v>
      </c>
      <c r="F135" s="193" t="s">
        <v>602</v>
      </c>
      <c r="G135" s="194" t="s">
        <v>491</v>
      </c>
      <c r="H135" s="195">
        <v>1.86</v>
      </c>
      <c r="I135" s="269">
        <v>132.4</v>
      </c>
      <c r="J135" s="197">
        <f>ROUND(I135*H135,2)</f>
        <v>246.26</v>
      </c>
      <c r="K135" s="193" t="s">
        <v>346</v>
      </c>
      <c r="L135" s="322"/>
    </row>
    <row r="136" spans="2:12" s="13" customFormat="1" ht="13.5" hidden="1" outlineLevel="3">
      <c r="B136" s="331"/>
      <c r="C136" s="204"/>
      <c r="D136" s="206" t="s">
        <v>348</v>
      </c>
      <c r="E136" s="210" t="s">
        <v>34</v>
      </c>
      <c r="F136" s="211" t="s">
        <v>2529</v>
      </c>
      <c r="G136" s="204"/>
      <c r="H136" s="212">
        <v>1.86</v>
      </c>
      <c r="I136" s="332" t="s">
        <v>34</v>
      </c>
      <c r="J136" s="204"/>
      <c r="K136" s="204"/>
      <c r="L136" s="333"/>
    </row>
    <row r="137" spans="2:12" s="14" customFormat="1" ht="13.5" hidden="1" outlineLevel="3">
      <c r="B137" s="335"/>
      <c r="C137" s="205"/>
      <c r="D137" s="206" t="s">
        <v>348</v>
      </c>
      <c r="E137" s="207" t="s">
        <v>257</v>
      </c>
      <c r="F137" s="208" t="s">
        <v>352</v>
      </c>
      <c r="G137" s="205"/>
      <c r="H137" s="209">
        <v>1.86</v>
      </c>
      <c r="I137" s="336" t="s">
        <v>34</v>
      </c>
      <c r="J137" s="205"/>
      <c r="K137" s="205"/>
      <c r="L137" s="337"/>
    </row>
    <row r="138" spans="2:12" s="1" customFormat="1" ht="22.5" customHeight="1" outlineLevel="2" collapsed="1">
      <c r="B138" s="302"/>
      <c r="C138" s="191" t="s">
        <v>410</v>
      </c>
      <c r="D138" s="191" t="s">
        <v>342</v>
      </c>
      <c r="E138" s="192" t="s">
        <v>605</v>
      </c>
      <c r="F138" s="193" t="s">
        <v>606</v>
      </c>
      <c r="G138" s="194" t="s">
        <v>491</v>
      </c>
      <c r="H138" s="195">
        <v>3.72</v>
      </c>
      <c r="I138" s="269">
        <v>278.6</v>
      </c>
      <c r="J138" s="197">
        <f>ROUND(I138*H138,2)</f>
        <v>1036.39</v>
      </c>
      <c r="K138" s="193" t="s">
        <v>346</v>
      </c>
      <c r="L138" s="322"/>
    </row>
    <row r="139" spans="2:12" s="12" customFormat="1" ht="13.5" hidden="1" outlineLevel="3">
      <c r="B139" s="342"/>
      <c r="C139" s="203"/>
      <c r="D139" s="206" t="s">
        <v>348</v>
      </c>
      <c r="E139" s="343" t="s">
        <v>34</v>
      </c>
      <c r="F139" s="344" t="s">
        <v>2530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3.5" hidden="1" outlineLevel="3">
      <c r="B140" s="331"/>
      <c r="C140" s="204"/>
      <c r="D140" s="206" t="s">
        <v>348</v>
      </c>
      <c r="E140" s="210" t="s">
        <v>34</v>
      </c>
      <c r="F140" s="211" t="s">
        <v>2531</v>
      </c>
      <c r="G140" s="204"/>
      <c r="H140" s="212">
        <v>3.72</v>
      </c>
      <c r="I140" s="332" t="s">
        <v>34</v>
      </c>
      <c r="J140" s="204"/>
      <c r="K140" s="204"/>
      <c r="L140" s="333"/>
    </row>
    <row r="141" spans="2:12" s="14" customFormat="1" ht="13.5" hidden="1" outlineLevel="3">
      <c r="B141" s="335"/>
      <c r="C141" s="205"/>
      <c r="D141" s="206" t="s">
        <v>348</v>
      </c>
      <c r="E141" s="207" t="s">
        <v>258</v>
      </c>
      <c r="F141" s="208" t="s">
        <v>352</v>
      </c>
      <c r="G141" s="205"/>
      <c r="H141" s="209">
        <v>3.72</v>
      </c>
      <c r="I141" s="336" t="s">
        <v>34</v>
      </c>
      <c r="J141" s="205"/>
      <c r="K141" s="205"/>
      <c r="L141" s="337"/>
    </row>
    <row r="142" spans="2:12" s="1" customFormat="1" ht="22.5" customHeight="1" outlineLevel="2" collapsed="1">
      <c r="B142" s="302"/>
      <c r="C142" s="191" t="s">
        <v>414</v>
      </c>
      <c r="D142" s="191" t="s">
        <v>342</v>
      </c>
      <c r="E142" s="192" t="s">
        <v>609</v>
      </c>
      <c r="F142" s="193" t="s">
        <v>610</v>
      </c>
      <c r="G142" s="194" t="s">
        <v>491</v>
      </c>
      <c r="H142" s="195">
        <v>1.86</v>
      </c>
      <c r="I142" s="269">
        <v>69.7</v>
      </c>
      <c r="J142" s="197">
        <f>ROUND(I142*H142,2)</f>
        <v>129.64</v>
      </c>
      <c r="K142" s="193" t="s">
        <v>346</v>
      </c>
      <c r="L142" s="322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2532</v>
      </c>
      <c r="G143" s="204"/>
      <c r="H143" s="212">
        <v>1.86</v>
      </c>
      <c r="I143" s="332" t="s">
        <v>34</v>
      </c>
      <c r="J143" s="204"/>
      <c r="K143" s="204"/>
      <c r="L143" s="333"/>
    </row>
    <row r="144" spans="2:12" s="14" customFormat="1" ht="13.5" hidden="1" outlineLevel="3">
      <c r="B144" s="335"/>
      <c r="C144" s="205"/>
      <c r="D144" s="206" t="s">
        <v>348</v>
      </c>
      <c r="E144" s="207" t="s">
        <v>235</v>
      </c>
      <c r="F144" s="208" t="s">
        <v>352</v>
      </c>
      <c r="G144" s="205"/>
      <c r="H144" s="209">
        <v>1.86</v>
      </c>
      <c r="I144" s="336" t="s">
        <v>34</v>
      </c>
      <c r="J144" s="205"/>
      <c r="K144" s="205"/>
      <c r="L144" s="337"/>
    </row>
    <row r="145" spans="2:12" s="1" customFormat="1" ht="22.5" customHeight="1" outlineLevel="2" collapsed="1">
      <c r="B145" s="302"/>
      <c r="C145" s="191" t="s">
        <v>418</v>
      </c>
      <c r="D145" s="191" t="s">
        <v>342</v>
      </c>
      <c r="E145" s="192" t="s">
        <v>613</v>
      </c>
      <c r="F145" s="193" t="s">
        <v>614</v>
      </c>
      <c r="G145" s="194" t="s">
        <v>345</v>
      </c>
      <c r="H145" s="195">
        <v>16.098</v>
      </c>
      <c r="I145" s="269">
        <v>111.5</v>
      </c>
      <c r="J145" s="197">
        <f>ROUND(I145*H145,2)</f>
        <v>1794.93</v>
      </c>
      <c r="K145" s="193" t="s">
        <v>346</v>
      </c>
      <c r="L145" s="322"/>
    </row>
    <row r="146" spans="2:12" s="13" customFormat="1" ht="13.5" hidden="1" outlineLevel="3">
      <c r="B146" s="331"/>
      <c r="C146" s="204"/>
      <c r="D146" s="206" t="s">
        <v>348</v>
      </c>
      <c r="E146" s="210" t="s">
        <v>34</v>
      </c>
      <c r="F146" s="211" t="s">
        <v>2533</v>
      </c>
      <c r="G146" s="204"/>
      <c r="H146" s="212">
        <v>2.79</v>
      </c>
      <c r="I146" s="332" t="s">
        <v>34</v>
      </c>
      <c r="J146" s="204"/>
      <c r="K146" s="204"/>
      <c r="L146" s="333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2534</v>
      </c>
      <c r="G147" s="204"/>
      <c r="H147" s="212">
        <v>10.518</v>
      </c>
      <c r="I147" s="332" t="s">
        <v>34</v>
      </c>
      <c r="J147" s="204"/>
      <c r="K147" s="204"/>
      <c r="L147" s="333"/>
    </row>
    <row r="148" spans="2:12" s="13" customFormat="1" ht="13.5" hidden="1" outlineLevel="3">
      <c r="B148" s="331"/>
      <c r="C148" s="204"/>
      <c r="D148" s="206" t="s">
        <v>348</v>
      </c>
      <c r="E148" s="210" t="s">
        <v>34</v>
      </c>
      <c r="F148" s="211" t="s">
        <v>2535</v>
      </c>
      <c r="G148" s="204"/>
      <c r="H148" s="212">
        <v>2.79</v>
      </c>
      <c r="I148" s="332" t="s">
        <v>34</v>
      </c>
      <c r="J148" s="204"/>
      <c r="K148" s="204"/>
      <c r="L148" s="333"/>
    </row>
    <row r="149" spans="2:12" s="14" customFormat="1" ht="13.5" hidden="1" outlineLevel="3">
      <c r="B149" s="335"/>
      <c r="C149" s="205"/>
      <c r="D149" s="206" t="s">
        <v>348</v>
      </c>
      <c r="E149" s="207" t="s">
        <v>34</v>
      </c>
      <c r="F149" s="208" t="s">
        <v>352</v>
      </c>
      <c r="G149" s="205"/>
      <c r="H149" s="209">
        <v>16.098</v>
      </c>
      <c r="I149" s="336" t="s">
        <v>34</v>
      </c>
      <c r="J149" s="205"/>
      <c r="K149" s="205"/>
      <c r="L149" s="337"/>
    </row>
    <row r="150" spans="2:12" s="1" customFormat="1" ht="22.5" customHeight="1" outlineLevel="2" collapsed="1">
      <c r="B150" s="302"/>
      <c r="C150" s="191" t="s">
        <v>422</v>
      </c>
      <c r="D150" s="191" t="s">
        <v>342</v>
      </c>
      <c r="E150" s="192" t="s">
        <v>619</v>
      </c>
      <c r="F150" s="193" t="s">
        <v>620</v>
      </c>
      <c r="G150" s="194" t="s">
        <v>345</v>
      </c>
      <c r="H150" s="195">
        <v>364.435</v>
      </c>
      <c r="I150" s="269">
        <v>250.8</v>
      </c>
      <c r="J150" s="197">
        <f>ROUND(I150*H150,2)</f>
        <v>91400.3</v>
      </c>
      <c r="K150" s="193" t="s">
        <v>346</v>
      </c>
      <c r="L150" s="322"/>
    </row>
    <row r="151" spans="2:12" s="12" customFormat="1" ht="13.5" hidden="1" outlineLevel="3">
      <c r="B151" s="342"/>
      <c r="C151" s="203"/>
      <c r="D151" s="206" t="s">
        <v>348</v>
      </c>
      <c r="E151" s="343" t="s">
        <v>34</v>
      </c>
      <c r="F151" s="344" t="s">
        <v>2536</v>
      </c>
      <c r="G151" s="203"/>
      <c r="H151" s="345" t="s">
        <v>34</v>
      </c>
      <c r="I151" s="346" t="s">
        <v>34</v>
      </c>
      <c r="J151" s="203"/>
      <c r="K151" s="203"/>
      <c r="L151" s="347"/>
    </row>
    <row r="152" spans="2:12" s="13" customFormat="1" ht="13.5" hidden="1" outlineLevel="3">
      <c r="B152" s="331"/>
      <c r="C152" s="204"/>
      <c r="D152" s="206" t="s">
        <v>348</v>
      </c>
      <c r="E152" s="210" t="s">
        <v>34</v>
      </c>
      <c r="F152" s="211" t="s">
        <v>2537</v>
      </c>
      <c r="G152" s="204"/>
      <c r="H152" s="212">
        <v>301.668</v>
      </c>
      <c r="I152" s="332" t="s">
        <v>34</v>
      </c>
      <c r="J152" s="204"/>
      <c r="K152" s="204"/>
      <c r="L152" s="333"/>
    </row>
    <row r="153" spans="2:12" s="13" customFormat="1" ht="13.5" hidden="1" outlineLevel="3">
      <c r="B153" s="331"/>
      <c r="C153" s="204"/>
      <c r="D153" s="206" t="s">
        <v>348</v>
      </c>
      <c r="E153" s="210" t="s">
        <v>34</v>
      </c>
      <c r="F153" s="211" t="s">
        <v>2538</v>
      </c>
      <c r="G153" s="204"/>
      <c r="H153" s="212">
        <v>74.232</v>
      </c>
      <c r="I153" s="332" t="s">
        <v>34</v>
      </c>
      <c r="J153" s="204"/>
      <c r="K153" s="204"/>
      <c r="L153" s="333"/>
    </row>
    <row r="154" spans="2:12" s="13" customFormat="1" ht="13.5" hidden="1" outlineLevel="3">
      <c r="B154" s="331"/>
      <c r="C154" s="204"/>
      <c r="D154" s="206" t="s">
        <v>348</v>
      </c>
      <c r="E154" s="210" t="s">
        <v>34</v>
      </c>
      <c r="F154" s="211" t="s">
        <v>2539</v>
      </c>
      <c r="G154" s="204"/>
      <c r="H154" s="212">
        <v>226.416</v>
      </c>
      <c r="I154" s="332" t="s">
        <v>34</v>
      </c>
      <c r="J154" s="204"/>
      <c r="K154" s="204"/>
      <c r="L154" s="333"/>
    </row>
    <row r="155" spans="2:12" s="12" customFormat="1" ht="13.5" hidden="1" outlineLevel="3">
      <c r="B155" s="342"/>
      <c r="C155" s="203"/>
      <c r="D155" s="206" t="s">
        <v>348</v>
      </c>
      <c r="E155" s="343" t="s">
        <v>34</v>
      </c>
      <c r="F155" s="344" t="s">
        <v>625</v>
      </c>
      <c r="G155" s="203"/>
      <c r="H155" s="345" t="s">
        <v>34</v>
      </c>
      <c r="I155" s="346" t="s">
        <v>34</v>
      </c>
      <c r="J155" s="203"/>
      <c r="K155" s="203"/>
      <c r="L155" s="347"/>
    </row>
    <row r="156" spans="2:12" s="13" customFormat="1" ht="13.5" hidden="1" outlineLevel="3">
      <c r="B156" s="331"/>
      <c r="C156" s="204"/>
      <c r="D156" s="206" t="s">
        <v>348</v>
      </c>
      <c r="E156" s="210" t="s">
        <v>34</v>
      </c>
      <c r="F156" s="211" t="s">
        <v>2540</v>
      </c>
      <c r="G156" s="204"/>
      <c r="H156" s="212">
        <v>20.526</v>
      </c>
      <c r="I156" s="332" t="s">
        <v>34</v>
      </c>
      <c r="J156" s="204"/>
      <c r="K156" s="204"/>
      <c r="L156" s="333"/>
    </row>
    <row r="157" spans="2:12" s="13" customFormat="1" ht="13.5" hidden="1" outlineLevel="3">
      <c r="B157" s="331"/>
      <c r="C157" s="204"/>
      <c r="D157" s="206" t="s">
        <v>348</v>
      </c>
      <c r="E157" s="210" t="s">
        <v>34</v>
      </c>
      <c r="F157" s="211" t="s">
        <v>2541</v>
      </c>
      <c r="G157" s="204"/>
      <c r="H157" s="212">
        <v>29.068</v>
      </c>
      <c r="I157" s="332" t="s">
        <v>34</v>
      </c>
      <c r="J157" s="204"/>
      <c r="K157" s="204"/>
      <c r="L157" s="333"/>
    </row>
    <row r="158" spans="2:12" s="15" customFormat="1" ht="13.5" hidden="1" outlineLevel="3">
      <c r="B158" s="339"/>
      <c r="C158" s="213"/>
      <c r="D158" s="206" t="s">
        <v>348</v>
      </c>
      <c r="E158" s="214" t="s">
        <v>289</v>
      </c>
      <c r="F158" s="215" t="s">
        <v>363</v>
      </c>
      <c r="G158" s="213"/>
      <c r="H158" s="216">
        <v>651.91</v>
      </c>
      <c r="I158" s="340" t="s">
        <v>34</v>
      </c>
      <c r="J158" s="213"/>
      <c r="K158" s="213"/>
      <c r="L158" s="341"/>
    </row>
    <row r="159" spans="2:12" s="12" customFormat="1" ht="13.5" hidden="1" outlineLevel="3">
      <c r="B159" s="342"/>
      <c r="C159" s="203"/>
      <c r="D159" s="206" t="s">
        <v>348</v>
      </c>
      <c r="E159" s="343" t="s">
        <v>34</v>
      </c>
      <c r="F159" s="344" t="s">
        <v>2542</v>
      </c>
      <c r="G159" s="203"/>
      <c r="H159" s="345" t="s">
        <v>34</v>
      </c>
      <c r="I159" s="346" t="s">
        <v>34</v>
      </c>
      <c r="J159" s="203"/>
      <c r="K159" s="203"/>
      <c r="L159" s="347"/>
    </row>
    <row r="160" spans="2:12" s="13" customFormat="1" ht="13.5" hidden="1" outlineLevel="3">
      <c r="B160" s="331"/>
      <c r="C160" s="204"/>
      <c r="D160" s="206" t="s">
        <v>348</v>
      </c>
      <c r="E160" s="210" t="s">
        <v>34</v>
      </c>
      <c r="F160" s="211" t="s">
        <v>2543</v>
      </c>
      <c r="G160" s="204"/>
      <c r="H160" s="212">
        <v>1.635</v>
      </c>
      <c r="I160" s="332" t="s">
        <v>34</v>
      </c>
      <c r="J160" s="204"/>
      <c r="K160" s="204"/>
      <c r="L160" s="333"/>
    </row>
    <row r="161" spans="2:12" s="12" customFormat="1" ht="13.5" hidden="1" outlineLevel="3">
      <c r="B161" s="342"/>
      <c r="C161" s="203"/>
      <c r="D161" s="206" t="s">
        <v>348</v>
      </c>
      <c r="E161" s="343" t="s">
        <v>34</v>
      </c>
      <c r="F161" s="344" t="s">
        <v>627</v>
      </c>
      <c r="G161" s="203"/>
      <c r="H161" s="345" t="s">
        <v>34</v>
      </c>
      <c r="I161" s="346" t="s">
        <v>34</v>
      </c>
      <c r="J161" s="203"/>
      <c r="K161" s="203"/>
      <c r="L161" s="347"/>
    </row>
    <row r="162" spans="2:12" s="13" customFormat="1" ht="13.5" hidden="1" outlineLevel="3">
      <c r="B162" s="331"/>
      <c r="C162" s="204"/>
      <c r="D162" s="206" t="s">
        <v>348</v>
      </c>
      <c r="E162" s="210" t="s">
        <v>34</v>
      </c>
      <c r="F162" s="211" t="s">
        <v>2544</v>
      </c>
      <c r="G162" s="204"/>
      <c r="H162" s="212">
        <v>-51.119</v>
      </c>
      <c r="I162" s="332" t="s">
        <v>34</v>
      </c>
      <c r="J162" s="204"/>
      <c r="K162" s="204"/>
      <c r="L162" s="333"/>
    </row>
    <row r="163" spans="2:12" s="13" customFormat="1" ht="13.5" hidden="1" outlineLevel="3">
      <c r="B163" s="331"/>
      <c r="C163" s="204"/>
      <c r="D163" s="206" t="s">
        <v>348</v>
      </c>
      <c r="E163" s="210" t="s">
        <v>34</v>
      </c>
      <c r="F163" s="211" t="s">
        <v>2545</v>
      </c>
      <c r="G163" s="204"/>
      <c r="H163" s="212">
        <v>-12.421</v>
      </c>
      <c r="I163" s="332" t="s">
        <v>34</v>
      </c>
      <c r="J163" s="204"/>
      <c r="K163" s="204"/>
      <c r="L163" s="333"/>
    </row>
    <row r="164" spans="2:12" s="12" customFormat="1" ht="13.5" hidden="1" outlineLevel="3">
      <c r="B164" s="342"/>
      <c r="C164" s="203"/>
      <c r="D164" s="206" t="s">
        <v>348</v>
      </c>
      <c r="E164" s="343" t="s">
        <v>34</v>
      </c>
      <c r="F164" s="344" t="s">
        <v>2546</v>
      </c>
      <c r="G164" s="203"/>
      <c r="H164" s="345" t="s">
        <v>34</v>
      </c>
      <c r="I164" s="346" t="s">
        <v>34</v>
      </c>
      <c r="J164" s="203"/>
      <c r="K164" s="203"/>
      <c r="L164" s="347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2547</v>
      </c>
      <c r="G165" s="204"/>
      <c r="H165" s="212">
        <v>-2.206</v>
      </c>
      <c r="I165" s="332" t="s">
        <v>34</v>
      </c>
      <c r="J165" s="204"/>
      <c r="K165" s="204"/>
      <c r="L165" s="333"/>
    </row>
    <row r="166" spans="2:12" s="14" customFormat="1" ht="13.5" hidden="1" outlineLevel="3">
      <c r="B166" s="335"/>
      <c r="C166" s="205"/>
      <c r="D166" s="206" t="s">
        <v>348</v>
      </c>
      <c r="E166" s="207" t="s">
        <v>2378</v>
      </c>
      <c r="F166" s="208" t="s">
        <v>352</v>
      </c>
      <c r="G166" s="205"/>
      <c r="H166" s="209">
        <v>587.799</v>
      </c>
      <c r="I166" s="336" t="s">
        <v>34</v>
      </c>
      <c r="J166" s="205"/>
      <c r="K166" s="205"/>
      <c r="L166" s="337"/>
    </row>
    <row r="167" spans="2:12" s="12" customFormat="1" ht="13.5" hidden="1" outlineLevel="3">
      <c r="B167" s="342"/>
      <c r="C167" s="203"/>
      <c r="D167" s="206" t="s">
        <v>348</v>
      </c>
      <c r="E167" s="343" t="s">
        <v>34</v>
      </c>
      <c r="F167" s="344" t="s">
        <v>366</v>
      </c>
      <c r="G167" s="203"/>
      <c r="H167" s="345" t="s">
        <v>34</v>
      </c>
      <c r="I167" s="346" t="s">
        <v>34</v>
      </c>
      <c r="J167" s="203"/>
      <c r="K167" s="203"/>
      <c r="L167" s="347"/>
    </row>
    <row r="168" spans="2:12" s="13" customFormat="1" ht="13.5" hidden="1" outlineLevel="3">
      <c r="B168" s="331"/>
      <c r="C168" s="204"/>
      <c r="D168" s="206" t="s">
        <v>348</v>
      </c>
      <c r="E168" s="210" t="s">
        <v>34</v>
      </c>
      <c r="F168" s="211" t="s">
        <v>2548</v>
      </c>
      <c r="G168" s="204"/>
      <c r="H168" s="212">
        <v>364.435</v>
      </c>
      <c r="I168" s="332" t="s">
        <v>34</v>
      </c>
      <c r="J168" s="204"/>
      <c r="K168" s="204"/>
      <c r="L168" s="333"/>
    </row>
    <row r="169" spans="2:12" s="1" customFormat="1" ht="22.5" customHeight="1" outlineLevel="2" collapsed="1">
      <c r="B169" s="302"/>
      <c r="C169" s="191" t="s">
        <v>425</v>
      </c>
      <c r="D169" s="191" t="s">
        <v>342</v>
      </c>
      <c r="E169" s="192" t="s">
        <v>369</v>
      </c>
      <c r="F169" s="193" t="s">
        <v>370</v>
      </c>
      <c r="G169" s="194" t="s">
        <v>345</v>
      </c>
      <c r="H169" s="195">
        <v>182.218</v>
      </c>
      <c r="I169" s="269">
        <v>12.4</v>
      </c>
      <c r="J169" s="197">
        <f>ROUND(I169*H169,2)</f>
        <v>2259.5</v>
      </c>
      <c r="K169" s="193" t="s">
        <v>346</v>
      </c>
      <c r="L169" s="322"/>
    </row>
    <row r="170" spans="2:12" s="12" customFormat="1" ht="13.5" hidden="1" outlineLevel="3">
      <c r="B170" s="342"/>
      <c r="C170" s="203"/>
      <c r="D170" s="206" t="s">
        <v>348</v>
      </c>
      <c r="E170" s="343" t="s">
        <v>34</v>
      </c>
      <c r="F170" s="344" t="s">
        <v>371</v>
      </c>
      <c r="G170" s="203"/>
      <c r="H170" s="345" t="s">
        <v>34</v>
      </c>
      <c r="I170" s="346" t="s">
        <v>34</v>
      </c>
      <c r="J170" s="203"/>
      <c r="K170" s="203"/>
      <c r="L170" s="347"/>
    </row>
    <row r="171" spans="2:12" s="13" customFormat="1" ht="13.5" hidden="1" outlineLevel="3">
      <c r="B171" s="331"/>
      <c r="C171" s="204"/>
      <c r="D171" s="206" t="s">
        <v>348</v>
      </c>
      <c r="E171" s="210" t="s">
        <v>34</v>
      </c>
      <c r="F171" s="211" t="s">
        <v>2549</v>
      </c>
      <c r="G171" s="204"/>
      <c r="H171" s="212">
        <v>182.218</v>
      </c>
      <c r="I171" s="332" t="s">
        <v>34</v>
      </c>
      <c r="J171" s="204"/>
      <c r="K171" s="204"/>
      <c r="L171" s="333"/>
    </row>
    <row r="172" spans="2:12" s="1" customFormat="1" ht="22.5" customHeight="1" outlineLevel="2" collapsed="1">
      <c r="B172" s="302"/>
      <c r="C172" s="191" t="s">
        <v>7</v>
      </c>
      <c r="D172" s="191" t="s">
        <v>342</v>
      </c>
      <c r="E172" s="192" t="s">
        <v>374</v>
      </c>
      <c r="F172" s="193" t="s">
        <v>375</v>
      </c>
      <c r="G172" s="194" t="s">
        <v>345</v>
      </c>
      <c r="H172" s="195">
        <v>176.34</v>
      </c>
      <c r="I172" s="269">
        <v>250.8</v>
      </c>
      <c r="J172" s="197">
        <f>ROUND(I172*H172,2)</f>
        <v>44226.07</v>
      </c>
      <c r="K172" s="193" t="s">
        <v>346</v>
      </c>
      <c r="L172" s="322"/>
    </row>
    <row r="173" spans="2:12" s="12" customFormat="1" ht="13.5" hidden="1" outlineLevel="3">
      <c r="B173" s="342"/>
      <c r="C173" s="203"/>
      <c r="D173" s="206" t="s">
        <v>348</v>
      </c>
      <c r="E173" s="343" t="s">
        <v>34</v>
      </c>
      <c r="F173" s="344" t="s">
        <v>376</v>
      </c>
      <c r="G173" s="203"/>
      <c r="H173" s="345" t="s">
        <v>34</v>
      </c>
      <c r="I173" s="346" t="s">
        <v>34</v>
      </c>
      <c r="J173" s="203"/>
      <c r="K173" s="203"/>
      <c r="L173" s="347"/>
    </row>
    <row r="174" spans="2:12" s="13" customFormat="1" ht="13.5" hidden="1" outlineLevel="3">
      <c r="B174" s="331"/>
      <c r="C174" s="204"/>
      <c r="D174" s="206" t="s">
        <v>348</v>
      </c>
      <c r="E174" s="210" t="s">
        <v>34</v>
      </c>
      <c r="F174" s="211" t="s">
        <v>2383</v>
      </c>
      <c r="G174" s="204"/>
      <c r="H174" s="212">
        <v>176.34</v>
      </c>
      <c r="I174" s="332" t="s">
        <v>34</v>
      </c>
      <c r="J174" s="204"/>
      <c r="K174" s="204"/>
      <c r="L174" s="333"/>
    </row>
    <row r="175" spans="2:12" s="1" customFormat="1" ht="22.5" customHeight="1" outlineLevel="2" collapsed="1">
      <c r="B175" s="302"/>
      <c r="C175" s="191" t="s">
        <v>431</v>
      </c>
      <c r="D175" s="191" t="s">
        <v>342</v>
      </c>
      <c r="E175" s="192" t="s">
        <v>379</v>
      </c>
      <c r="F175" s="193" t="s">
        <v>380</v>
      </c>
      <c r="G175" s="194" t="s">
        <v>345</v>
      </c>
      <c r="H175" s="195">
        <v>88.17</v>
      </c>
      <c r="I175" s="269">
        <v>12.4</v>
      </c>
      <c r="J175" s="197">
        <f>ROUND(I175*H175,2)</f>
        <v>1093.31</v>
      </c>
      <c r="K175" s="193" t="s">
        <v>346</v>
      </c>
      <c r="L175" s="322"/>
    </row>
    <row r="176" spans="2:12" s="12" customFormat="1" ht="13.5" hidden="1" outlineLevel="3">
      <c r="B176" s="342"/>
      <c r="C176" s="203"/>
      <c r="D176" s="206" t="s">
        <v>348</v>
      </c>
      <c r="E176" s="343" t="s">
        <v>34</v>
      </c>
      <c r="F176" s="344" t="s">
        <v>2550</v>
      </c>
      <c r="G176" s="203"/>
      <c r="H176" s="345" t="s">
        <v>34</v>
      </c>
      <c r="I176" s="346" t="s">
        <v>34</v>
      </c>
      <c r="J176" s="203"/>
      <c r="K176" s="203"/>
      <c r="L176" s="347"/>
    </row>
    <row r="177" spans="2:12" s="13" customFormat="1" ht="13.5" hidden="1" outlineLevel="3">
      <c r="B177" s="331"/>
      <c r="C177" s="204"/>
      <c r="D177" s="206" t="s">
        <v>348</v>
      </c>
      <c r="E177" s="210" t="s">
        <v>34</v>
      </c>
      <c r="F177" s="211" t="s">
        <v>2551</v>
      </c>
      <c r="G177" s="204"/>
      <c r="H177" s="212">
        <v>88.17</v>
      </c>
      <c r="I177" s="332" t="s">
        <v>34</v>
      </c>
      <c r="J177" s="204"/>
      <c r="K177" s="204"/>
      <c r="L177" s="333"/>
    </row>
    <row r="178" spans="2:12" s="1" customFormat="1" ht="22.5" customHeight="1" outlineLevel="2" collapsed="1">
      <c r="B178" s="302"/>
      <c r="C178" s="191" t="s">
        <v>435</v>
      </c>
      <c r="D178" s="191" t="s">
        <v>342</v>
      </c>
      <c r="E178" s="192" t="s">
        <v>383</v>
      </c>
      <c r="F178" s="193" t="s">
        <v>384</v>
      </c>
      <c r="G178" s="194" t="s">
        <v>345</v>
      </c>
      <c r="H178" s="195">
        <v>47.024</v>
      </c>
      <c r="I178" s="269">
        <v>585.1</v>
      </c>
      <c r="J178" s="197">
        <f>ROUND(I178*H178,2)</f>
        <v>27513.74</v>
      </c>
      <c r="K178" s="193" t="s">
        <v>346</v>
      </c>
      <c r="L178" s="322"/>
    </row>
    <row r="179" spans="2:12" s="12" customFormat="1" ht="13.5" hidden="1" outlineLevel="3">
      <c r="B179" s="342"/>
      <c r="C179" s="203"/>
      <c r="D179" s="206" t="s">
        <v>348</v>
      </c>
      <c r="E179" s="343" t="s">
        <v>34</v>
      </c>
      <c r="F179" s="344" t="s">
        <v>2552</v>
      </c>
      <c r="G179" s="203"/>
      <c r="H179" s="345" t="s">
        <v>34</v>
      </c>
      <c r="I179" s="346" t="s">
        <v>34</v>
      </c>
      <c r="J179" s="203"/>
      <c r="K179" s="203"/>
      <c r="L179" s="347"/>
    </row>
    <row r="180" spans="2:12" s="13" customFormat="1" ht="13.5" hidden="1" outlineLevel="3">
      <c r="B180" s="331"/>
      <c r="C180" s="204"/>
      <c r="D180" s="206" t="s">
        <v>348</v>
      </c>
      <c r="E180" s="210" t="s">
        <v>34</v>
      </c>
      <c r="F180" s="211" t="s">
        <v>2553</v>
      </c>
      <c r="G180" s="204"/>
      <c r="H180" s="212">
        <v>47.024</v>
      </c>
      <c r="I180" s="332" t="s">
        <v>34</v>
      </c>
      <c r="J180" s="204"/>
      <c r="K180" s="204"/>
      <c r="L180" s="333"/>
    </row>
    <row r="181" spans="2:12" s="1" customFormat="1" ht="22.5" customHeight="1" outlineLevel="2" collapsed="1">
      <c r="B181" s="302"/>
      <c r="C181" s="191" t="s">
        <v>436</v>
      </c>
      <c r="D181" s="191" t="s">
        <v>342</v>
      </c>
      <c r="E181" s="192" t="s">
        <v>388</v>
      </c>
      <c r="F181" s="193" t="s">
        <v>389</v>
      </c>
      <c r="G181" s="194" t="s">
        <v>390</v>
      </c>
      <c r="H181" s="195">
        <v>647.652</v>
      </c>
      <c r="I181" s="269">
        <v>585.1</v>
      </c>
      <c r="J181" s="197">
        <f>ROUND(I181*H181,2)</f>
        <v>378941.19</v>
      </c>
      <c r="K181" s="193" t="s">
        <v>346</v>
      </c>
      <c r="L181" s="322"/>
    </row>
    <row r="182" spans="2:12" s="12" customFormat="1" ht="13.5" hidden="1" outlineLevel="3">
      <c r="B182" s="342"/>
      <c r="C182" s="203"/>
      <c r="D182" s="206" t="s">
        <v>348</v>
      </c>
      <c r="E182" s="343" t="s">
        <v>34</v>
      </c>
      <c r="F182" s="344" t="s">
        <v>2536</v>
      </c>
      <c r="G182" s="203"/>
      <c r="H182" s="345" t="s">
        <v>34</v>
      </c>
      <c r="I182" s="346" t="s">
        <v>34</v>
      </c>
      <c r="J182" s="203"/>
      <c r="K182" s="203"/>
      <c r="L182" s="347"/>
    </row>
    <row r="183" spans="2:12" s="13" customFormat="1" ht="13.5" hidden="1" outlineLevel="3">
      <c r="B183" s="331"/>
      <c r="C183" s="204"/>
      <c r="D183" s="206" t="s">
        <v>348</v>
      </c>
      <c r="E183" s="210" t="s">
        <v>34</v>
      </c>
      <c r="F183" s="211" t="s">
        <v>2554</v>
      </c>
      <c r="G183" s="204"/>
      <c r="H183" s="212">
        <v>324.375</v>
      </c>
      <c r="I183" s="332" t="s">
        <v>34</v>
      </c>
      <c r="J183" s="204"/>
      <c r="K183" s="204"/>
      <c r="L183" s="333"/>
    </row>
    <row r="184" spans="2:12" s="13" customFormat="1" ht="13.5" hidden="1" outlineLevel="3">
      <c r="B184" s="331"/>
      <c r="C184" s="204"/>
      <c r="D184" s="206" t="s">
        <v>348</v>
      </c>
      <c r="E184" s="210" t="s">
        <v>34</v>
      </c>
      <c r="F184" s="211" t="s">
        <v>2555</v>
      </c>
      <c r="G184" s="204"/>
      <c r="H184" s="212">
        <v>79.819</v>
      </c>
      <c r="I184" s="332" t="s">
        <v>34</v>
      </c>
      <c r="J184" s="204"/>
      <c r="K184" s="204"/>
      <c r="L184" s="333"/>
    </row>
    <row r="185" spans="2:12" s="13" customFormat="1" ht="13.5" hidden="1" outlineLevel="3">
      <c r="B185" s="331"/>
      <c r="C185" s="204"/>
      <c r="D185" s="206" t="s">
        <v>348</v>
      </c>
      <c r="E185" s="210" t="s">
        <v>34</v>
      </c>
      <c r="F185" s="211" t="s">
        <v>2556</v>
      </c>
      <c r="G185" s="204"/>
      <c r="H185" s="212">
        <v>243.458</v>
      </c>
      <c r="I185" s="332" t="s">
        <v>34</v>
      </c>
      <c r="J185" s="204"/>
      <c r="K185" s="204"/>
      <c r="L185" s="333"/>
    </row>
    <row r="186" spans="2:12" s="14" customFormat="1" ht="13.5" hidden="1" outlineLevel="3">
      <c r="B186" s="335"/>
      <c r="C186" s="205"/>
      <c r="D186" s="206" t="s">
        <v>348</v>
      </c>
      <c r="E186" s="207" t="s">
        <v>34</v>
      </c>
      <c r="F186" s="208" t="s">
        <v>352</v>
      </c>
      <c r="G186" s="205"/>
      <c r="H186" s="209">
        <v>647.652</v>
      </c>
      <c r="I186" s="336" t="s">
        <v>34</v>
      </c>
      <c r="J186" s="205"/>
      <c r="K186" s="205"/>
      <c r="L186" s="337"/>
    </row>
    <row r="187" spans="2:12" s="1" customFormat="1" ht="22.5" customHeight="1" outlineLevel="2">
      <c r="B187" s="302"/>
      <c r="C187" s="191" t="s">
        <v>440</v>
      </c>
      <c r="D187" s="191" t="s">
        <v>342</v>
      </c>
      <c r="E187" s="192" t="s">
        <v>392</v>
      </c>
      <c r="F187" s="193" t="s">
        <v>393</v>
      </c>
      <c r="G187" s="194" t="s">
        <v>390</v>
      </c>
      <c r="H187" s="195">
        <v>647.652</v>
      </c>
      <c r="I187" s="269">
        <v>111.5</v>
      </c>
      <c r="J187" s="197">
        <f>ROUND(I187*H187,2)</f>
        <v>72213.2</v>
      </c>
      <c r="K187" s="193" t="s">
        <v>346</v>
      </c>
      <c r="L187" s="322"/>
    </row>
    <row r="188" spans="2:12" s="1" customFormat="1" ht="22.5" customHeight="1" outlineLevel="2" collapsed="1">
      <c r="B188" s="302"/>
      <c r="C188" s="191" t="s">
        <v>446</v>
      </c>
      <c r="D188" s="191" t="s">
        <v>342</v>
      </c>
      <c r="E188" s="192" t="s">
        <v>773</v>
      </c>
      <c r="F188" s="193" t="s">
        <v>774</v>
      </c>
      <c r="G188" s="194" t="s">
        <v>390</v>
      </c>
      <c r="H188" s="195">
        <v>44.492</v>
      </c>
      <c r="I188" s="269">
        <v>1003.1</v>
      </c>
      <c r="J188" s="197">
        <f>ROUND(I188*H188,2)</f>
        <v>44629.93</v>
      </c>
      <c r="K188" s="193" t="s">
        <v>346</v>
      </c>
      <c r="L188" s="322"/>
    </row>
    <row r="189" spans="2:12" s="12" customFormat="1" ht="13.5" hidden="1" outlineLevel="3">
      <c r="B189" s="342"/>
      <c r="C189" s="203"/>
      <c r="D189" s="206" t="s">
        <v>348</v>
      </c>
      <c r="E189" s="343" t="s">
        <v>34</v>
      </c>
      <c r="F189" s="344" t="s">
        <v>625</v>
      </c>
      <c r="G189" s="203"/>
      <c r="H189" s="345" t="s">
        <v>34</v>
      </c>
      <c r="I189" s="346" t="s">
        <v>34</v>
      </c>
      <c r="J189" s="203"/>
      <c r="K189" s="203"/>
      <c r="L189" s="347"/>
    </row>
    <row r="190" spans="2:12" s="13" customFormat="1" ht="13.5" hidden="1" outlineLevel="3">
      <c r="B190" s="331"/>
      <c r="C190" s="204"/>
      <c r="D190" s="206" t="s">
        <v>348</v>
      </c>
      <c r="E190" s="210" t="s">
        <v>34</v>
      </c>
      <c r="F190" s="211" t="s">
        <v>2557</v>
      </c>
      <c r="G190" s="204"/>
      <c r="H190" s="212">
        <v>21.092</v>
      </c>
      <c r="I190" s="332" t="s">
        <v>34</v>
      </c>
      <c r="J190" s="204"/>
      <c r="K190" s="204"/>
      <c r="L190" s="333"/>
    </row>
    <row r="191" spans="2:12" s="13" customFormat="1" ht="13.5" hidden="1" outlineLevel="3">
      <c r="B191" s="331"/>
      <c r="C191" s="204"/>
      <c r="D191" s="206" t="s">
        <v>348</v>
      </c>
      <c r="E191" s="210" t="s">
        <v>34</v>
      </c>
      <c r="F191" s="211" t="s">
        <v>2558</v>
      </c>
      <c r="G191" s="204"/>
      <c r="H191" s="212">
        <v>23.4</v>
      </c>
      <c r="I191" s="332" t="s">
        <v>34</v>
      </c>
      <c r="J191" s="204"/>
      <c r="K191" s="204"/>
      <c r="L191" s="333"/>
    </row>
    <row r="192" spans="2:12" s="14" customFormat="1" ht="13.5" hidden="1" outlineLevel="3">
      <c r="B192" s="335"/>
      <c r="C192" s="205"/>
      <c r="D192" s="206" t="s">
        <v>348</v>
      </c>
      <c r="E192" s="207" t="s">
        <v>34</v>
      </c>
      <c r="F192" s="208" t="s">
        <v>352</v>
      </c>
      <c r="G192" s="205"/>
      <c r="H192" s="209">
        <v>44.492</v>
      </c>
      <c r="I192" s="336" t="s">
        <v>34</v>
      </c>
      <c r="J192" s="205"/>
      <c r="K192" s="205"/>
      <c r="L192" s="337"/>
    </row>
    <row r="193" spans="2:12" s="1" customFormat="1" ht="22.5" customHeight="1" outlineLevel="2">
      <c r="B193" s="302"/>
      <c r="C193" s="191" t="s">
        <v>449</v>
      </c>
      <c r="D193" s="191" t="s">
        <v>342</v>
      </c>
      <c r="E193" s="192" t="s">
        <v>780</v>
      </c>
      <c r="F193" s="193" t="s">
        <v>781</v>
      </c>
      <c r="G193" s="194" t="s">
        <v>390</v>
      </c>
      <c r="H193" s="195">
        <v>44.492</v>
      </c>
      <c r="I193" s="269">
        <v>501.6</v>
      </c>
      <c r="J193" s="197">
        <f>ROUND(I193*H193,2)</f>
        <v>22317.19</v>
      </c>
      <c r="K193" s="193" t="s">
        <v>346</v>
      </c>
      <c r="L193" s="322"/>
    </row>
    <row r="194" spans="2:12" s="1" customFormat="1" ht="22.5" customHeight="1" outlineLevel="2" collapsed="1">
      <c r="B194" s="302"/>
      <c r="C194" s="191" t="s">
        <v>451</v>
      </c>
      <c r="D194" s="191" t="s">
        <v>342</v>
      </c>
      <c r="E194" s="192" t="s">
        <v>783</v>
      </c>
      <c r="F194" s="193" t="s">
        <v>784</v>
      </c>
      <c r="G194" s="194" t="s">
        <v>390</v>
      </c>
      <c r="H194" s="195">
        <v>43.97</v>
      </c>
      <c r="I194" s="269">
        <v>1671.8</v>
      </c>
      <c r="J194" s="197">
        <f>ROUND(I194*H194,2)</f>
        <v>73509.05</v>
      </c>
      <c r="K194" s="193" t="s">
        <v>346</v>
      </c>
      <c r="L194" s="322"/>
    </row>
    <row r="195" spans="2:12" s="12" customFormat="1" ht="13.5" hidden="1" outlineLevel="3">
      <c r="B195" s="342"/>
      <c r="C195" s="203"/>
      <c r="D195" s="206" t="s">
        <v>348</v>
      </c>
      <c r="E195" s="343" t="s">
        <v>34</v>
      </c>
      <c r="F195" s="344" t="s">
        <v>625</v>
      </c>
      <c r="G195" s="203"/>
      <c r="H195" s="345" t="s">
        <v>34</v>
      </c>
      <c r="I195" s="346">
        <v>1003.1</v>
      </c>
      <c r="J195" s="203"/>
      <c r="K195" s="203"/>
      <c r="L195" s="347"/>
    </row>
    <row r="196" spans="2:12" s="13" customFormat="1" ht="13.5" hidden="1" outlineLevel="3">
      <c r="B196" s="331"/>
      <c r="C196" s="204"/>
      <c r="D196" s="206" t="s">
        <v>348</v>
      </c>
      <c r="E196" s="210" t="s">
        <v>34</v>
      </c>
      <c r="F196" s="211" t="s">
        <v>2559</v>
      </c>
      <c r="G196" s="204"/>
      <c r="H196" s="212">
        <v>19.53</v>
      </c>
      <c r="I196" s="332" t="s">
        <v>34</v>
      </c>
      <c r="J196" s="204"/>
      <c r="K196" s="204"/>
      <c r="L196" s="333"/>
    </row>
    <row r="197" spans="2:12" s="13" customFormat="1" ht="13.5" hidden="1" outlineLevel="3">
      <c r="B197" s="331"/>
      <c r="C197" s="204"/>
      <c r="D197" s="206" t="s">
        <v>348</v>
      </c>
      <c r="E197" s="210" t="s">
        <v>34</v>
      </c>
      <c r="F197" s="211" t="s">
        <v>2560</v>
      </c>
      <c r="G197" s="204"/>
      <c r="H197" s="212">
        <v>24.44</v>
      </c>
      <c r="I197" s="332" t="s">
        <v>34</v>
      </c>
      <c r="J197" s="204"/>
      <c r="K197" s="204"/>
      <c r="L197" s="333"/>
    </row>
    <row r="198" spans="2:12" s="14" customFormat="1" ht="13.5" hidden="1" outlineLevel="3">
      <c r="B198" s="335"/>
      <c r="C198" s="205"/>
      <c r="D198" s="206" t="s">
        <v>348</v>
      </c>
      <c r="E198" s="207" t="s">
        <v>34</v>
      </c>
      <c r="F198" s="208" t="s">
        <v>352</v>
      </c>
      <c r="G198" s="205"/>
      <c r="H198" s="209">
        <v>43.97</v>
      </c>
      <c r="I198" s="336" t="s">
        <v>34</v>
      </c>
      <c r="J198" s="205"/>
      <c r="K198" s="205"/>
      <c r="L198" s="337"/>
    </row>
    <row r="199" spans="2:12" s="1" customFormat="1" ht="22.5" customHeight="1" outlineLevel="2" collapsed="1">
      <c r="B199" s="302"/>
      <c r="C199" s="191" t="s">
        <v>454</v>
      </c>
      <c r="D199" s="191" t="s">
        <v>342</v>
      </c>
      <c r="E199" s="192" t="s">
        <v>790</v>
      </c>
      <c r="F199" s="193" t="s">
        <v>791</v>
      </c>
      <c r="G199" s="194" t="s">
        <v>444</v>
      </c>
      <c r="H199" s="195">
        <v>2481.49</v>
      </c>
      <c r="I199" s="269">
        <v>20.9</v>
      </c>
      <c r="J199" s="197">
        <f>ROUND(I199*H199,2)</f>
        <v>51863.14</v>
      </c>
      <c r="K199" s="193" t="s">
        <v>346</v>
      </c>
      <c r="L199" s="322"/>
    </row>
    <row r="200" spans="2:12" s="12" customFormat="1" ht="13.5" hidden="1" outlineLevel="3">
      <c r="B200" s="342"/>
      <c r="C200" s="203"/>
      <c r="D200" s="206" t="s">
        <v>348</v>
      </c>
      <c r="E200" s="343" t="s">
        <v>34</v>
      </c>
      <c r="F200" s="344" t="s">
        <v>2561</v>
      </c>
      <c r="G200" s="203"/>
      <c r="H200" s="345" t="s">
        <v>34</v>
      </c>
      <c r="I200" s="346" t="s">
        <v>34</v>
      </c>
      <c r="J200" s="203"/>
      <c r="K200" s="203"/>
      <c r="L200" s="347"/>
    </row>
    <row r="201" spans="2:12" s="13" customFormat="1" ht="13.5" hidden="1" outlineLevel="3">
      <c r="B201" s="331"/>
      <c r="C201" s="204"/>
      <c r="D201" s="206" t="s">
        <v>348</v>
      </c>
      <c r="E201" s="210" t="s">
        <v>2505</v>
      </c>
      <c r="F201" s="211" t="s">
        <v>2562</v>
      </c>
      <c r="G201" s="204"/>
      <c r="H201" s="212">
        <v>788.45</v>
      </c>
      <c r="I201" s="332" t="s">
        <v>34</v>
      </c>
      <c r="J201" s="204"/>
      <c r="K201" s="204"/>
      <c r="L201" s="333"/>
    </row>
    <row r="202" spans="2:12" s="13" customFormat="1" ht="13.5" hidden="1" outlineLevel="3">
      <c r="B202" s="331"/>
      <c r="C202" s="204"/>
      <c r="D202" s="206" t="s">
        <v>348</v>
      </c>
      <c r="E202" s="210" t="s">
        <v>277</v>
      </c>
      <c r="F202" s="211" t="s">
        <v>2563</v>
      </c>
      <c r="G202" s="204"/>
      <c r="H202" s="212">
        <v>1451.76</v>
      </c>
      <c r="I202" s="332" t="s">
        <v>34</v>
      </c>
      <c r="J202" s="204"/>
      <c r="K202" s="204"/>
      <c r="L202" s="333"/>
    </row>
    <row r="203" spans="2:12" s="13" customFormat="1" ht="13.5" hidden="1" outlineLevel="3">
      <c r="B203" s="331"/>
      <c r="C203" s="204"/>
      <c r="D203" s="206" t="s">
        <v>348</v>
      </c>
      <c r="E203" s="210" t="s">
        <v>796</v>
      </c>
      <c r="F203" s="211" t="s">
        <v>2564</v>
      </c>
      <c r="G203" s="204"/>
      <c r="H203" s="212">
        <v>241.28</v>
      </c>
      <c r="I203" s="332" t="s">
        <v>34</v>
      </c>
      <c r="J203" s="204"/>
      <c r="K203" s="204"/>
      <c r="L203" s="333"/>
    </row>
    <row r="204" spans="2:12" s="14" customFormat="1" ht="13.5" hidden="1" outlineLevel="3">
      <c r="B204" s="335"/>
      <c r="C204" s="205"/>
      <c r="D204" s="206" t="s">
        <v>348</v>
      </c>
      <c r="E204" s="207" t="s">
        <v>240</v>
      </c>
      <c r="F204" s="208" t="s">
        <v>352</v>
      </c>
      <c r="G204" s="205"/>
      <c r="H204" s="209">
        <v>2481.49</v>
      </c>
      <c r="I204" s="336" t="s">
        <v>34</v>
      </c>
      <c r="J204" s="205"/>
      <c r="K204" s="205"/>
      <c r="L204" s="337"/>
    </row>
    <row r="205" spans="2:12" s="1" customFormat="1" ht="22.5" customHeight="1" outlineLevel="2" collapsed="1">
      <c r="B205" s="302"/>
      <c r="C205" s="217" t="s">
        <v>260</v>
      </c>
      <c r="D205" s="217" t="s">
        <v>441</v>
      </c>
      <c r="E205" s="218" t="s">
        <v>2565</v>
      </c>
      <c r="F205" s="219" t="s">
        <v>2566</v>
      </c>
      <c r="G205" s="220" t="s">
        <v>417</v>
      </c>
      <c r="H205" s="221">
        <v>0.406</v>
      </c>
      <c r="I205" s="270">
        <v>20062.1</v>
      </c>
      <c r="J205" s="222">
        <f>ROUND(I205*H205,2)</f>
        <v>8145.21</v>
      </c>
      <c r="K205" s="219" t="s">
        <v>346</v>
      </c>
      <c r="L205" s="334"/>
    </row>
    <row r="206" spans="2:12" s="13" customFormat="1" ht="13.5" hidden="1" outlineLevel="3">
      <c r="B206" s="331"/>
      <c r="C206" s="204"/>
      <c r="D206" s="206" t="s">
        <v>348</v>
      </c>
      <c r="E206" s="210" t="s">
        <v>34</v>
      </c>
      <c r="F206" s="211" t="s">
        <v>2567</v>
      </c>
      <c r="G206" s="204"/>
      <c r="H206" s="212">
        <v>0.406</v>
      </c>
      <c r="I206" s="332" t="s">
        <v>34</v>
      </c>
      <c r="J206" s="204"/>
      <c r="K206" s="204"/>
      <c r="L206" s="333"/>
    </row>
    <row r="207" spans="2:12" s="1" customFormat="1" ht="22.5" customHeight="1" outlineLevel="2" collapsed="1">
      <c r="B207" s="302"/>
      <c r="C207" s="217" t="s">
        <v>461</v>
      </c>
      <c r="D207" s="217" t="s">
        <v>441</v>
      </c>
      <c r="E207" s="218" t="s">
        <v>2568</v>
      </c>
      <c r="F207" s="219" t="s">
        <v>2569</v>
      </c>
      <c r="G207" s="220" t="s">
        <v>417</v>
      </c>
      <c r="H207" s="221">
        <v>0.406</v>
      </c>
      <c r="I207" s="270">
        <v>10031</v>
      </c>
      <c r="J207" s="222">
        <f>ROUND(I207*H207,2)</f>
        <v>4072.59</v>
      </c>
      <c r="K207" s="219" t="s">
        <v>34</v>
      </c>
      <c r="L207" s="334"/>
    </row>
    <row r="208" spans="2:12" s="13" customFormat="1" ht="13.5" hidden="1" outlineLevel="3">
      <c r="B208" s="331"/>
      <c r="C208" s="204"/>
      <c r="D208" s="206" t="s">
        <v>348</v>
      </c>
      <c r="E208" s="210" t="s">
        <v>34</v>
      </c>
      <c r="F208" s="211" t="s">
        <v>2570</v>
      </c>
      <c r="G208" s="204"/>
      <c r="H208" s="212">
        <v>0.406</v>
      </c>
      <c r="I208" s="332" t="s">
        <v>34</v>
      </c>
      <c r="J208" s="204"/>
      <c r="K208" s="204"/>
      <c r="L208" s="333"/>
    </row>
    <row r="209" spans="2:12" s="1" customFormat="1" ht="22.5" customHeight="1" outlineLevel="2" collapsed="1">
      <c r="B209" s="302"/>
      <c r="C209" s="217" t="s">
        <v>465</v>
      </c>
      <c r="D209" s="217" t="s">
        <v>441</v>
      </c>
      <c r="E209" s="218" t="s">
        <v>2571</v>
      </c>
      <c r="F209" s="219" t="s">
        <v>2572</v>
      </c>
      <c r="G209" s="220" t="s">
        <v>417</v>
      </c>
      <c r="H209" s="221">
        <v>0.748</v>
      </c>
      <c r="I209" s="270">
        <v>20062.1</v>
      </c>
      <c r="J209" s="222">
        <f>ROUND(I209*H209,2)</f>
        <v>15006.45</v>
      </c>
      <c r="K209" s="219" t="s">
        <v>346</v>
      </c>
      <c r="L209" s="334"/>
    </row>
    <row r="210" spans="2:12" s="13" customFormat="1" ht="13.5" hidden="1" outlineLevel="3">
      <c r="B210" s="331"/>
      <c r="C210" s="204"/>
      <c r="D210" s="206" t="s">
        <v>348</v>
      </c>
      <c r="E210" s="210" t="s">
        <v>34</v>
      </c>
      <c r="F210" s="211" t="s">
        <v>2573</v>
      </c>
      <c r="G210" s="204"/>
      <c r="H210" s="212">
        <v>0.748</v>
      </c>
      <c r="I210" s="332" t="s">
        <v>34</v>
      </c>
      <c r="J210" s="204"/>
      <c r="K210" s="204"/>
      <c r="L210" s="333"/>
    </row>
    <row r="211" spans="2:12" s="1" customFormat="1" ht="22.5" customHeight="1" outlineLevel="2" collapsed="1">
      <c r="B211" s="302"/>
      <c r="C211" s="217" t="s">
        <v>472</v>
      </c>
      <c r="D211" s="217" t="s">
        <v>441</v>
      </c>
      <c r="E211" s="218" t="s">
        <v>2574</v>
      </c>
      <c r="F211" s="219" t="s">
        <v>2575</v>
      </c>
      <c r="G211" s="220" t="s">
        <v>417</v>
      </c>
      <c r="H211" s="221">
        <v>0.748</v>
      </c>
      <c r="I211" s="270">
        <v>10031</v>
      </c>
      <c r="J211" s="222">
        <f>ROUND(I211*H211,2)</f>
        <v>7503.19</v>
      </c>
      <c r="K211" s="219" t="s">
        <v>34</v>
      </c>
      <c r="L211" s="334"/>
    </row>
    <row r="212" spans="2:12" s="13" customFormat="1" ht="13.5" hidden="1" outlineLevel="3">
      <c r="B212" s="331"/>
      <c r="C212" s="204"/>
      <c r="D212" s="206" t="s">
        <v>348</v>
      </c>
      <c r="E212" s="210" t="s">
        <v>34</v>
      </c>
      <c r="F212" s="211" t="s">
        <v>2576</v>
      </c>
      <c r="G212" s="204"/>
      <c r="H212" s="212">
        <v>0.748</v>
      </c>
      <c r="I212" s="332" t="s">
        <v>34</v>
      </c>
      <c r="J212" s="204"/>
      <c r="K212" s="204"/>
      <c r="L212" s="333"/>
    </row>
    <row r="213" spans="2:12" s="1" customFormat="1" ht="22.5" customHeight="1" outlineLevel="2" collapsed="1">
      <c r="B213" s="302"/>
      <c r="C213" s="217" t="s">
        <v>475</v>
      </c>
      <c r="D213" s="217" t="s">
        <v>441</v>
      </c>
      <c r="E213" s="218" t="s">
        <v>821</v>
      </c>
      <c r="F213" s="219" t="s">
        <v>822</v>
      </c>
      <c r="G213" s="220" t="s">
        <v>417</v>
      </c>
      <c r="H213" s="221">
        <v>0.124</v>
      </c>
      <c r="I213" s="270">
        <v>20062.1</v>
      </c>
      <c r="J213" s="222">
        <f>ROUND(I213*H213,2)</f>
        <v>2487.7</v>
      </c>
      <c r="K213" s="219" t="s">
        <v>346</v>
      </c>
      <c r="L213" s="334"/>
    </row>
    <row r="214" spans="2:12" s="13" customFormat="1" ht="13.5" hidden="1" outlineLevel="3">
      <c r="B214" s="331"/>
      <c r="C214" s="204"/>
      <c r="D214" s="206" t="s">
        <v>348</v>
      </c>
      <c r="E214" s="210" t="s">
        <v>34</v>
      </c>
      <c r="F214" s="211" t="s">
        <v>2577</v>
      </c>
      <c r="G214" s="204"/>
      <c r="H214" s="212">
        <v>0.124</v>
      </c>
      <c r="I214" s="332" t="s">
        <v>34</v>
      </c>
      <c r="J214" s="204"/>
      <c r="K214" s="204"/>
      <c r="L214" s="333"/>
    </row>
    <row r="215" spans="2:12" s="1" customFormat="1" ht="22.5" customHeight="1" outlineLevel="2" collapsed="1">
      <c r="B215" s="302"/>
      <c r="C215" s="217" t="s">
        <v>478</v>
      </c>
      <c r="D215" s="217" t="s">
        <v>441</v>
      </c>
      <c r="E215" s="218" t="s">
        <v>830</v>
      </c>
      <c r="F215" s="219" t="s">
        <v>831</v>
      </c>
      <c r="G215" s="220" t="s">
        <v>417</v>
      </c>
      <c r="H215" s="221">
        <v>0.124</v>
      </c>
      <c r="I215" s="270">
        <v>10031</v>
      </c>
      <c r="J215" s="222">
        <f>ROUND(I215*H215,2)</f>
        <v>1243.84</v>
      </c>
      <c r="K215" s="219" t="s">
        <v>34</v>
      </c>
      <c r="L215" s="334"/>
    </row>
    <row r="216" spans="2:12" s="13" customFormat="1" ht="13.5" hidden="1" outlineLevel="3">
      <c r="B216" s="331"/>
      <c r="C216" s="204"/>
      <c r="D216" s="206" t="s">
        <v>348</v>
      </c>
      <c r="E216" s="210" t="s">
        <v>34</v>
      </c>
      <c r="F216" s="211" t="s">
        <v>2578</v>
      </c>
      <c r="G216" s="204"/>
      <c r="H216" s="212">
        <v>0.124</v>
      </c>
      <c r="I216" s="332" t="s">
        <v>34</v>
      </c>
      <c r="J216" s="204"/>
      <c r="K216" s="204"/>
      <c r="L216" s="333"/>
    </row>
    <row r="217" spans="2:12" s="1" customFormat="1" ht="22.5" customHeight="1" outlineLevel="2" collapsed="1">
      <c r="B217" s="302"/>
      <c r="C217" s="191" t="s">
        <v>482</v>
      </c>
      <c r="D217" s="191" t="s">
        <v>342</v>
      </c>
      <c r="E217" s="192" t="s">
        <v>838</v>
      </c>
      <c r="F217" s="193" t="s">
        <v>839</v>
      </c>
      <c r="G217" s="194" t="s">
        <v>444</v>
      </c>
      <c r="H217" s="195">
        <v>1240.745</v>
      </c>
      <c r="I217" s="269">
        <v>20.9</v>
      </c>
      <c r="J217" s="197">
        <f>ROUND(I217*H217,2)</f>
        <v>25931.57</v>
      </c>
      <c r="K217" s="193" t="s">
        <v>346</v>
      </c>
      <c r="L217" s="322"/>
    </row>
    <row r="218" spans="2:12" s="13" customFormat="1" ht="13.5" hidden="1" outlineLevel="3">
      <c r="B218" s="331"/>
      <c r="C218" s="204"/>
      <c r="D218" s="206" t="s">
        <v>348</v>
      </c>
      <c r="E218" s="210" t="s">
        <v>34</v>
      </c>
      <c r="F218" s="211" t="s">
        <v>2579</v>
      </c>
      <c r="G218" s="204"/>
      <c r="H218" s="212">
        <v>1240.745</v>
      </c>
      <c r="I218" s="332" t="s">
        <v>34</v>
      </c>
      <c r="J218" s="204"/>
      <c r="K218" s="204"/>
      <c r="L218" s="333"/>
    </row>
    <row r="219" spans="2:12" s="1" customFormat="1" ht="22.5" customHeight="1" outlineLevel="2" collapsed="1">
      <c r="B219" s="302"/>
      <c r="C219" s="191" t="s">
        <v>483</v>
      </c>
      <c r="D219" s="191" t="s">
        <v>342</v>
      </c>
      <c r="E219" s="192" t="s">
        <v>394</v>
      </c>
      <c r="F219" s="193" t="s">
        <v>395</v>
      </c>
      <c r="G219" s="194" t="s">
        <v>345</v>
      </c>
      <c r="H219" s="195">
        <v>324.465</v>
      </c>
      <c r="I219" s="269">
        <v>36.1</v>
      </c>
      <c r="J219" s="197">
        <f>ROUND(I219*H219,2)</f>
        <v>11713.19</v>
      </c>
      <c r="K219" s="193" t="s">
        <v>346</v>
      </c>
      <c r="L219" s="322"/>
    </row>
    <row r="220" spans="2:12" s="13" customFormat="1" ht="13.5" hidden="1" outlineLevel="3">
      <c r="B220" s="331"/>
      <c r="C220" s="204"/>
      <c r="D220" s="206" t="s">
        <v>348</v>
      </c>
      <c r="E220" s="210" t="s">
        <v>34</v>
      </c>
      <c r="F220" s="211" t="s">
        <v>2580</v>
      </c>
      <c r="G220" s="204"/>
      <c r="H220" s="212">
        <v>324.465</v>
      </c>
      <c r="I220" s="332" t="s">
        <v>34</v>
      </c>
      <c r="J220" s="204"/>
      <c r="K220" s="204"/>
      <c r="L220" s="333"/>
    </row>
    <row r="221" spans="2:12" s="1" customFormat="1" ht="22.5" customHeight="1" outlineLevel="2" collapsed="1">
      <c r="B221" s="302"/>
      <c r="C221" s="191" t="s">
        <v>488</v>
      </c>
      <c r="D221" s="191" t="s">
        <v>342</v>
      </c>
      <c r="E221" s="192" t="s">
        <v>398</v>
      </c>
      <c r="F221" s="193" t="s">
        <v>399</v>
      </c>
      <c r="G221" s="194" t="s">
        <v>345</v>
      </c>
      <c r="H221" s="195">
        <v>28.214</v>
      </c>
      <c r="I221" s="269">
        <v>72.2</v>
      </c>
      <c r="J221" s="197">
        <f>ROUND(I221*H221,2)</f>
        <v>2037.05</v>
      </c>
      <c r="K221" s="193" t="s">
        <v>346</v>
      </c>
      <c r="L221" s="322"/>
    </row>
    <row r="222" spans="2:12" s="13" customFormat="1" ht="13.5" hidden="1" outlineLevel="3">
      <c r="B222" s="331"/>
      <c r="C222" s="204"/>
      <c r="D222" s="206" t="s">
        <v>348</v>
      </c>
      <c r="E222" s="210" t="s">
        <v>34</v>
      </c>
      <c r="F222" s="211" t="s">
        <v>2581</v>
      </c>
      <c r="G222" s="204"/>
      <c r="H222" s="212">
        <v>28.214</v>
      </c>
      <c r="I222" s="332" t="s">
        <v>34</v>
      </c>
      <c r="J222" s="204"/>
      <c r="K222" s="204"/>
      <c r="L222" s="333"/>
    </row>
    <row r="223" spans="2:12" s="1" customFormat="1" ht="22.5" customHeight="1" outlineLevel="2" collapsed="1">
      <c r="B223" s="302"/>
      <c r="C223" s="191" t="s">
        <v>494</v>
      </c>
      <c r="D223" s="191" t="s">
        <v>342</v>
      </c>
      <c r="E223" s="192" t="s">
        <v>432</v>
      </c>
      <c r="F223" s="193" t="s">
        <v>433</v>
      </c>
      <c r="G223" s="194" t="s">
        <v>345</v>
      </c>
      <c r="H223" s="195">
        <v>98.541</v>
      </c>
      <c r="I223" s="269">
        <v>36.1</v>
      </c>
      <c r="J223" s="197">
        <f>ROUND(I223*H223,2)</f>
        <v>3557.33</v>
      </c>
      <c r="K223" s="193" t="s">
        <v>346</v>
      </c>
      <c r="L223" s="322"/>
    </row>
    <row r="224" spans="2:12" s="12" customFormat="1" ht="13.5" hidden="1" outlineLevel="3">
      <c r="B224" s="342"/>
      <c r="C224" s="203"/>
      <c r="D224" s="206" t="s">
        <v>348</v>
      </c>
      <c r="E224" s="343" t="s">
        <v>34</v>
      </c>
      <c r="F224" s="344" t="s">
        <v>2582</v>
      </c>
      <c r="G224" s="203"/>
      <c r="H224" s="345" t="s">
        <v>34</v>
      </c>
      <c r="I224" s="346" t="s">
        <v>34</v>
      </c>
      <c r="J224" s="203"/>
      <c r="K224" s="203"/>
      <c r="L224" s="347"/>
    </row>
    <row r="225" spans="2:12" s="13" customFormat="1" ht="13.5" hidden="1" outlineLevel="3">
      <c r="B225" s="331"/>
      <c r="C225" s="204"/>
      <c r="D225" s="206" t="s">
        <v>348</v>
      </c>
      <c r="E225" s="210" t="s">
        <v>34</v>
      </c>
      <c r="F225" s="211" t="s">
        <v>2583</v>
      </c>
      <c r="G225" s="204"/>
      <c r="H225" s="212">
        <v>98.541</v>
      </c>
      <c r="I225" s="332" t="s">
        <v>34</v>
      </c>
      <c r="J225" s="204"/>
      <c r="K225" s="204"/>
      <c r="L225" s="333"/>
    </row>
    <row r="226" spans="2:12" s="1" customFormat="1" ht="22.5" customHeight="1" outlineLevel="2">
      <c r="B226" s="302"/>
      <c r="C226" s="191" t="s">
        <v>500</v>
      </c>
      <c r="D226" s="191" t="s">
        <v>342</v>
      </c>
      <c r="E226" s="192" t="s">
        <v>355</v>
      </c>
      <c r="F226" s="193" t="s">
        <v>356</v>
      </c>
      <c r="G226" s="194" t="s">
        <v>345</v>
      </c>
      <c r="H226" s="195">
        <v>98.541</v>
      </c>
      <c r="I226" s="269">
        <v>68.1</v>
      </c>
      <c r="J226" s="197">
        <f>ROUND(I226*H226,2)</f>
        <v>6710.64</v>
      </c>
      <c r="K226" s="193" t="s">
        <v>346</v>
      </c>
      <c r="L226" s="322"/>
    </row>
    <row r="227" spans="2:12" s="1" customFormat="1" ht="22.5" customHeight="1" outlineLevel="2" collapsed="1">
      <c r="B227" s="302"/>
      <c r="C227" s="191" t="s">
        <v>507</v>
      </c>
      <c r="D227" s="191" t="s">
        <v>342</v>
      </c>
      <c r="E227" s="192" t="s">
        <v>452</v>
      </c>
      <c r="F227" s="193" t="s">
        <v>453</v>
      </c>
      <c r="G227" s="194" t="s">
        <v>345</v>
      </c>
      <c r="H227" s="195">
        <v>453.926</v>
      </c>
      <c r="I227" s="269">
        <v>181.1</v>
      </c>
      <c r="J227" s="197">
        <f>ROUND(I227*H227,2)</f>
        <v>82206</v>
      </c>
      <c r="K227" s="193" t="s">
        <v>346</v>
      </c>
      <c r="L227" s="322"/>
    </row>
    <row r="228" spans="2:12" s="13" customFormat="1" ht="13.5" hidden="1" outlineLevel="3">
      <c r="B228" s="331"/>
      <c r="C228" s="204"/>
      <c r="D228" s="206" t="s">
        <v>348</v>
      </c>
      <c r="E228" s="210" t="s">
        <v>34</v>
      </c>
      <c r="F228" s="211" t="s">
        <v>2584</v>
      </c>
      <c r="G228" s="204"/>
      <c r="H228" s="212">
        <v>591.939</v>
      </c>
      <c r="I228" s="332" t="s">
        <v>34</v>
      </c>
      <c r="J228" s="204"/>
      <c r="K228" s="204"/>
      <c r="L228" s="333"/>
    </row>
    <row r="229" spans="2:12" s="13" customFormat="1" ht="13.5" hidden="1" outlineLevel="3">
      <c r="B229" s="331"/>
      <c r="C229" s="204"/>
      <c r="D229" s="206" t="s">
        <v>348</v>
      </c>
      <c r="E229" s="210" t="s">
        <v>34</v>
      </c>
      <c r="F229" s="211" t="s">
        <v>2585</v>
      </c>
      <c r="G229" s="204"/>
      <c r="H229" s="212">
        <v>-98.541</v>
      </c>
      <c r="I229" s="332" t="s">
        <v>34</v>
      </c>
      <c r="J229" s="204"/>
      <c r="K229" s="204"/>
      <c r="L229" s="333"/>
    </row>
    <row r="230" spans="2:12" s="14" customFormat="1" ht="13.5" hidden="1" outlineLevel="3">
      <c r="B230" s="335"/>
      <c r="C230" s="205"/>
      <c r="D230" s="206" t="s">
        <v>348</v>
      </c>
      <c r="E230" s="207" t="s">
        <v>2377</v>
      </c>
      <c r="F230" s="208" t="s">
        <v>352</v>
      </c>
      <c r="G230" s="205"/>
      <c r="H230" s="209">
        <v>493.398</v>
      </c>
      <c r="I230" s="336" t="s">
        <v>34</v>
      </c>
      <c r="J230" s="205"/>
      <c r="K230" s="205"/>
      <c r="L230" s="337"/>
    </row>
    <row r="231" spans="2:12" s="12" customFormat="1" ht="13.5" hidden="1" outlineLevel="3">
      <c r="B231" s="342"/>
      <c r="C231" s="203"/>
      <c r="D231" s="206" t="s">
        <v>348</v>
      </c>
      <c r="E231" s="343" t="s">
        <v>34</v>
      </c>
      <c r="F231" s="344" t="s">
        <v>2586</v>
      </c>
      <c r="G231" s="203"/>
      <c r="H231" s="345" t="s">
        <v>34</v>
      </c>
      <c r="I231" s="346" t="s">
        <v>34</v>
      </c>
      <c r="J231" s="203"/>
      <c r="K231" s="203"/>
      <c r="L231" s="347"/>
    </row>
    <row r="232" spans="2:12" s="13" customFormat="1" ht="13.5" hidden="1" outlineLevel="3">
      <c r="B232" s="331"/>
      <c r="C232" s="204"/>
      <c r="D232" s="206" t="s">
        <v>348</v>
      </c>
      <c r="E232" s="210" t="s">
        <v>34</v>
      </c>
      <c r="F232" s="211" t="s">
        <v>2587</v>
      </c>
      <c r="G232" s="204"/>
      <c r="H232" s="212">
        <v>453.926</v>
      </c>
      <c r="I232" s="332" t="s">
        <v>34</v>
      </c>
      <c r="J232" s="204"/>
      <c r="K232" s="204"/>
      <c r="L232" s="333"/>
    </row>
    <row r="233" spans="2:12" s="1" customFormat="1" ht="31.5" customHeight="1" outlineLevel="2" collapsed="1">
      <c r="B233" s="302"/>
      <c r="C233" s="191" t="s">
        <v>510</v>
      </c>
      <c r="D233" s="191" t="s">
        <v>342</v>
      </c>
      <c r="E233" s="192" t="s">
        <v>455</v>
      </c>
      <c r="F233" s="193" t="s">
        <v>456</v>
      </c>
      <c r="G233" s="194" t="s">
        <v>345</v>
      </c>
      <c r="H233" s="195">
        <v>5901.038</v>
      </c>
      <c r="I233" s="269">
        <v>6.2</v>
      </c>
      <c r="J233" s="197">
        <f>ROUND(I233*H233,2)</f>
        <v>36586.44</v>
      </c>
      <c r="K233" s="193" t="s">
        <v>346</v>
      </c>
      <c r="L233" s="322"/>
    </row>
    <row r="234" spans="2:12" s="13" customFormat="1" ht="13.5" hidden="1" outlineLevel="3">
      <c r="B234" s="331"/>
      <c r="C234" s="204"/>
      <c r="D234" s="206" t="s">
        <v>348</v>
      </c>
      <c r="E234" s="204"/>
      <c r="F234" s="211" t="s">
        <v>2588</v>
      </c>
      <c r="G234" s="204"/>
      <c r="H234" s="212">
        <v>5901.038</v>
      </c>
      <c r="I234" s="332" t="s">
        <v>34</v>
      </c>
      <c r="J234" s="204"/>
      <c r="K234" s="204"/>
      <c r="L234" s="333"/>
    </row>
    <row r="235" spans="2:12" s="1" customFormat="1" ht="22.5" customHeight="1" outlineLevel="2" collapsed="1">
      <c r="B235" s="302"/>
      <c r="C235" s="191" t="s">
        <v>514</v>
      </c>
      <c r="D235" s="191" t="s">
        <v>342</v>
      </c>
      <c r="E235" s="192" t="s">
        <v>476</v>
      </c>
      <c r="F235" s="193" t="s">
        <v>477</v>
      </c>
      <c r="G235" s="194" t="s">
        <v>345</v>
      </c>
      <c r="H235" s="195">
        <v>39.472</v>
      </c>
      <c r="I235" s="269">
        <v>181.1</v>
      </c>
      <c r="J235" s="197">
        <f>ROUND(I235*H235,2)</f>
        <v>7148.38</v>
      </c>
      <c r="K235" s="193" t="s">
        <v>346</v>
      </c>
      <c r="L235" s="322"/>
    </row>
    <row r="236" spans="2:12" s="12" customFormat="1" ht="13.5" hidden="1" outlineLevel="3">
      <c r="B236" s="342"/>
      <c r="C236" s="203"/>
      <c r="D236" s="206" t="s">
        <v>348</v>
      </c>
      <c r="E236" s="343" t="s">
        <v>34</v>
      </c>
      <c r="F236" s="344" t="s">
        <v>2552</v>
      </c>
      <c r="G236" s="203"/>
      <c r="H236" s="345" t="s">
        <v>34</v>
      </c>
      <c r="I236" s="346" t="s">
        <v>34</v>
      </c>
      <c r="J236" s="203"/>
      <c r="K236" s="203"/>
      <c r="L236" s="347"/>
    </row>
    <row r="237" spans="2:12" s="13" customFormat="1" ht="13.5" hidden="1" outlineLevel="3">
      <c r="B237" s="331"/>
      <c r="C237" s="204"/>
      <c r="D237" s="206" t="s">
        <v>348</v>
      </c>
      <c r="E237" s="210" t="s">
        <v>34</v>
      </c>
      <c r="F237" s="211" t="s">
        <v>2589</v>
      </c>
      <c r="G237" s="204"/>
      <c r="H237" s="212">
        <v>39.472</v>
      </c>
      <c r="I237" s="332" t="s">
        <v>34</v>
      </c>
      <c r="J237" s="204"/>
      <c r="K237" s="204"/>
      <c r="L237" s="333"/>
    </row>
    <row r="238" spans="2:12" s="1" customFormat="1" ht="31.5" customHeight="1" outlineLevel="2" collapsed="1">
      <c r="B238" s="302"/>
      <c r="C238" s="191" t="s">
        <v>515</v>
      </c>
      <c r="D238" s="191" t="s">
        <v>342</v>
      </c>
      <c r="E238" s="192" t="s">
        <v>479</v>
      </c>
      <c r="F238" s="193" t="s">
        <v>480</v>
      </c>
      <c r="G238" s="194" t="s">
        <v>345</v>
      </c>
      <c r="H238" s="195">
        <v>513.136</v>
      </c>
      <c r="I238" s="269">
        <v>6.2</v>
      </c>
      <c r="J238" s="197">
        <f>ROUND(I238*H238,2)</f>
        <v>3181.44</v>
      </c>
      <c r="K238" s="193" t="s">
        <v>346</v>
      </c>
      <c r="L238" s="322"/>
    </row>
    <row r="239" spans="2:12" s="13" customFormat="1" ht="13.5" hidden="1" outlineLevel="3">
      <c r="B239" s="331"/>
      <c r="C239" s="204"/>
      <c r="D239" s="206" t="s">
        <v>348</v>
      </c>
      <c r="E239" s="204"/>
      <c r="F239" s="211" t="s">
        <v>2590</v>
      </c>
      <c r="G239" s="204"/>
      <c r="H239" s="212">
        <v>513.136</v>
      </c>
      <c r="I239" s="332" t="s">
        <v>34</v>
      </c>
      <c r="J239" s="204"/>
      <c r="K239" s="204"/>
      <c r="L239" s="333"/>
    </row>
    <row r="240" spans="2:12" s="1" customFormat="1" ht="22.5" customHeight="1" outlineLevel="2" collapsed="1">
      <c r="B240" s="302"/>
      <c r="C240" s="191" t="s">
        <v>520</v>
      </c>
      <c r="D240" s="191" t="s">
        <v>342</v>
      </c>
      <c r="E240" s="192" t="s">
        <v>458</v>
      </c>
      <c r="F240" s="193" t="s">
        <v>459</v>
      </c>
      <c r="G240" s="194" t="s">
        <v>345</v>
      </c>
      <c r="H240" s="195">
        <v>493.398</v>
      </c>
      <c r="I240" s="269">
        <v>167.2</v>
      </c>
      <c r="J240" s="197">
        <f>ROUND(I240*H240,2)</f>
        <v>82496.15</v>
      </c>
      <c r="K240" s="193" t="s">
        <v>34</v>
      </c>
      <c r="L240" s="322"/>
    </row>
    <row r="241" spans="2:12" s="13" customFormat="1" ht="13.5" hidden="1" outlineLevel="3">
      <c r="B241" s="331"/>
      <c r="C241" s="204"/>
      <c r="D241" s="206" t="s">
        <v>348</v>
      </c>
      <c r="E241" s="210" t="s">
        <v>34</v>
      </c>
      <c r="F241" s="211" t="s">
        <v>2377</v>
      </c>
      <c r="G241" s="204"/>
      <c r="H241" s="212">
        <v>493.398</v>
      </c>
      <c r="I241" s="332" t="s">
        <v>34</v>
      </c>
      <c r="J241" s="204"/>
      <c r="K241" s="204"/>
      <c r="L241" s="333"/>
    </row>
    <row r="242" spans="2:12" s="1" customFormat="1" ht="22.5" customHeight="1" outlineLevel="2" collapsed="1">
      <c r="B242" s="302"/>
      <c r="C242" s="191" t="s">
        <v>524</v>
      </c>
      <c r="D242" s="191" t="s">
        <v>342</v>
      </c>
      <c r="E242" s="192" t="s">
        <v>400</v>
      </c>
      <c r="F242" s="193" t="s">
        <v>401</v>
      </c>
      <c r="G242" s="194" t="s">
        <v>345</v>
      </c>
      <c r="H242" s="195">
        <v>321.018</v>
      </c>
      <c r="I242" s="269">
        <v>75.2</v>
      </c>
      <c r="J242" s="197">
        <f>ROUND(I242*H242,2)</f>
        <v>24140.55</v>
      </c>
      <c r="K242" s="193" t="s">
        <v>346</v>
      </c>
      <c r="L242" s="322"/>
    </row>
    <row r="243" spans="2:12" s="12" customFormat="1" ht="13.5" hidden="1" outlineLevel="3">
      <c r="B243" s="342"/>
      <c r="C243" s="203"/>
      <c r="D243" s="206" t="s">
        <v>348</v>
      </c>
      <c r="E243" s="343" t="s">
        <v>34</v>
      </c>
      <c r="F243" s="344" t="s">
        <v>872</v>
      </c>
      <c r="G243" s="203"/>
      <c r="H243" s="345" t="s">
        <v>34</v>
      </c>
      <c r="I243" s="346" t="s">
        <v>34</v>
      </c>
      <c r="J243" s="203"/>
      <c r="K243" s="203"/>
      <c r="L243" s="347"/>
    </row>
    <row r="244" spans="2:12" s="13" customFormat="1" ht="13.5" hidden="1" outlineLevel="3">
      <c r="B244" s="331"/>
      <c r="C244" s="204"/>
      <c r="D244" s="206" t="s">
        <v>348</v>
      </c>
      <c r="E244" s="210" t="s">
        <v>34</v>
      </c>
      <c r="F244" s="211" t="s">
        <v>289</v>
      </c>
      <c r="G244" s="204"/>
      <c r="H244" s="212">
        <v>651.91</v>
      </c>
      <c r="I244" s="332" t="s">
        <v>34</v>
      </c>
      <c r="J244" s="204"/>
      <c r="K244" s="204"/>
      <c r="L244" s="333"/>
    </row>
    <row r="245" spans="2:12" s="12" customFormat="1" ht="13.5" hidden="1" outlineLevel="3">
      <c r="B245" s="342"/>
      <c r="C245" s="203"/>
      <c r="D245" s="206" t="s">
        <v>348</v>
      </c>
      <c r="E245" s="343" t="s">
        <v>34</v>
      </c>
      <c r="F245" s="344" t="s">
        <v>2591</v>
      </c>
      <c r="G245" s="203"/>
      <c r="H245" s="345" t="s">
        <v>34</v>
      </c>
      <c r="I245" s="346" t="s">
        <v>34</v>
      </c>
      <c r="J245" s="203"/>
      <c r="K245" s="203"/>
      <c r="L245" s="347"/>
    </row>
    <row r="246" spans="2:12" s="12" customFormat="1" ht="13.5" hidden="1" outlineLevel="3">
      <c r="B246" s="342"/>
      <c r="C246" s="203"/>
      <c r="D246" s="206" t="s">
        <v>348</v>
      </c>
      <c r="E246" s="343" t="s">
        <v>34</v>
      </c>
      <c r="F246" s="344" t="s">
        <v>2536</v>
      </c>
      <c r="G246" s="203"/>
      <c r="H246" s="345" t="s">
        <v>34</v>
      </c>
      <c r="I246" s="346" t="s">
        <v>34</v>
      </c>
      <c r="J246" s="203"/>
      <c r="K246" s="203"/>
      <c r="L246" s="347"/>
    </row>
    <row r="247" spans="2:12" s="13" customFormat="1" ht="13.5" hidden="1" outlineLevel="3">
      <c r="B247" s="331"/>
      <c r="C247" s="204"/>
      <c r="D247" s="206" t="s">
        <v>348</v>
      </c>
      <c r="E247" s="210" t="s">
        <v>34</v>
      </c>
      <c r="F247" s="211" t="s">
        <v>2592</v>
      </c>
      <c r="G247" s="204"/>
      <c r="H247" s="212">
        <v>-235.643</v>
      </c>
      <c r="I247" s="332" t="s">
        <v>34</v>
      </c>
      <c r="J247" s="204"/>
      <c r="K247" s="204"/>
      <c r="L247" s="333"/>
    </row>
    <row r="248" spans="2:12" s="12" customFormat="1" ht="13.5" hidden="1" outlineLevel="3">
      <c r="B248" s="342"/>
      <c r="C248" s="203"/>
      <c r="D248" s="206" t="s">
        <v>348</v>
      </c>
      <c r="E248" s="343" t="s">
        <v>34</v>
      </c>
      <c r="F248" s="344" t="s">
        <v>625</v>
      </c>
      <c r="G248" s="203"/>
      <c r="H248" s="345" t="s">
        <v>34</v>
      </c>
      <c r="I248" s="346" t="s">
        <v>34</v>
      </c>
      <c r="J248" s="203"/>
      <c r="K248" s="203"/>
      <c r="L248" s="347"/>
    </row>
    <row r="249" spans="2:12" s="12" customFormat="1" ht="13.5" hidden="1" outlineLevel="3">
      <c r="B249" s="342"/>
      <c r="C249" s="203"/>
      <c r="D249" s="206" t="s">
        <v>348</v>
      </c>
      <c r="E249" s="343" t="s">
        <v>34</v>
      </c>
      <c r="F249" s="344" t="s">
        <v>2593</v>
      </c>
      <c r="G249" s="203"/>
      <c r="H249" s="345" t="s">
        <v>34</v>
      </c>
      <c r="I249" s="346" t="s">
        <v>34</v>
      </c>
      <c r="J249" s="203"/>
      <c r="K249" s="203"/>
      <c r="L249" s="347"/>
    </row>
    <row r="250" spans="2:12" s="13" customFormat="1" ht="13.5" hidden="1" outlineLevel="3">
      <c r="B250" s="331"/>
      <c r="C250" s="204"/>
      <c r="D250" s="206" t="s">
        <v>348</v>
      </c>
      <c r="E250" s="210" t="s">
        <v>34</v>
      </c>
      <c r="F250" s="211" t="s">
        <v>2594</v>
      </c>
      <c r="G250" s="204"/>
      <c r="H250" s="212">
        <v>-11.482</v>
      </c>
      <c r="I250" s="332" t="s">
        <v>34</v>
      </c>
      <c r="J250" s="204"/>
      <c r="K250" s="204"/>
      <c r="L250" s="333"/>
    </row>
    <row r="251" spans="2:12" s="13" customFormat="1" ht="13.5" hidden="1" outlineLevel="3">
      <c r="B251" s="331"/>
      <c r="C251" s="204"/>
      <c r="D251" s="206" t="s">
        <v>348</v>
      </c>
      <c r="E251" s="210" t="s">
        <v>34</v>
      </c>
      <c r="F251" s="211" t="s">
        <v>2595</v>
      </c>
      <c r="G251" s="204"/>
      <c r="H251" s="212">
        <v>-1.208</v>
      </c>
      <c r="I251" s="332" t="s">
        <v>34</v>
      </c>
      <c r="J251" s="204"/>
      <c r="K251" s="204"/>
      <c r="L251" s="333"/>
    </row>
    <row r="252" spans="2:12" s="13" customFormat="1" ht="13.5" hidden="1" outlineLevel="3">
      <c r="B252" s="331"/>
      <c r="C252" s="204"/>
      <c r="D252" s="206" t="s">
        <v>348</v>
      </c>
      <c r="E252" s="210" t="s">
        <v>34</v>
      </c>
      <c r="F252" s="211" t="s">
        <v>2596</v>
      </c>
      <c r="G252" s="204"/>
      <c r="H252" s="212">
        <v>-0.408</v>
      </c>
      <c r="I252" s="332" t="s">
        <v>34</v>
      </c>
      <c r="J252" s="204"/>
      <c r="K252" s="204"/>
      <c r="L252" s="333"/>
    </row>
    <row r="253" spans="2:12" s="12" customFormat="1" ht="13.5" hidden="1" outlineLevel="3">
      <c r="B253" s="342"/>
      <c r="C253" s="203"/>
      <c r="D253" s="206" t="s">
        <v>348</v>
      </c>
      <c r="E253" s="343" t="s">
        <v>34</v>
      </c>
      <c r="F253" s="344" t="s">
        <v>2597</v>
      </c>
      <c r="G253" s="203"/>
      <c r="H253" s="345" t="s">
        <v>34</v>
      </c>
      <c r="I253" s="346" t="s">
        <v>34</v>
      </c>
      <c r="J253" s="203"/>
      <c r="K253" s="203"/>
      <c r="L253" s="347"/>
    </row>
    <row r="254" spans="2:12" s="13" customFormat="1" ht="13.5" hidden="1" outlineLevel="3">
      <c r="B254" s="331"/>
      <c r="C254" s="204"/>
      <c r="D254" s="206" t="s">
        <v>348</v>
      </c>
      <c r="E254" s="210" t="s">
        <v>34</v>
      </c>
      <c r="F254" s="211" t="s">
        <v>2598</v>
      </c>
      <c r="G254" s="204"/>
      <c r="H254" s="212">
        <v>-17.238</v>
      </c>
      <c r="I254" s="332" t="s">
        <v>34</v>
      </c>
      <c r="J254" s="204"/>
      <c r="K254" s="204"/>
      <c r="L254" s="333"/>
    </row>
    <row r="255" spans="2:12" s="13" customFormat="1" ht="13.5" hidden="1" outlineLevel="3">
      <c r="B255" s="331"/>
      <c r="C255" s="204"/>
      <c r="D255" s="206" t="s">
        <v>348</v>
      </c>
      <c r="E255" s="210" t="s">
        <v>34</v>
      </c>
      <c r="F255" s="211" t="s">
        <v>1673</v>
      </c>
      <c r="G255" s="204"/>
      <c r="H255" s="212">
        <v>-0.906</v>
      </c>
      <c r="I255" s="332" t="s">
        <v>34</v>
      </c>
      <c r="J255" s="204"/>
      <c r="K255" s="204"/>
      <c r="L255" s="333"/>
    </row>
    <row r="256" spans="2:12" s="13" customFormat="1" ht="13.5" hidden="1" outlineLevel="3">
      <c r="B256" s="331"/>
      <c r="C256" s="204"/>
      <c r="D256" s="206" t="s">
        <v>348</v>
      </c>
      <c r="E256" s="210" t="s">
        <v>34</v>
      </c>
      <c r="F256" s="211" t="s">
        <v>2599</v>
      </c>
      <c r="G256" s="204"/>
      <c r="H256" s="212">
        <v>-0.467</v>
      </c>
      <c r="I256" s="332" t="s">
        <v>34</v>
      </c>
      <c r="J256" s="204"/>
      <c r="K256" s="204"/>
      <c r="L256" s="333"/>
    </row>
    <row r="257" spans="2:12" s="12" customFormat="1" ht="13.5" hidden="1" outlineLevel="3">
      <c r="B257" s="342"/>
      <c r="C257" s="203"/>
      <c r="D257" s="206" t="s">
        <v>348</v>
      </c>
      <c r="E257" s="343" t="s">
        <v>34</v>
      </c>
      <c r="F257" s="344" t="s">
        <v>627</v>
      </c>
      <c r="G257" s="203"/>
      <c r="H257" s="345" t="s">
        <v>34</v>
      </c>
      <c r="I257" s="346" t="s">
        <v>34</v>
      </c>
      <c r="J257" s="203"/>
      <c r="K257" s="203"/>
      <c r="L257" s="347"/>
    </row>
    <row r="258" spans="2:12" s="13" customFormat="1" ht="13.5" hidden="1" outlineLevel="3">
      <c r="B258" s="331"/>
      <c r="C258" s="204"/>
      <c r="D258" s="206" t="s">
        <v>348</v>
      </c>
      <c r="E258" s="210" t="s">
        <v>34</v>
      </c>
      <c r="F258" s="211" t="s">
        <v>2544</v>
      </c>
      <c r="G258" s="204"/>
      <c r="H258" s="212">
        <v>-51.119</v>
      </c>
      <c r="I258" s="332" t="s">
        <v>34</v>
      </c>
      <c r="J258" s="204"/>
      <c r="K258" s="204"/>
      <c r="L258" s="333"/>
    </row>
    <row r="259" spans="2:12" s="13" customFormat="1" ht="13.5" hidden="1" outlineLevel="3">
      <c r="B259" s="331"/>
      <c r="C259" s="204"/>
      <c r="D259" s="206" t="s">
        <v>348</v>
      </c>
      <c r="E259" s="210" t="s">
        <v>34</v>
      </c>
      <c r="F259" s="211" t="s">
        <v>2545</v>
      </c>
      <c r="G259" s="204"/>
      <c r="H259" s="212">
        <v>-12.421</v>
      </c>
      <c r="I259" s="332" t="s">
        <v>34</v>
      </c>
      <c r="J259" s="204"/>
      <c r="K259" s="204"/>
      <c r="L259" s="333"/>
    </row>
    <row r="260" spans="2:12" s="14" customFormat="1" ht="13.5" hidden="1" outlineLevel="3">
      <c r="B260" s="335"/>
      <c r="C260" s="205"/>
      <c r="D260" s="206" t="s">
        <v>348</v>
      </c>
      <c r="E260" s="207" t="s">
        <v>2506</v>
      </c>
      <c r="F260" s="208" t="s">
        <v>352</v>
      </c>
      <c r="G260" s="205"/>
      <c r="H260" s="209">
        <v>321.018</v>
      </c>
      <c r="I260" s="336" t="s">
        <v>34</v>
      </c>
      <c r="J260" s="205"/>
      <c r="K260" s="205"/>
      <c r="L260" s="337"/>
    </row>
    <row r="261" spans="2:12" s="1" customFormat="1" ht="22.5" customHeight="1" outlineLevel="2" collapsed="1">
      <c r="B261" s="302"/>
      <c r="C261" s="191" t="s">
        <v>527</v>
      </c>
      <c r="D261" s="191" t="s">
        <v>342</v>
      </c>
      <c r="E261" s="192" t="s">
        <v>432</v>
      </c>
      <c r="F261" s="193" t="s">
        <v>433</v>
      </c>
      <c r="G261" s="194" t="s">
        <v>345</v>
      </c>
      <c r="H261" s="195">
        <v>98.541</v>
      </c>
      <c r="I261" s="269">
        <v>36.1</v>
      </c>
      <c r="J261" s="197">
        <f>ROUND(I261*H261,2)</f>
        <v>3557.33</v>
      </c>
      <c r="K261" s="193" t="s">
        <v>346</v>
      </c>
      <c r="L261" s="322"/>
    </row>
    <row r="262" spans="2:12" s="12" customFormat="1" ht="13.5" hidden="1" outlineLevel="3">
      <c r="B262" s="342"/>
      <c r="C262" s="203"/>
      <c r="D262" s="206" t="s">
        <v>348</v>
      </c>
      <c r="E262" s="343" t="s">
        <v>34</v>
      </c>
      <c r="F262" s="344" t="s">
        <v>2600</v>
      </c>
      <c r="G262" s="203"/>
      <c r="H262" s="345" t="s">
        <v>34</v>
      </c>
      <c r="I262" s="346" t="s">
        <v>34</v>
      </c>
      <c r="J262" s="203"/>
      <c r="K262" s="203"/>
      <c r="L262" s="347"/>
    </row>
    <row r="263" spans="2:12" s="13" customFormat="1" ht="13.5" hidden="1" outlineLevel="3">
      <c r="B263" s="331"/>
      <c r="C263" s="204"/>
      <c r="D263" s="206" t="s">
        <v>348</v>
      </c>
      <c r="E263" s="210" t="s">
        <v>34</v>
      </c>
      <c r="F263" s="211" t="s">
        <v>2583</v>
      </c>
      <c r="G263" s="204"/>
      <c r="H263" s="212">
        <v>98.541</v>
      </c>
      <c r="I263" s="332" t="s">
        <v>34</v>
      </c>
      <c r="J263" s="204"/>
      <c r="K263" s="204"/>
      <c r="L263" s="333"/>
    </row>
    <row r="264" spans="2:12" s="1" customFormat="1" ht="22.5" customHeight="1" outlineLevel="2">
      <c r="B264" s="302"/>
      <c r="C264" s="191" t="s">
        <v>531</v>
      </c>
      <c r="D264" s="191" t="s">
        <v>342</v>
      </c>
      <c r="E264" s="192" t="s">
        <v>355</v>
      </c>
      <c r="F264" s="193" t="s">
        <v>356</v>
      </c>
      <c r="G264" s="194" t="s">
        <v>345</v>
      </c>
      <c r="H264" s="195">
        <v>98.541</v>
      </c>
      <c r="I264" s="269">
        <v>68.1</v>
      </c>
      <c r="J264" s="197">
        <f>ROUND(I264*H264,2)</f>
        <v>6710.64</v>
      </c>
      <c r="K264" s="193" t="s">
        <v>346</v>
      </c>
      <c r="L264" s="322"/>
    </row>
    <row r="265" spans="2:12" s="1" customFormat="1" ht="22.5" customHeight="1" outlineLevel="2" collapsed="1">
      <c r="B265" s="302"/>
      <c r="C265" s="217" t="s">
        <v>536</v>
      </c>
      <c r="D265" s="217" t="s">
        <v>441</v>
      </c>
      <c r="E265" s="218" t="s">
        <v>903</v>
      </c>
      <c r="F265" s="219" t="s">
        <v>904</v>
      </c>
      <c r="G265" s="220" t="s">
        <v>345</v>
      </c>
      <c r="H265" s="221">
        <v>222.477</v>
      </c>
      <c r="I265" s="270">
        <v>473.7</v>
      </c>
      <c r="J265" s="222">
        <f>ROUND(I265*H265,2)</f>
        <v>105387.35</v>
      </c>
      <c r="K265" s="219" t="s">
        <v>34</v>
      </c>
      <c r="L265" s="334"/>
    </row>
    <row r="266" spans="2:12" s="13" customFormat="1" ht="13.5" hidden="1" outlineLevel="3">
      <c r="B266" s="331"/>
      <c r="C266" s="204"/>
      <c r="D266" s="206" t="s">
        <v>348</v>
      </c>
      <c r="E266" s="210" t="s">
        <v>34</v>
      </c>
      <c r="F266" s="211" t="s">
        <v>2506</v>
      </c>
      <c r="G266" s="204"/>
      <c r="H266" s="212">
        <v>321.018</v>
      </c>
      <c r="I266" s="332" t="s">
        <v>34</v>
      </c>
      <c r="J266" s="204"/>
      <c r="K266" s="204"/>
      <c r="L266" s="333"/>
    </row>
    <row r="267" spans="2:12" s="12" customFormat="1" ht="13.5" hidden="1" outlineLevel="3">
      <c r="B267" s="342"/>
      <c r="C267" s="203"/>
      <c r="D267" s="206" t="s">
        <v>348</v>
      </c>
      <c r="E267" s="343" t="s">
        <v>34</v>
      </c>
      <c r="F267" s="344" t="s">
        <v>2601</v>
      </c>
      <c r="G267" s="203"/>
      <c r="H267" s="345" t="s">
        <v>34</v>
      </c>
      <c r="I267" s="346" t="s">
        <v>34</v>
      </c>
      <c r="J267" s="203"/>
      <c r="K267" s="203"/>
      <c r="L267" s="347"/>
    </row>
    <row r="268" spans="2:12" s="13" customFormat="1" ht="13.5" hidden="1" outlineLevel="3">
      <c r="B268" s="331"/>
      <c r="C268" s="204"/>
      <c r="D268" s="206" t="s">
        <v>348</v>
      </c>
      <c r="E268" s="210" t="s">
        <v>34</v>
      </c>
      <c r="F268" s="211" t="s">
        <v>2602</v>
      </c>
      <c r="G268" s="204"/>
      <c r="H268" s="212">
        <v>-178.864</v>
      </c>
      <c r="I268" s="332" t="s">
        <v>34</v>
      </c>
      <c r="J268" s="204"/>
      <c r="K268" s="204"/>
      <c r="L268" s="333"/>
    </row>
    <row r="269" spans="2:12" s="13" customFormat="1" ht="13.5" hidden="1" outlineLevel="3">
      <c r="B269" s="331"/>
      <c r="C269" s="204"/>
      <c r="D269" s="206" t="s">
        <v>348</v>
      </c>
      <c r="E269" s="210" t="s">
        <v>34</v>
      </c>
      <c r="F269" s="211" t="s">
        <v>2603</v>
      </c>
      <c r="G269" s="204"/>
      <c r="H269" s="212">
        <v>67.902</v>
      </c>
      <c r="I269" s="332" t="s">
        <v>34</v>
      </c>
      <c r="J269" s="204"/>
      <c r="K269" s="204"/>
      <c r="L269" s="333"/>
    </row>
    <row r="270" spans="2:12" s="13" customFormat="1" ht="13.5" hidden="1" outlineLevel="3">
      <c r="B270" s="331"/>
      <c r="C270" s="204"/>
      <c r="D270" s="206" t="s">
        <v>348</v>
      </c>
      <c r="E270" s="210" t="s">
        <v>34</v>
      </c>
      <c r="F270" s="211" t="s">
        <v>2604</v>
      </c>
      <c r="G270" s="204"/>
      <c r="H270" s="212">
        <v>12.421</v>
      </c>
      <c r="I270" s="332" t="s">
        <v>34</v>
      </c>
      <c r="J270" s="204"/>
      <c r="K270" s="204"/>
      <c r="L270" s="333"/>
    </row>
    <row r="271" spans="2:12" s="14" customFormat="1" ht="13.5" hidden="1" outlineLevel="3">
      <c r="B271" s="335"/>
      <c r="C271" s="205"/>
      <c r="D271" s="206" t="s">
        <v>348</v>
      </c>
      <c r="E271" s="207" t="s">
        <v>313</v>
      </c>
      <c r="F271" s="208" t="s">
        <v>352</v>
      </c>
      <c r="G271" s="205"/>
      <c r="H271" s="209">
        <v>222.477</v>
      </c>
      <c r="I271" s="336" t="s">
        <v>34</v>
      </c>
      <c r="J271" s="205"/>
      <c r="K271" s="205"/>
      <c r="L271" s="337"/>
    </row>
    <row r="272" spans="2:12" s="1" customFormat="1" ht="22.5" customHeight="1" outlineLevel="2" collapsed="1">
      <c r="B272" s="302"/>
      <c r="C272" s="191" t="s">
        <v>540</v>
      </c>
      <c r="D272" s="191" t="s">
        <v>342</v>
      </c>
      <c r="E272" s="192" t="s">
        <v>432</v>
      </c>
      <c r="F272" s="193" t="s">
        <v>433</v>
      </c>
      <c r="G272" s="194" t="s">
        <v>345</v>
      </c>
      <c r="H272" s="195">
        <v>222.477</v>
      </c>
      <c r="I272" s="269">
        <v>36.1</v>
      </c>
      <c r="J272" s="197">
        <f>ROUND(I272*H272,2)</f>
        <v>8031.42</v>
      </c>
      <c r="K272" s="193" t="s">
        <v>346</v>
      </c>
      <c r="L272" s="322"/>
    </row>
    <row r="273" spans="2:12" s="13" customFormat="1" ht="13.5" hidden="1" outlineLevel="3">
      <c r="B273" s="331"/>
      <c r="C273" s="204"/>
      <c r="D273" s="206" t="s">
        <v>348</v>
      </c>
      <c r="E273" s="210" t="s">
        <v>34</v>
      </c>
      <c r="F273" s="211" t="s">
        <v>2605</v>
      </c>
      <c r="G273" s="204"/>
      <c r="H273" s="212">
        <v>222.477</v>
      </c>
      <c r="I273" s="332" t="s">
        <v>34</v>
      </c>
      <c r="J273" s="204"/>
      <c r="K273" s="204"/>
      <c r="L273" s="333"/>
    </row>
    <row r="274" spans="2:12" s="1" customFormat="1" ht="22.5" customHeight="1" outlineLevel="2">
      <c r="B274" s="302"/>
      <c r="C274" s="191" t="s">
        <v>541</v>
      </c>
      <c r="D274" s="191" t="s">
        <v>342</v>
      </c>
      <c r="E274" s="192" t="s">
        <v>933</v>
      </c>
      <c r="F274" s="193" t="s">
        <v>934</v>
      </c>
      <c r="G274" s="194" t="s">
        <v>345</v>
      </c>
      <c r="H274" s="195">
        <v>222.477</v>
      </c>
      <c r="I274" s="269">
        <v>10.3</v>
      </c>
      <c r="J274" s="197">
        <f>ROUND(I274*H274,2)</f>
        <v>2291.51</v>
      </c>
      <c r="K274" s="193" t="s">
        <v>346</v>
      </c>
      <c r="L274" s="322"/>
    </row>
    <row r="275" spans="2:12" s="1" customFormat="1" ht="22.5" customHeight="1" outlineLevel="2" collapsed="1">
      <c r="B275" s="302"/>
      <c r="C275" s="191" t="s">
        <v>543</v>
      </c>
      <c r="D275" s="191" t="s">
        <v>342</v>
      </c>
      <c r="E275" s="192" t="s">
        <v>2401</v>
      </c>
      <c r="F275" s="193" t="s">
        <v>1123</v>
      </c>
      <c r="G275" s="194" t="s">
        <v>345</v>
      </c>
      <c r="H275" s="195">
        <v>98.541</v>
      </c>
      <c r="I275" s="269">
        <v>76.7</v>
      </c>
      <c r="J275" s="197">
        <f>ROUND(I275*H275,2)</f>
        <v>7558.09</v>
      </c>
      <c r="K275" s="193" t="s">
        <v>34</v>
      </c>
      <c r="L275" s="322"/>
    </row>
    <row r="276" spans="2:12" s="13" customFormat="1" ht="13.5" hidden="1" outlineLevel="3">
      <c r="B276" s="331"/>
      <c r="C276" s="204"/>
      <c r="D276" s="206" t="s">
        <v>348</v>
      </c>
      <c r="E276" s="210" t="s">
        <v>34</v>
      </c>
      <c r="F276" s="211" t="s">
        <v>2583</v>
      </c>
      <c r="G276" s="204"/>
      <c r="H276" s="212">
        <v>98.541</v>
      </c>
      <c r="I276" s="332" t="s">
        <v>34</v>
      </c>
      <c r="J276" s="204"/>
      <c r="K276" s="204"/>
      <c r="L276" s="333"/>
    </row>
    <row r="277" spans="2:12" s="1" customFormat="1" ht="22.5" customHeight="1" outlineLevel="2" collapsed="1">
      <c r="B277" s="302"/>
      <c r="C277" s="191" t="s">
        <v>544</v>
      </c>
      <c r="D277" s="191" t="s">
        <v>342</v>
      </c>
      <c r="E277" s="192" t="s">
        <v>919</v>
      </c>
      <c r="F277" s="193" t="s">
        <v>920</v>
      </c>
      <c r="G277" s="194" t="s">
        <v>345</v>
      </c>
      <c r="H277" s="195">
        <v>102.511</v>
      </c>
      <c r="I277" s="269">
        <v>250.8</v>
      </c>
      <c r="J277" s="197">
        <f>ROUND(I277*H277,2)</f>
        <v>25709.76</v>
      </c>
      <c r="K277" s="193" t="s">
        <v>346</v>
      </c>
      <c r="L277" s="322"/>
    </row>
    <row r="278" spans="2:12" s="12" customFormat="1" ht="13.5" hidden="1" outlineLevel="3">
      <c r="B278" s="342"/>
      <c r="C278" s="203"/>
      <c r="D278" s="206" t="s">
        <v>348</v>
      </c>
      <c r="E278" s="343" t="s">
        <v>34</v>
      </c>
      <c r="F278" s="344" t="s">
        <v>2606</v>
      </c>
      <c r="G278" s="203"/>
      <c r="H278" s="345" t="s">
        <v>34</v>
      </c>
      <c r="I278" s="346" t="s">
        <v>34</v>
      </c>
      <c r="J278" s="203"/>
      <c r="K278" s="203"/>
      <c r="L278" s="347"/>
    </row>
    <row r="279" spans="2:12" s="13" customFormat="1" ht="13.5" hidden="1" outlineLevel="3">
      <c r="B279" s="331"/>
      <c r="C279" s="204"/>
      <c r="D279" s="206" t="s">
        <v>348</v>
      </c>
      <c r="E279" s="210" t="s">
        <v>34</v>
      </c>
      <c r="F279" s="211" t="s">
        <v>2607</v>
      </c>
      <c r="G279" s="204"/>
      <c r="H279" s="212">
        <v>102.511</v>
      </c>
      <c r="I279" s="332" t="s">
        <v>34</v>
      </c>
      <c r="J279" s="204"/>
      <c r="K279" s="204"/>
      <c r="L279" s="333"/>
    </row>
    <row r="280" spans="2:12" s="14" customFormat="1" ht="13.5" hidden="1" outlineLevel="3">
      <c r="B280" s="335"/>
      <c r="C280" s="205"/>
      <c r="D280" s="206" t="s">
        <v>348</v>
      </c>
      <c r="E280" s="207" t="s">
        <v>2499</v>
      </c>
      <c r="F280" s="208" t="s">
        <v>352</v>
      </c>
      <c r="G280" s="205"/>
      <c r="H280" s="209">
        <v>102.511</v>
      </c>
      <c r="I280" s="336" t="s">
        <v>34</v>
      </c>
      <c r="J280" s="205"/>
      <c r="K280" s="205"/>
      <c r="L280" s="337"/>
    </row>
    <row r="281" spans="2:12" s="1" customFormat="1" ht="22.5" customHeight="1" outlineLevel="2" collapsed="1">
      <c r="B281" s="302"/>
      <c r="C281" s="217" t="s">
        <v>234</v>
      </c>
      <c r="D281" s="217" t="s">
        <v>441</v>
      </c>
      <c r="E281" s="218" t="s">
        <v>2406</v>
      </c>
      <c r="F281" s="219" t="s">
        <v>2407</v>
      </c>
      <c r="G281" s="220" t="s">
        <v>417</v>
      </c>
      <c r="H281" s="221">
        <v>193.773</v>
      </c>
      <c r="I281" s="270">
        <v>222.9</v>
      </c>
      <c r="J281" s="222">
        <f>ROUND(I281*H281,2)</f>
        <v>43192</v>
      </c>
      <c r="K281" s="219" t="s">
        <v>34</v>
      </c>
      <c r="L281" s="334"/>
    </row>
    <row r="282" spans="2:12" s="13" customFormat="1" ht="13.5" hidden="1" outlineLevel="3">
      <c r="B282" s="331"/>
      <c r="C282" s="204"/>
      <c r="D282" s="206" t="s">
        <v>348</v>
      </c>
      <c r="E282" s="210" t="s">
        <v>34</v>
      </c>
      <c r="F282" s="211" t="s">
        <v>2608</v>
      </c>
      <c r="G282" s="204"/>
      <c r="H282" s="212">
        <v>193.773</v>
      </c>
      <c r="I282" s="332" t="s">
        <v>34</v>
      </c>
      <c r="J282" s="204"/>
      <c r="K282" s="204"/>
      <c r="L282" s="333"/>
    </row>
    <row r="283" spans="2:12" s="1" customFormat="1" ht="22.5" customHeight="1" outlineLevel="2" collapsed="1">
      <c r="B283" s="302"/>
      <c r="C283" s="191" t="s">
        <v>561</v>
      </c>
      <c r="D283" s="191" t="s">
        <v>342</v>
      </c>
      <c r="E283" s="192" t="s">
        <v>432</v>
      </c>
      <c r="F283" s="193" t="s">
        <v>433</v>
      </c>
      <c r="G283" s="194" t="s">
        <v>345</v>
      </c>
      <c r="H283" s="195">
        <v>102.511</v>
      </c>
      <c r="I283" s="269">
        <v>36.1</v>
      </c>
      <c r="J283" s="197">
        <f>ROUND(I283*H283,2)</f>
        <v>3700.65</v>
      </c>
      <c r="K283" s="193" t="s">
        <v>346</v>
      </c>
      <c r="L283" s="322"/>
    </row>
    <row r="284" spans="2:12" s="13" customFormat="1" ht="13.5" hidden="1" outlineLevel="3">
      <c r="B284" s="331"/>
      <c r="C284" s="204"/>
      <c r="D284" s="206" t="s">
        <v>348</v>
      </c>
      <c r="E284" s="210" t="s">
        <v>34</v>
      </c>
      <c r="F284" s="211" t="s">
        <v>2609</v>
      </c>
      <c r="G284" s="204"/>
      <c r="H284" s="212">
        <v>102.511</v>
      </c>
      <c r="I284" s="332" t="s">
        <v>34</v>
      </c>
      <c r="J284" s="204"/>
      <c r="K284" s="204"/>
      <c r="L284" s="333"/>
    </row>
    <row r="285" spans="2:12" s="1" customFormat="1" ht="22.5" customHeight="1" outlineLevel="2">
      <c r="B285" s="302"/>
      <c r="C285" s="191" t="s">
        <v>565</v>
      </c>
      <c r="D285" s="191" t="s">
        <v>342</v>
      </c>
      <c r="E285" s="192" t="s">
        <v>933</v>
      </c>
      <c r="F285" s="193" t="s">
        <v>934</v>
      </c>
      <c r="G285" s="194" t="s">
        <v>345</v>
      </c>
      <c r="H285" s="195">
        <v>102.511</v>
      </c>
      <c r="I285" s="269">
        <v>10.3</v>
      </c>
      <c r="J285" s="197">
        <f>ROUND(I285*H285,2)</f>
        <v>1055.86</v>
      </c>
      <c r="K285" s="193" t="s">
        <v>346</v>
      </c>
      <c r="L285" s="322"/>
    </row>
    <row r="286" spans="2:12" s="1" customFormat="1" ht="22.5" customHeight="1" outlineLevel="2" collapsed="1">
      <c r="B286" s="302"/>
      <c r="C286" s="191" t="s">
        <v>570</v>
      </c>
      <c r="D286" s="191" t="s">
        <v>342</v>
      </c>
      <c r="E286" s="192" t="s">
        <v>936</v>
      </c>
      <c r="F286" s="193" t="s">
        <v>937</v>
      </c>
      <c r="G286" s="194" t="s">
        <v>390</v>
      </c>
      <c r="H286" s="195">
        <v>41.404</v>
      </c>
      <c r="I286" s="269">
        <v>34.9</v>
      </c>
      <c r="J286" s="197">
        <f>ROUND(I286*H286,2)</f>
        <v>1445</v>
      </c>
      <c r="K286" s="193" t="s">
        <v>346</v>
      </c>
      <c r="L286" s="322"/>
    </row>
    <row r="287" spans="2:12" s="13" customFormat="1" ht="13.5" hidden="1" outlineLevel="3">
      <c r="B287" s="331"/>
      <c r="C287" s="204"/>
      <c r="D287" s="206" t="s">
        <v>348</v>
      </c>
      <c r="E287" s="210" t="s">
        <v>34</v>
      </c>
      <c r="F287" s="211" t="s">
        <v>2504</v>
      </c>
      <c r="G287" s="204"/>
      <c r="H287" s="212">
        <v>41.404</v>
      </c>
      <c r="I287" s="332" t="s">
        <v>34</v>
      </c>
      <c r="J287" s="204"/>
      <c r="K287" s="204"/>
      <c r="L287" s="333"/>
    </row>
    <row r="288" spans="2:12" s="1" customFormat="1" ht="22.5" customHeight="1" outlineLevel="2" collapsed="1">
      <c r="B288" s="302"/>
      <c r="C288" s="191" t="s">
        <v>571</v>
      </c>
      <c r="D288" s="191" t="s">
        <v>342</v>
      </c>
      <c r="E288" s="192" t="s">
        <v>432</v>
      </c>
      <c r="F288" s="193" t="s">
        <v>433</v>
      </c>
      <c r="G288" s="194" t="s">
        <v>345</v>
      </c>
      <c r="H288" s="195">
        <v>8.281</v>
      </c>
      <c r="I288" s="269">
        <v>36.1</v>
      </c>
      <c r="J288" s="197">
        <f>ROUND(I288*H288,2)</f>
        <v>298.94</v>
      </c>
      <c r="K288" s="193" t="s">
        <v>346</v>
      </c>
      <c r="L288" s="322"/>
    </row>
    <row r="289" spans="2:12" s="12" customFormat="1" ht="13.5" hidden="1" outlineLevel="3">
      <c r="B289" s="342"/>
      <c r="C289" s="203"/>
      <c r="D289" s="206" t="s">
        <v>348</v>
      </c>
      <c r="E289" s="343" t="s">
        <v>34</v>
      </c>
      <c r="F289" s="344" t="s">
        <v>2610</v>
      </c>
      <c r="G289" s="203"/>
      <c r="H289" s="345" t="s">
        <v>34</v>
      </c>
      <c r="I289" s="346" t="s">
        <v>34</v>
      </c>
      <c r="J289" s="203"/>
      <c r="K289" s="203"/>
      <c r="L289" s="347"/>
    </row>
    <row r="290" spans="2:12" s="13" customFormat="1" ht="13.5" hidden="1" outlineLevel="3">
      <c r="B290" s="331"/>
      <c r="C290" s="204"/>
      <c r="D290" s="206" t="s">
        <v>348</v>
      </c>
      <c r="E290" s="210" t="s">
        <v>34</v>
      </c>
      <c r="F290" s="211" t="s">
        <v>2611</v>
      </c>
      <c r="G290" s="204"/>
      <c r="H290" s="212">
        <v>8.281</v>
      </c>
      <c r="I290" s="332" t="s">
        <v>34</v>
      </c>
      <c r="J290" s="204"/>
      <c r="K290" s="204"/>
      <c r="L290" s="333"/>
    </row>
    <row r="291" spans="2:12" s="1" customFormat="1" ht="22.5" customHeight="1" outlineLevel="2">
      <c r="B291" s="302"/>
      <c r="C291" s="191" t="s">
        <v>573</v>
      </c>
      <c r="D291" s="191" t="s">
        <v>342</v>
      </c>
      <c r="E291" s="192" t="s">
        <v>355</v>
      </c>
      <c r="F291" s="193" t="s">
        <v>356</v>
      </c>
      <c r="G291" s="194" t="s">
        <v>345</v>
      </c>
      <c r="H291" s="195">
        <v>8.281</v>
      </c>
      <c r="I291" s="269">
        <v>68.1</v>
      </c>
      <c r="J291" s="197">
        <f>ROUND(I291*H291,2)</f>
        <v>563.94</v>
      </c>
      <c r="K291" s="193" t="s">
        <v>346</v>
      </c>
      <c r="L291" s="322"/>
    </row>
    <row r="292" spans="2:12" s="1" customFormat="1" ht="22.5" customHeight="1" outlineLevel="2" collapsed="1">
      <c r="B292" s="302"/>
      <c r="C292" s="191" t="s">
        <v>576</v>
      </c>
      <c r="D292" s="191" t="s">
        <v>342</v>
      </c>
      <c r="E292" s="192" t="s">
        <v>946</v>
      </c>
      <c r="F292" s="193" t="s">
        <v>947</v>
      </c>
      <c r="G292" s="194" t="s">
        <v>390</v>
      </c>
      <c r="H292" s="195">
        <v>41.404</v>
      </c>
      <c r="I292" s="269">
        <v>27.9</v>
      </c>
      <c r="J292" s="197">
        <f>ROUND(I292*H292,2)</f>
        <v>1155.17</v>
      </c>
      <c r="K292" s="193" t="s">
        <v>346</v>
      </c>
      <c r="L292" s="322"/>
    </row>
    <row r="293" spans="2:12" s="13" customFormat="1" ht="13.5" hidden="1" outlineLevel="3">
      <c r="B293" s="331"/>
      <c r="C293" s="204"/>
      <c r="D293" s="206" t="s">
        <v>348</v>
      </c>
      <c r="E293" s="210" t="s">
        <v>34</v>
      </c>
      <c r="F293" s="211" t="s">
        <v>2504</v>
      </c>
      <c r="G293" s="204"/>
      <c r="H293" s="212">
        <v>41.404</v>
      </c>
      <c r="I293" s="332" t="s">
        <v>34</v>
      </c>
      <c r="J293" s="204"/>
      <c r="K293" s="204"/>
      <c r="L293" s="333"/>
    </row>
    <row r="294" spans="2:12" s="1" customFormat="1" ht="22.5" customHeight="1" outlineLevel="2" collapsed="1">
      <c r="B294" s="302"/>
      <c r="C294" s="217" t="s">
        <v>581</v>
      </c>
      <c r="D294" s="217" t="s">
        <v>441</v>
      </c>
      <c r="E294" s="218" t="s">
        <v>950</v>
      </c>
      <c r="F294" s="219" t="s">
        <v>951</v>
      </c>
      <c r="G294" s="220" t="s">
        <v>345</v>
      </c>
      <c r="H294" s="221">
        <v>4.347</v>
      </c>
      <c r="I294" s="270">
        <v>668.7</v>
      </c>
      <c r="J294" s="222">
        <f>ROUND(I294*H294,2)</f>
        <v>2906.84</v>
      </c>
      <c r="K294" s="219" t="s">
        <v>34</v>
      </c>
      <c r="L294" s="334"/>
    </row>
    <row r="295" spans="2:12" s="13" customFormat="1" ht="13.5" hidden="1" outlineLevel="3">
      <c r="B295" s="331"/>
      <c r="C295" s="204"/>
      <c r="D295" s="206" t="s">
        <v>348</v>
      </c>
      <c r="E295" s="210" t="s">
        <v>34</v>
      </c>
      <c r="F295" s="211" t="s">
        <v>2612</v>
      </c>
      <c r="G295" s="204"/>
      <c r="H295" s="212">
        <v>4.347</v>
      </c>
      <c r="I295" s="332" t="s">
        <v>34</v>
      </c>
      <c r="J295" s="204"/>
      <c r="K295" s="204"/>
      <c r="L295" s="333"/>
    </row>
    <row r="296" spans="2:12" s="1" customFormat="1" ht="22.5" customHeight="1" outlineLevel="2" collapsed="1">
      <c r="B296" s="302"/>
      <c r="C296" s="191" t="s">
        <v>585</v>
      </c>
      <c r="D296" s="191" t="s">
        <v>342</v>
      </c>
      <c r="E296" s="192" t="s">
        <v>941</v>
      </c>
      <c r="F296" s="193" t="s">
        <v>942</v>
      </c>
      <c r="G296" s="194" t="s">
        <v>345</v>
      </c>
      <c r="H296" s="195">
        <v>4.347</v>
      </c>
      <c r="I296" s="269">
        <v>36.1</v>
      </c>
      <c r="J296" s="197">
        <f>ROUND(I296*H296,2)</f>
        <v>156.93</v>
      </c>
      <c r="K296" s="193" t="s">
        <v>346</v>
      </c>
      <c r="L296" s="322"/>
    </row>
    <row r="297" spans="2:12" s="12" customFormat="1" ht="13.5" hidden="1" outlineLevel="3">
      <c r="B297" s="342"/>
      <c r="C297" s="203"/>
      <c r="D297" s="206" t="s">
        <v>348</v>
      </c>
      <c r="E297" s="343" t="s">
        <v>34</v>
      </c>
      <c r="F297" s="344" t="s">
        <v>1804</v>
      </c>
      <c r="G297" s="203"/>
      <c r="H297" s="345" t="s">
        <v>34</v>
      </c>
      <c r="I297" s="346" t="s">
        <v>34</v>
      </c>
      <c r="J297" s="203"/>
      <c r="K297" s="203"/>
      <c r="L297" s="347"/>
    </row>
    <row r="298" spans="2:12" s="13" customFormat="1" ht="13.5" hidden="1" outlineLevel="3">
      <c r="B298" s="331"/>
      <c r="C298" s="204"/>
      <c r="D298" s="206" t="s">
        <v>348</v>
      </c>
      <c r="E298" s="210" t="s">
        <v>34</v>
      </c>
      <c r="F298" s="211" t="s">
        <v>2612</v>
      </c>
      <c r="G298" s="204"/>
      <c r="H298" s="212">
        <v>4.347</v>
      </c>
      <c r="I298" s="332" t="s">
        <v>34</v>
      </c>
      <c r="J298" s="204"/>
      <c r="K298" s="204"/>
      <c r="L298" s="333"/>
    </row>
    <row r="299" spans="2:12" s="1" customFormat="1" ht="22.5" customHeight="1" outlineLevel="2">
      <c r="B299" s="302"/>
      <c r="C299" s="191" t="s">
        <v>589</v>
      </c>
      <c r="D299" s="191" t="s">
        <v>342</v>
      </c>
      <c r="E299" s="192" t="s">
        <v>933</v>
      </c>
      <c r="F299" s="193" t="s">
        <v>934</v>
      </c>
      <c r="G299" s="194" t="s">
        <v>345</v>
      </c>
      <c r="H299" s="195">
        <v>4.347</v>
      </c>
      <c r="I299" s="269">
        <v>10.3</v>
      </c>
      <c r="J299" s="197">
        <f>ROUND(I299*H299,2)</f>
        <v>44.77</v>
      </c>
      <c r="K299" s="193" t="s">
        <v>346</v>
      </c>
      <c r="L299" s="322"/>
    </row>
    <row r="300" spans="2:12" s="1" customFormat="1" ht="22.5" customHeight="1" outlineLevel="2" collapsed="1">
      <c r="B300" s="302"/>
      <c r="C300" s="191" t="s">
        <v>592</v>
      </c>
      <c r="D300" s="191" t="s">
        <v>342</v>
      </c>
      <c r="E300" s="192" t="s">
        <v>957</v>
      </c>
      <c r="F300" s="193" t="s">
        <v>958</v>
      </c>
      <c r="G300" s="194" t="s">
        <v>390</v>
      </c>
      <c r="H300" s="195">
        <v>41.404</v>
      </c>
      <c r="I300" s="269">
        <v>13.9</v>
      </c>
      <c r="J300" s="197">
        <f>ROUND(I300*H300,2)</f>
        <v>575.52</v>
      </c>
      <c r="K300" s="193" t="s">
        <v>346</v>
      </c>
      <c r="L300" s="322"/>
    </row>
    <row r="301" spans="2:12" s="13" customFormat="1" ht="13.5" hidden="1" outlineLevel="3">
      <c r="B301" s="331"/>
      <c r="C301" s="204"/>
      <c r="D301" s="206" t="s">
        <v>348</v>
      </c>
      <c r="E301" s="210" t="s">
        <v>34</v>
      </c>
      <c r="F301" s="211" t="s">
        <v>2504</v>
      </c>
      <c r="G301" s="204"/>
      <c r="H301" s="212">
        <v>41.404</v>
      </c>
      <c r="I301" s="332" t="s">
        <v>34</v>
      </c>
      <c r="J301" s="204"/>
      <c r="K301" s="204"/>
      <c r="L301" s="333"/>
    </row>
    <row r="302" spans="2:12" s="1" customFormat="1" ht="22.5" customHeight="1" outlineLevel="2" collapsed="1">
      <c r="B302" s="302"/>
      <c r="C302" s="217" t="s">
        <v>598</v>
      </c>
      <c r="D302" s="217" t="s">
        <v>441</v>
      </c>
      <c r="E302" s="218" t="s">
        <v>442</v>
      </c>
      <c r="F302" s="219" t="s">
        <v>443</v>
      </c>
      <c r="G302" s="220" t="s">
        <v>444</v>
      </c>
      <c r="H302" s="221">
        <v>0.869</v>
      </c>
      <c r="I302" s="270">
        <v>111.5</v>
      </c>
      <c r="J302" s="222">
        <f>ROUND(I302*H302,2)</f>
        <v>96.89</v>
      </c>
      <c r="K302" s="219" t="s">
        <v>34</v>
      </c>
      <c r="L302" s="334"/>
    </row>
    <row r="303" spans="2:12" s="13" customFormat="1" ht="13.5" hidden="1" outlineLevel="3">
      <c r="B303" s="331"/>
      <c r="C303" s="204"/>
      <c r="D303" s="206" t="s">
        <v>348</v>
      </c>
      <c r="E303" s="210" t="s">
        <v>34</v>
      </c>
      <c r="F303" s="211" t="s">
        <v>2613</v>
      </c>
      <c r="G303" s="204"/>
      <c r="H303" s="212">
        <v>0.869</v>
      </c>
      <c r="I303" s="332" t="s">
        <v>34</v>
      </c>
      <c r="J303" s="204"/>
      <c r="K303" s="204"/>
      <c r="L303" s="333"/>
    </row>
    <row r="304" spans="2:12" s="1" customFormat="1" ht="22.5" customHeight="1" outlineLevel="2" collapsed="1">
      <c r="B304" s="302"/>
      <c r="C304" s="191" t="s">
        <v>600</v>
      </c>
      <c r="D304" s="191" t="s">
        <v>342</v>
      </c>
      <c r="E304" s="192" t="s">
        <v>965</v>
      </c>
      <c r="F304" s="193" t="s">
        <v>966</v>
      </c>
      <c r="G304" s="194" t="s">
        <v>390</v>
      </c>
      <c r="H304" s="195">
        <v>41.404</v>
      </c>
      <c r="I304" s="269">
        <v>16.7</v>
      </c>
      <c r="J304" s="197">
        <f>ROUND(I304*H304,2)</f>
        <v>691.45</v>
      </c>
      <c r="K304" s="193" t="s">
        <v>34</v>
      </c>
      <c r="L304" s="322"/>
    </row>
    <row r="305" spans="2:12" s="13" customFormat="1" ht="13.5" hidden="1" outlineLevel="3">
      <c r="B305" s="331"/>
      <c r="C305" s="204"/>
      <c r="D305" s="206" t="s">
        <v>348</v>
      </c>
      <c r="E305" s="210" t="s">
        <v>34</v>
      </c>
      <c r="F305" s="211" t="s">
        <v>2504</v>
      </c>
      <c r="G305" s="204"/>
      <c r="H305" s="212">
        <v>41.404</v>
      </c>
      <c r="I305" s="332" t="s">
        <v>34</v>
      </c>
      <c r="J305" s="204"/>
      <c r="K305" s="204"/>
      <c r="L305" s="333"/>
    </row>
    <row r="306" spans="2:12" s="11" customFormat="1" ht="29.85" customHeight="1" outlineLevel="1">
      <c r="B306" s="318"/>
      <c r="C306" s="182"/>
      <c r="D306" s="188" t="s">
        <v>74</v>
      </c>
      <c r="E306" s="189" t="s">
        <v>83</v>
      </c>
      <c r="F306" s="189" t="s">
        <v>1252</v>
      </c>
      <c r="G306" s="182"/>
      <c r="H306" s="182"/>
      <c r="I306" s="321" t="s">
        <v>34</v>
      </c>
      <c r="J306" s="190">
        <f>J307</f>
        <v>13668.6</v>
      </c>
      <c r="K306" s="182"/>
      <c r="L306" s="320"/>
    </row>
    <row r="307" spans="2:12" s="1" customFormat="1" ht="22.5" customHeight="1" outlineLevel="2" collapsed="1">
      <c r="B307" s="302"/>
      <c r="C307" s="191" t="s">
        <v>604</v>
      </c>
      <c r="D307" s="191" t="s">
        <v>342</v>
      </c>
      <c r="E307" s="192" t="s">
        <v>1262</v>
      </c>
      <c r="F307" s="193" t="s">
        <v>1263</v>
      </c>
      <c r="G307" s="194" t="s">
        <v>491</v>
      </c>
      <c r="H307" s="195">
        <v>81.75</v>
      </c>
      <c r="I307" s="269">
        <v>167.2</v>
      </c>
      <c r="J307" s="197">
        <f>ROUND(I307*H307,2)</f>
        <v>13668.6</v>
      </c>
      <c r="K307" s="193" t="s">
        <v>346</v>
      </c>
      <c r="L307" s="322"/>
    </row>
    <row r="308" spans="2:12" s="13" customFormat="1" ht="13.5" hidden="1" outlineLevel="3">
      <c r="B308" s="331"/>
      <c r="C308" s="204"/>
      <c r="D308" s="206" t="s">
        <v>348</v>
      </c>
      <c r="E308" s="210" t="s">
        <v>34</v>
      </c>
      <c r="F308" s="211" t="s">
        <v>2614</v>
      </c>
      <c r="G308" s="204"/>
      <c r="H308" s="212">
        <v>81.75</v>
      </c>
      <c r="I308" s="332" t="s">
        <v>34</v>
      </c>
      <c r="J308" s="204"/>
      <c r="K308" s="204"/>
      <c r="L308" s="333"/>
    </row>
    <row r="309" spans="2:12" s="14" customFormat="1" ht="13.5" hidden="1" outlineLevel="3">
      <c r="B309" s="335"/>
      <c r="C309" s="205"/>
      <c r="D309" s="206" t="s">
        <v>348</v>
      </c>
      <c r="E309" s="207" t="s">
        <v>2498</v>
      </c>
      <c r="F309" s="208" t="s">
        <v>352</v>
      </c>
      <c r="G309" s="205"/>
      <c r="H309" s="209">
        <v>81.75</v>
      </c>
      <c r="I309" s="336" t="s">
        <v>34</v>
      </c>
      <c r="J309" s="205"/>
      <c r="K309" s="205"/>
      <c r="L309" s="337"/>
    </row>
    <row r="310" spans="2:12" s="11" customFormat="1" ht="29.85" customHeight="1" outlineLevel="1">
      <c r="B310" s="318"/>
      <c r="C310" s="182"/>
      <c r="D310" s="188" t="s">
        <v>74</v>
      </c>
      <c r="E310" s="189" t="s">
        <v>90</v>
      </c>
      <c r="F310" s="189" t="s">
        <v>1361</v>
      </c>
      <c r="G310" s="182"/>
      <c r="H310" s="182"/>
      <c r="I310" s="321" t="s">
        <v>34</v>
      </c>
      <c r="J310" s="190">
        <f>SUM(J311:J324)</f>
        <v>11953.21</v>
      </c>
      <c r="K310" s="182"/>
      <c r="L310" s="320"/>
    </row>
    <row r="311" spans="2:12" s="1" customFormat="1" ht="22.5" customHeight="1" outlineLevel="2" collapsed="1">
      <c r="B311" s="302"/>
      <c r="C311" s="191" t="s">
        <v>608</v>
      </c>
      <c r="D311" s="191" t="s">
        <v>342</v>
      </c>
      <c r="E311" s="192" t="s">
        <v>2615</v>
      </c>
      <c r="F311" s="193" t="s">
        <v>2616</v>
      </c>
      <c r="G311" s="194" t="s">
        <v>345</v>
      </c>
      <c r="H311" s="195">
        <v>0.181</v>
      </c>
      <c r="I311" s="269">
        <v>4458.2</v>
      </c>
      <c r="J311" s="197">
        <f>ROUND(I311*H311,2)</f>
        <v>806.93</v>
      </c>
      <c r="K311" s="193" t="s">
        <v>34</v>
      </c>
      <c r="L311" s="322"/>
    </row>
    <row r="312" spans="2:12" s="12" customFormat="1" ht="13.5" hidden="1" outlineLevel="3">
      <c r="B312" s="342"/>
      <c r="C312" s="203"/>
      <c r="D312" s="206" t="s">
        <v>348</v>
      </c>
      <c r="E312" s="343" t="s">
        <v>34</v>
      </c>
      <c r="F312" s="344" t="s">
        <v>2617</v>
      </c>
      <c r="G312" s="203"/>
      <c r="H312" s="345" t="s">
        <v>34</v>
      </c>
      <c r="I312" s="346" t="s">
        <v>34</v>
      </c>
      <c r="J312" s="203"/>
      <c r="K312" s="203"/>
      <c r="L312" s="347"/>
    </row>
    <row r="313" spans="2:12" s="13" customFormat="1" ht="13.5" hidden="1" outlineLevel="3">
      <c r="B313" s="331"/>
      <c r="C313" s="204"/>
      <c r="D313" s="206" t="s">
        <v>348</v>
      </c>
      <c r="E313" s="210" t="s">
        <v>34</v>
      </c>
      <c r="F313" s="211" t="s">
        <v>2618</v>
      </c>
      <c r="G313" s="204"/>
      <c r="H313" s="212">
        <v>0.181</v>
      </c>
      <c r="I313" s="332" t="s">
        <v>34</v>
      </c>
      <c r="J313" s="204"/>
      <c r="K313" s="204"/>
      <c r="L313" s="333"/>
    </row>
    <row r="314" spans="2:12" s="1" customFormat="1" ht="31.5" customHeight="1" outlineLevel="2" collapsed="1">
      <c r="B314" s="302"/>
      <c r="C314" s="191" t="s">
        <v>612</v>
      </c>
      <c r="D314" s="191" t="s">
        <v>342</v>
      </c>
      <c r="E314" s="192" t="s">
        <v>2619</v>
      </c>
      <c r="F314" s="193" t="s">
        <v>2620</v>
      </c>
      <c r="G314" s="194" t="s">
        <v>345</v>
      </c>
      <c r="H314" s="195">
        <v>5.027</v>
      </c>
      <c r="I314" s="269">
        <v>1741.5</v>
      </c>
      <c r="J314" s="197">
        <f>ROUND(I314*H314,2)</f>
        <v>8754.52</v>
      </c>
      <c r="K314" s="193" t="s">
        <v>34</v>
      </c>
      <c r="L314" s="322"/>
    </row>
    <row r="315" spans="2:12" s="12" customFormat="1" ht="13.5" hidden="1" outlineLevel="3">
      <c r="B315" s="342"/>
      <c r="C315" s="203"/>
      <c r="D315" s="206" t="s">
        <v>348</v>
      </c>
      <c r="E315" s="343" t="s">
        <v>34</v>
      </c>
      <c r="F315" s="344" t="s">
        <v>2621</v>
      </c>
      <c r="G315" s="203"/>
      <c r="H315" s="345" t="s">
        <v>34</v>
      </c>
      <c r="I315" s="346" t="s">
        <v>34</v>
      </c>
      <c r="J315" s="203"/>
      <c r="K315" s="203"/>
      <c r="L315" s="347"/>
    </row>
    <row r="316" spans="2:12" s="13" customFormat="1" ht="13.5" hidden="1" outlineLevel="3">
      <c r="B316" s="331"/>
      <c r="C316" s="204"/>
      <c r="D316" s="206" t="s">
        <v>348</v>
      </c>
      <c r="E316" s="210" t="s">
        <v>34</v>
      </c>
      <c r="F316" s="211" t="s">
        <v>2622</v>
      </c>
      <c r="G316" s="204"/>
      <c r="H316" s="212">
        <v>5.027</v>
      </c>
      <c r="I316" s="332" t="s">
        <v>34</v>
      </c>
      <c r="J316" s="204"/>
      <c r="K316" s="204"/>
      <c r="L316" s="333"/>
    </row>
    <row r="317" spans="2:12" s="1" customFormat="1" ht="22.5" customHeight="1" outlineLevel="2" collapsed="1">
      <c r="B317" s="302"/>
      <c r="C317" s="191" t="s">
        <v>618</v>
      </c>
      <c r="D317" s="191" t="s">
        <v>342</v>
      </c>
      <c r="E317" s="192" t="s">
        <v>2623</v>
      </c>
      <c r="F317" s="193" t="s">
        <v>2624</v>
      </c>
      <c r="G317" s="194" t="s">
        <v>345</v>
      </c>
      <c r="H317" s="195">
        <v>0.95</v>
      </c>
      <c r="I317" s="269">
        <v>1114.6</v>
      </c>
      <c r="J317" s="197">
        <f>ROUND(I317*H317,2)</f>
        <v>1058.87</v>
      </c>
      <c r="K317" s="193" t="s">
        <v>346</v>
      </c>
      <c r="L317" s="322"/>
    </row>
    <row r="318" spans="2:12" s="12" customFormat="1" ht="13.5" hidden="1" outlineLevel="3">
      <c r="B318" s="342"/>
      <c r="C318" s="203"/>
      <c r="D318" s="206" t="s">
        <v>348</v>
      </c>
      <c r="E318" s="343" t="s">
        <v>34</v>
      </c>
      <c r="F318" s="344" t="s">
        <v>2625</v>
      </c>
      <c r="G318" s="203"/>
      <c r="H318" s="345" t="s">
        <v>34</v>
      </c>
      <c r="I318" s="346" t="s">
        <v>34</v>
      </c>
      <c r="J318" s="203"/>
      <c r="K318" s="203"/>
      <c r="L318" s="347"/>
    </row>
    <row r="319" spans="2:12" s="13" customFormat="1" ht="13.5" hidden="1" outlineLevel="3">
      <c r="B319" s="331"/>
      <c r="C319" s="204"/>
      <c r="D319" s="206" t="s">
        <v>348</v>
      </c>
      <c r="E319" s="210" t="s">
        <v>34</v>
      </c>
      <c r="F319" s="211" t="s">
        <v>2626</v>
      </c>
      <c r="G319" s="204"/>
      <c r="H319" s="212">
        <v>0.95</v>
      </c>
      <c r="I319" s="332" t="s">
        <v>34</v>
      </c>
      <c r="J319" s="204"/>
      <c r="K319" s="204"/>
      <c r="L319" s="333"/>
    </row>
    <row r="320" spans="2:12" s="1" customFormat="1" ht="22.5" customHeight="1" outlineLevel="2">
      <c r="B320" s="302"/>
      <c r="C320" s="191" t="s">
        <v>637</v>
      </c>
      <c r="D320" s="191" t="s">
        <v>342</v>
      </c>
      <c r="E320" s="192" t="s">
        <v>2627</v>
      </c>
      <c r="F320" s="193" t="s">
        <v>2628</v>
      </c>
      <c r="G320" s="194" t="s">
        <v>417</v>
      </c>
      <c r="H320" s="195">
        <v>2.28</v>
      </c>
      <c r="I320" s="269">
        <v>62.7</v>
      </c>
      <c r="J320" s="197">
        <f>ROUND(I320*H320,2)</f>
        <v>142.96</v>
      </c>
      <c r="K320" s="193" t="s">
        <v>346</v>
      </c>
      <c r="L320" s="322"/>
    </row>
    <row r="321" spans="2:12" s="1" customFormat="1" ht="22.5" customHeight="1" outlineLevel="2">
      <c r="B321" s="302"/>
      <c r="C321" s="191" t="s">
        <v>639</v>
      </c>
      <c r="D321" s="191" t="s">
        <v>342</v>
      </c>
      <c r="E321" s="192" t="s">
        <v>508</v>
      </c>
      <c r="F321" s="193" t="s">
        <v>509</v>
      </c>
      <c r="G321" s="194" t="s">
        <v>417</v>
      </c>
      <c r="H321" s="195">
        <v>2.28</v>
      </c>
      <c r="I321" s="269">
        <v>37.2</v>
      </c>
      <c r="J321" s="197">
        <f>ROUND(I321*H321,2)</f>
        <v>84.82</v>
      </c>
      <c r="K321" s="193" t="s">
        <v>346</v>
      </c>
      <c r="L321" s="322"/>
    </row>
    <row r="322" spans="2:12" s="1" customFormat="1" ht="22.5" customHeight="1" outlineLevel="2" collapsed="1">
      <c r="B322" s="302"/>
      <c r="C322" s="191" t="s">
        <v>641</v>
      </c>
      <c r="D322" s="191" t="s">
        <v>342</v>
      </c>
      <c r="E322" s="192" t="s">
        <v>511</v>
      </c>
      <c r="F322" s="193" t="s">
        <v>512</v>
      </c>
      <c r="G322" s="194" t="s">
        <v>417</v>
      </c>
      <c r="H322" s="195">
        <v>50.16</v>
      </c>
      <c r="I322" s="269">
        <v>6.2</v>
      </c>
      <c r="J322" s="197">
        <f>ROUND(I322*H322,2)</f>
        <v>310.99</v>
      </c>
      <c r="K322" s="193" t="s">
        <v>346</v>
      </c>
      <c r="L322" s="322"/>
    </row>
    <row r="323" spans="2:12" s="13" customFormat="1" ht="13.5" hidden="1" outlineLevel="3">
      <c r="B323" s="331"/>
      <c r="C323" s="204"/>
      <c r="D323" s="206" t="s">
        <v>348</v>
      </c>
      <c r="E323" s="204"/>
      <c r="F323" s="211" t="s">
        <v>2629</v>
      </c>
      <c r="G323" s="204"/>
      <c r="H323" s="212">
        <v>50.16</v>
      </c>
      <c r="I323" s="332" t="s">
        <v>34</v>
      </c>
      <c r="J323" s="204"/>
      <c r="K323" s="204"/>
      <c r="L323" s="333"/>
    </row>
    <row r="324" spans="2:12" s="1" customFormat="1" ht="22.5" customHeight="1" outlineLevel="2">
      <c r="B324" s="302"/>
      <c r="C324" s="191" t="s">
        <v>643</v>
      </c>
      <c r="D324" s="191" t="s">
        <v>342</v>
      </c>
      <c r="E324" s="192" t="s">
        <v>2515</v>
      </c>
      <c r="F324" s="193" t="s">
        <v>2516</v>
      </c>
      <c r="G324" s="194" t="s">
        <v>417</v>
      </c>
      <c r="H324" s="195">
        <v>2.28</v>
      </c>
      <c r="I324" s="269">
        <v>348.3</v>
      </c>
      <c r="J324" s="197">
        <f>ROUND(I324*H324,2)</f>
        <v>794.12</v>
      </c>
      <c r="K324" s="193" t="s">
        <v>34</v>
      </c>
      <c r="L324" s="322"/>
    </row>
    <row r="325" spans="2:12" s="11" customFormat="1" ht="29.85" customHeight="1" outlineLevel="1">
      <c r="B325" s="318"/>
      <c r="C325" s="182"/>
      <c r="D325" s="188" t="s">
        <v>74</v>
      </c>
      <c r="E325" s="189" t="s">
        <v>347</v>
      </c>
      <c r="F325" s="189" t="s">
        <v>1579</v>
      </c>
      <c r="G325" s="182"/>
      <c r="H325" s="182"/>
      <c r="I325" s="321" t="s">
        <v>34</v>
      </c>
      <c r="J325" s="190">
        <f>SUM(J326:J348)</f>
        <v>162243.41999999998</v>
      </c>
      <c r="K325" s="182"/>
      <c r="L325" s="320"/>
    </row>
    <row r="326" spans="2:12" s="1" customFormat="1" ht="22.5" customHeight="1" outlineLevel="2" collapsed="1">
      <c r="B326" s="302"/>
      <c r="C326" s="191" t="s">
        <v>645</v>
      </c>
      <c r="D326" s="191" t="s">
        <v>342</v>
      </c>
      <c r="E326" s="192" t="s">
        <v>2409</v>
      </c>
      <c r="F326" s="193" t="s">
        <v>2410</v>
      </c>
      <c r="G326" s="194" t="s">
        <v>345</v>
      </c>
      <c r="H326" s="195">
        <v>14.215</v>
      </c>
      <c r="I326" s="269">
        <v>626.9</v>
      </c>
      <c r="J326" s="197">
        <f>ROUND(I326*H326,2)</f>
        <v>8911.38</v>
      </c>
      <c r="K326" s="193" t="s">
        <v>346</v>
      </c>
      <c r="L326" s="322"/>
    </row>
    <row r="327" spans="2:12" s="13" customFormat="1" ht="13.5" hidden="1" outlineLevel="3">
      <c r="B327" s="331"/>
      <c r="C327" s="204"/>
      <c r="D327" s="206" t="s">
        <v>348</v>
      </c>
      <c r="E327" s="210" t="s">
        <v>34</v>
      </c>
      <c r="F327" s="211" t="s">
        <v>2630</v>
      </c>
      <c r="G327" s="204"/>
      <c r="H327" s="212">
        <v>11.495</v>
      </c>
      <c r="I327" s="332" t="s">
        <v>34</v>
      </c>
      <c r="J327" s="204"/>
      <c r="K327" s="204"/>
      <c r="L327" s="333"/>
    </row>
    <row r="328" spans="2:12" s="13" customFormat="1" ht="13.5" hidden="1" outlineLevel="3">
      <c r="B328" s="331"/>
      <c r="C328" s="204"/>
      <c r="D328" s="206" t="s">
        <v>348</v>
      </c>
      <c r="E328" s="210" t="s">
        <v>34</v>
      </c>
      <c r="F328" s="211" t="s">
        <v>2631</v>
      </c>
      <c r="G328" s="204"/>
      <c r="H328" s="212">
        <v>0.46</v>
      </c>
      <c r="I328" s="332" t="s">
        <v>34</v>
      </c>
      <c r="J328" s="204"/>
      <c r="K328" s="204"/>
      <c r="L328" s="333"/>
    </row>
    <row r="329" spans="2:12" s="13" customFormat="1" ht="13.5" hidden="1" outlineLevel="3">
      <c r="B329" s="331"/>
      <c r="C329" s="204"/>
      <c r="D329" s="206" t="s">
        <v>348</v>
      </c>
      <c r="E329" s="210" t="s">
        <v>34</v>
      </c>
      <c r="F329" s="211" t="s">
        <v>2632</v>
      </c>
      <c r="G329" s="204"/>
      <c r="H329" s="212">
        <v>0.625</v>
      </c>
      <c r="I329" s="332" t="s">
        <v>34</v>
      </c>
      <c r="J329" s="204"/>
      <c r="K329" s="204"/>
      <c r="L329" s="333"/>
    </row>
    <row r="330" spans="2:12" s="13" customFormat="1" ht="13.5" hidden="1" outlineLevel="3">
      <c r="B330" s="331"/>
      <c r="C330" s="204"/>
      <c r="D330" s="206" t="s">
        <v>348</v>
      </c>
      <c r="E330" s="210" t="s">
        <v>34</v>
      </c>
      <c r="F330" s="211" t="s">
        <v>2633</v>
      </c>
      <c r="G330" s="204"/>
      <c r="H330" s="212">
        <v>1.635</v>
      </c>
      <c r="I330" s="332" t="s">
        <v>34</v>
      </c>
      <c r="J330" s="204"/>
      <c r="K330" s="204"/>
      <c r="L330" s="333"/>
    </row>
    <row r="331" spans="2:12" s="14" customFormat="1" ht="13.5" hidden="1" outlineLevel="3">
      <c r="B331" s="335"/>
      <c r="C331" s="205"/>
      <c r="D331" s="206" t="s">
        <v>348</v>
      </c>
      <c r="E331" s="207" t="s">
        <v>2375</v>
      </c>
      <c r="F331" s="208" t="s">
        <v>352</v>
      </c>
      <c r="G331" s="205"/>
      <c r="H331" s="209">
        <v>14.215</v>
      </c>
      <c r="I331" s="336" t="s">
        <v>34</v>
      </c>
      <c r="J331" s="205"/>
      <c r="K331" s="205"/>
      <c r="L331" s="337"/>
    </row>
    <row r="332" spans="2:12" s="1" customFormat="1" ht="22.5" customHeight="1" outlineLevel="2" collapsed="1">
      <c r="B332" s="302"/>
      <c r="C332" s="191" t="s">
        <v>652</v>
      </c>
      <c r="D332" s="191" t="s">
        <v>342</v>
      </c>
      <c r="E332" s="192" t="s">
        <v>941</v>
      </c>
      <c r="F332" s="193" t="s">
        <v>942</v>
      </c>
      <c r="G332" s="194" t="s">
        <v>345</v>
      </c>
      <c r="H332" s="195">
        <v>14.215</v>
      </c>
      <c r="I332" s="269">
        <v>36.1</v>
      </c>
      <c r="J332" s="197">
        <f>ROUND(I332*H332,2)</f>
        <v>513.16</v>
      </c>
      <c r="K332" s="193" t="s">
        <v>346</v>
      </c>
      <c r="L332" s="322"/>
    </row>
    <row r="333" spans="2:12" s="13" customFormat="1" ht="13.5" hidden="1" outlineLevel="3">
      <c r="B333" s="331"/>
      <c r="C333" s="204"/>
      <c r="D333" s="206" t="s">
        <v>348</v>
      </c>
      <c r="E333" s="210" t="s">
        <v>34</v>
      </c>
      <c r="F333" s="211" t="s">
        <v>2413</v>
      </c>
      <c r="G333" s="204"/>
      <c r="H333" s="212">
        <v>14.215</v>
      </c>
      <c r="I333" s="332" t="s">
        <v>34</v>
      </c>
      <c r="J333" s="204"/>
      <c r="K333" s="204"/>
      <c r="L333" s="333"/>
    </row>
    <row r="334" spans="2:12" s="1" customFormat="1" ht="22.5" customHeight="1" outlineLevel="2">
      <c r="B334" s="302"/>
      <c r="C334" s="191" t="s">
        <v>655</v>
      </c>
      <c r="D334" s="191" t="s">
        <v>342</v>
      </c>
      <c r="E334" s="192" t="s">
        <v>933</v>
      </c>
      <c r="F334" s="193" t="s">
        <v>934</v>
      </c>
      <c r="G334" s="194" t="s">
        <v>345</v>
      </c>
      <c r="H334" s="195">
        <v>14.215</v>
      </c>
      <c r="I334" s="269">
        <v>10.3</v>
      </c>
      <c r="J334" s="197">
        <f>ROUND(I334*H334,2)</f>
        <v>146.41</v>
      </c>
      <c r="K334" s="193" t="s">
        <v>346</v>
      </c>
      <c r="L334" s="322"/>
    </row>
    <row r="335" spans="2:12" s="1" customFormat="1" ht="22.5" customHeight="1" outlineLevel="2" collapsed="1">
      <c r="B335" s="302"/>
      <c r="C335" s="191" t="s">
        <v>659</v>
      </c>
      <c r="D335" s="191" t="s">
        <v>342</v>
      </c>
      <c r="E335" s="192" t="s">
        <v>1604</v>
      </c>
      <c r="F335" s="193" t="s">
        <v>1605</v>
      </c>
      <c r="G335" s="194" t="s">
        <v>1130</v>
      </c>
      <c r="H335" s="195">
        <v>62</v>
      </c>
      <c r="I335" s="269">
        <v>41.8</v>
      </c>
      <c r="J335" s="197">
        <f>ROUND(I335*H335,2)</f>
        <v>2591.6</v>
      </c>
      <c r="K335" s="193" t="s">
        <v>346</v>
      </c>
      <c r="L335" s="322"/>
    </row>
    <row r="336" spans="2:12" s="13" customFormat="1" ht="13.5" hidden="1" outlineLevel="3">
      <c r="B336" s="331"/>
      <c r="C336" s="204"/>
      <c r="D336" s="206" t="s">
        <v>348</v>
      </c>
      <c r="E336" s="210" t="s">
        <v>34</v>
      </c>
      <c r="F336" s="211" t="s">
        <v>2634</v>
      </c>
      <c r="G336" s="204"/>
      <c r="H336" s="212">
        <v>62</v>
      </c>
      <c r="I336" s="332" t="s">
        <v>34</v>
      </c>
      <c r="J336" s="204"/>
      <c r="K336" s="204"/>
      <c r="L336" s="333"/>
    </row>
    <row r="337" spans="2:12" s="1" customFormat="1" ht="22.5" customHeight="1" outlineLevel="2" collapsed="1">
      <c r="B337" s="302"/>
      <c r="C337" s="217" t="s">
        <v>663</v>
      </c>
      <c r="D337" s="217" t="s">
        <v>441</v>
      </c>
      <c r="E337" s="218" t="s">
        <v>2635</v>
      </c>
      <c r="F337" s="219" t="s">
        <v>2636</v>
      </c>
      <c r="G337" s="220" t="s">
        <v>1130</v>
      </c>
      <c r="H337" s="221">
        <v>62.62</v>
      </c>
      <c r="I337" s="270">
        <v>222.9</v>
      </c>
      <c r="J337" s="222">
        <f>ROUND(I337*H337,2)</f>
        <v>13958</v>
      </c>
      <c r="K337" s="219" t="s">
        <v>34</v>
      </c>
      <c r="L337" s="334"/>
    </row>
    <row r="338" spans="2:12" s="13" customFormat="1" ht="13.5" hidden="1" outlineLevel="3">
      <c r="B338" s="331"/>
      <c r="C338" s="204"/>
      <c r="D338" s="206" t="s">
        <v>348</v>
      </c>
      <c r="E338" s="204"/>
      <c r="F338" s="211" t="s">
        <v>2637</v>
      </c>
      <c r="G338" s="204"/>
      <c r="H338" s="212">
        <v>62.62</v>
      </c>
      <c r="I338" s="332" t="s">
        <v>34</v>
      </c>
      <c r="J338" s="204"/>
      <c r="K338" s="204"/>
      <c r="L338" s="333"/>
    </row>
    <row r="339" spans="2:12" s="1" customFormat="1" ht="22.5" customHeight="1" outlineLevel="2">
      <c r="B339" s="302"/>
      <c r="C339" s="191" t="s">
        <v>710</v>
      </c>
      <c r="D339" s="191" t="s">
        <v>342</v>
      </c>
      <c r="E339" s="192" t="s">
        <v>1633</v>
      </c>
      <c r="F339" s="193" t="s">
        <v>1634</v>
      </c>
      <c r="G339" s="194" t="s">
        <v>1130</v>
      </c>
      <c r="H339" s="195">
        <v>4</v>
      </c>
      <c r="I339" s="269">
        <v>69.7</v>
      </c>
      <c r="J339" s="197">
        <f>ROUND(I339*H339,2)</f>
        <v>278.8</v>
      </c>
      <c r="K339" s="193" t="s">
        <v>346</v>
      </c>
      <c r="L339" s="322"/>
    </row>
    <row r="340" spans="2:12" s="1" customFormat="1" ht="22.5" customHeight="1" outlineLevel="2" collapsed="1">
      <c r="B340" s="302"/>
      <c r="C340" s="217" t="s">
        <v>714</v>
      </c>
      <c r="D340" s="217" t="s">
        <v>441</v>
      </c>
      <c r="E340" s="218" t="s">
        <v>2638</v>
      </c>
      <c r="F340" s="219" t="s">
        <v>2639</v>
      </c>
      <c r="G340" s="220" t="s">
        <v>1130</v>
      </c>
      <c r="H340" s="221">
        <v>1.01</v>
      </c>
      <c r="I340" s="270">
        <v>182.6</v>
      </c>
      <c r="J340" s="222">
        <f>ROUND(I340*H340,2)</f>
        <v>184.43</v>
      </c>
      <c r="K340" s="219" t="s">
        <v>346</v>
      </c>
      <c r="L340" s="334"/>
    </row>
    <row r="341" spans="2:12" s="13" customFormat="1" ht="13.5" hidden="1" outlineLevel="3">
      <c r="B341" s="331"/>
      <c r="C341" s="204"/>
      <c r="D341" s="206" t="s">
        <v>348</v>
      </c>
      <c r="E341" s="204"/>
      <c r="F341" s="211" t="s">
        <v>1640</v>
      </c>
      <c r="G341" s="204"/>
      <c r="H341" s="212">
        <v>1.01</v>
      </c>
      <c r="I341" s="332" t="s">
        <v>34</v>
      </c>
      <c r="J341" s="204"/>
      <c r="K341" s="204"/>
      <c r="L341" s="333"/>
    </row>
    <row r="342" spans="2:12" s="1" customFormat="1" ht="22.5" customHeight="1" outlineLevel="2" collapsed="1">
      <c r="B342" s="302"/>
      <c r="C342" s="217" t="s">
        <v>718</v>
      </c>
      <c r="D342" s="217" t="s">
        <v>441</v>
      </c>
      <c r="E342" s="218" t="s">
        <v>2640</v>
      </c>
      <c r="F342" s="219" t="s">
        <v>2641</v>
      </c>
      <c r="G342" s="220" t="s">
        <v>1130</v>
      </c>
      <c r="H342" s="221">
        <v>3.03</v>
      </c>
      <c r="I342" s="270">
        <v>229.9</v>
      </c>
      <c r="J342" s="222">
        <f>ROUND(I342*H342,2)</f>
        <v>696.6</v>
      </c>
      <c r="K342" s="219" t="s">
        <v>346</v>
      </c>
      <c r="L342" s="334"/>
    </row>
    <row r="343" spans="2:12" s="13" customFormat="1" ht="13.5" hidden="1" outlineLevel="3">
      <c r="B343" s="331"/>
      <c r="C343" s="204"/>
      <c r="D343" s="206" t="s">
        <v>348</v>
      </c>
      <c r="E343" s="204"/>
      <c r="F343" s="211" t="s">
        <v>2047</v>
      </c>
      <c r="G343" s="204"/>
      <c r="H343" s="212">
        <v>3.03</v>
      </c>
      <c r="I343" s="332" t="s">
        <v>34</v>
      </c>
      <c r="J343" s="204"/>
      <c r="K343" s="204"/>
      <c r="L343" s="333"/>
    </row>
    <row r="344" spans="2:12" s="1" customFormat="1" ht="22.5" customHeight="1" outlineLevel="2" collapsed="1">
      <c r="B344" s="302"/>
      <c r="C344" s="191" t="s">
        <v>722</v>
      </c>
      <c r="D344" s="191" t="s">
        <v>342</v>
      </c>
      <c r="E344" s="192" t="s">
        <v>1664</v>
      </c>
      <c r="F344" s="193" t="s">
        <v>1665</v>
      </c>
      <c r="G344" s="194" t="s">
        <v>1130</v>
      </c>
      <c r="H344" s="195">
        <v>2</v>
      </c>
      <c r="I344" s="269">
        <v>167.2</v>
      </c>
      <c r="J344" s="197">
        <f>ROUND(I344*H344,2)</f>
        <v>334.4</v>
      </c>
      <c r="K344" s="193" t="s">
        <v>346</v>
      </c>
      <c r="L344" s="322"/>
    </row>
    <row r="345" spans="2:12" s="13" customFormat="1" ht="13.5" hidden="1" outlineLevel="3">
      <c r="B345" s="331"/>
      <c r="C345" s="204"/>
      <c r="D345" s="206" t="s">
        <v>348</v>
      </c>
      <c r="E345" s="210" t="s">
        <v>34</v>
      </c>
      <c r="F345" s="211" t="s">
        <v>2642</v>
      </c>
      <c r="G345" s="204"/>
      <c r="H345" s="212">
        <v>2</v>
      </c>
      <c r="I345" s="332" t="s">
        <v>34</v>
      </c>
      <c r="J345" s="204"/>
      <c r="K345" s="204"/>
      <c r="L345" s="333"/>
    </row>
    <row r="346" spans="2:12" s="1" customFormat="1" ht="22.5" customHeight="1" outlineLevel="2" collapsed="1">
      <c r="B346" s="302"/>
      <c r="C346" s="191" t="s">
        <v>726</v>
      </c>
      <c r="D346" s="191" t="s">
        <v>342</v>
      </c>
      <c r="E346" s="192" t="s">
        <v>1627</v>
      </c>
      <c r="F346" s="193" t="s">
        <v>1628</v>
      </c>
      <c r="G346" s="194" t="s">
        <v>345</v>
      </c>
      <c r="H346" s="195">
        <v>39.089</v>
      </c>
      <c r="I346" s="269">
        <v>2507.8</v>
      </c>
      <c r="J346" s="197">
        <f>ROUND(I346*H346,2)</f>
        <v>98027.39</v>
      </c>
      <c r="K346" s="193" t="s">
        <v>346</v>
      </c>
      <c r="L346" s="322"/>
    </row>
    <row r="347" spans="2:12" s="13" customFormat="1" ht="13.5" hidden="1" outlineLevel="3">
      <c r="B347" s="331"/>
      <c r="C347" s="204"/>
      <c r="D347" s="206" t="s">
        <v>348</v>
      </c>
      <c r="E347" s="210" t="s">
        <v>34</v>
      </c>
      <c r="F347" s="211" t="s">
        <v>2643</v>
      </c>
      <c r="G347" s="204"/>
      <c r="H347" s="212">
        <v>39.089</v>
      </c>
      <c r="I347" s="332" t="s">
        <v>34</v>
      </c>
      <c r="J347" s="204"/>
      <c r="K347" s="204"/>
      <c r="L347" s="333"/>
    </row>
    <row r="348" spans="2:12" s="1" customFormat="1" ht="22.5" customHeight="1" outlineLevel="2" collapsed="1">
      <c r="B348" s="302"/>
      <c r="C348" s="191" t="s">
        <v>731</v>
      </c>
      <c r="D348" s="191" t="s">
        <v>342</v>
      </c>
      <c r="E348" s="192" t="s">
        <v>1621</v>
      </c>
      <c r="F348" s="193" t="s">
        <v>1622</v>
      </c>
      <c r="G348" s="194" t="s">
        <v>345</v>
      </c>
      <c r="H348" s="195">
        <v>15.454</v>
      </c>
      <c r="I348" s="269">
        <v>2368.4</v>
      </c>
      <c r="J348" s="197">
        <f>ROUND(I348*H348,2)</f>
        <v>36601.25</v>
      </c>
      <c r="K348" s="193" t="s">
        <v>346</v>
      </c>
      <c r="L348" s="322"/>
    </row>
    <row r="349" spans="2:12" s="12" customFormat="1" ht="13.5" hidden="1" outlineLevel="3">
      <c r="B349" s="342"/>
      <c r="C349" s="203"/>
      <c r="D349" s="206" t="s">
        <v>348</v>
      </c>
      <c r="E349" s="343" t="s">
        <v>34</v>
      </c>
      <c r="F349" s="344" t="s">
        <v>1583</v>
      </c>
      <c r="G349" s="203"/>
      <c r="H349" s="345" t="s">
        <v>34</v>
      </c>
      <c r="I349" s="346" t="s">
        <v>34</v>
      </c>
      <c r="J349" s="203"/>
      <c r="K349" s="203"/>
      <c r="L349" s="347"/>
    </row>
    <row r="350" spans="2:12" s="13" customFormat="1" ht="13.5" hidden="1" outlineLevel="3">
      <c r="B350" s="331"/>
      <c r="C350" s="204"/>
      <c r="D350" s="206" t="s">
        <v>348</v>
      </c>
      <c r="E350" s="210" t="s">
        <v>34</v>
      </c>
      <c r="F350" s="211" t="s">
        <v>2644</v>
      </c>
      <c r="G350" s="204"/>
      <c r="H350" s="212">
        <v>14.369</v>
      </c>
      <c r="I350" s="332" t="s">
        <v>34</v>
      </c>
      <c r="J350" s="204"/>
      <c r="K350" s="204"/>
      <c r="L350" s="333"/>
    </row>
    <row r="351" spans="2:12" s="12" customFormat="1" ht="13.5" hidden="1" outlineLevel="3">
      <c r="B351" s="342"/>
      <c r="C351" s="203"/>
      <c r="D351" s="206" t="s">
        <v>348</v>
      </c>
      <c r="E351" s="343" t="s">
        <v>34</v>
      </c>
      <c r="F351" s="344" t="s">
        <v>625</v>
      </c>
      <c r="G351" s="203"/>
      <c r="H351" s="345" t="s">
        <v>34</v>
      </c>
      <c r="I351" s="346" t="s">
        <v>34</v>
      </c>
      <c r="J351" s="203"/>
      <c r="K351" s="203"/>
      <c r="L351" s="347"/>
    </row>
    <row r="352" spans="2:12" s="13" customFormat="1" ht="13.5" hidden="1" outlineLevel="3">
      <c r="B352" s="331"/>
      <c r="C352" s="204"/>
      <c r="D352" s="206" t="s">
        <v>348</v>
      </c>
      <c r="E352" s="210" t="s">
        <v>34</v>
      </c>
      <c r="F352" s="211" t="s">
        <v>2645</v>
      </c>
      <c r="G352" s="204"/>
      <c r="H352" s="212">
        <v>0.46</v>
      </c>
      <c r="I352" s="332" t="s">
        <v>34</v>
      </c>
      <c r="J352" s="204"/>
      <c r="K352" s="204"/>
      <c r="L352" s="333"/>
    </row>
    <row r="353" spans="2:12" s="13" customFormat="1" ht="13.5" hidden="1" outlineLevel="3">
      <c r="B353" s="331"/>
      <c r="C353" s="204"/>
      <c r="D353" s="206" t="s">
        <v>348</v>
      </c>
      <c r="E353" s="210" t="s">
        <v>34</v>
      </c>
      <c r="F353" s="211" t="s">
        <v>2646</v>
      </c>
      <c r="G353" s="204"/>
      <c r="H353" s="212">
        <v>0.625</v>
      </c>
      <c r="I353" s="332" t="s">
        <v>34</v>
      </c>
      <c r="J353" s="204"/>
      <c r="K353" s="204"/>
      <c r="L353" s="333"/>
    </row>
    <row r="354" spans="2:12" s="14" customFormat="1" ht="13.5" hidden="1" outlineLevel="3">
      <c r="B354" s="335"/>
      <c r="C354" s="205"/>
      <c r="D354" s="206" t="s">
        <v>348</v>
      </c>
      <c r="E354" s="207" t="s">
        <v>2647</v>
      </c>
      <c r="F354" s="208" t="s">
        <v>352</v>
      </c>
      <c r="G354" s="205"/>
      <c r="H354" s="209">
        <v>15.454</v>
      </c>
      <c r="I354" s="336" t="s">
        <v>34</v>
      </c>
      <c r="J354" s="205"/>
      <c r="K354" s="205"/>
      <c r="L354" s="337"/>
    </row>
    <row r="355" spans="2:12" s="11" customFormat="1" ht="29.85" customHeight="1" outlineLevel="1">
      <c r="B355" s="318"/>
      <c r="C355" s="182"/>
      <c r="D355" s="188" t="s">
        <v>74</v>
      </c>
      <c r="E355" s="189" t="s">
        <v>368</v>
      </c>
      <c r="F355" s="189" t="s">
        <v>1774</v>
      </c>
      <c r="G355" s="182"/>
      <c r="H355" s="182"/>
      <c r="I355" s="321" t="s">
        <v>34</v>
      </c>
      <c r="J355" s="190">
        <f>SUM(J356:J378)</f>
        <v>132956.24</v>
      </c>
      <c r="K355" s="182"/>
      <c r="L355" s="320"/>
    </row>
    <row r="356" spans="2:12" s="1" customFormat="1" ht="22.5" customHeight="1" outlineLevel="2" collapsed="1">
      <c r="B356" s="302"/>
      <c r="C356" s="191" t="s">
        <v>734</v>
      </c>
      <c r="D356" s="191" t="s">
        <v>342</v>
      </c>
      <c r="E356" s="192" t="s">
        <v>2648</v>
      </c>
      <c r="F356" s="193" t="s">
        <v>2649</v>
      </c>
      <c r="G356" s="194" t="s">
        <v>390</v>
      </c>
      <c r="H356" s="195">
        <v>113.597</v>
      </c>
      <c r="I356" s="269">
        <v>153.3</v>
      </c>
      <c r="J356" s="197">
        <f>ROUND(I356*H356,2)</f>
        <v>17414.42</v>
      </c>
      <c r="K356" s="193" t="s">
        <v>346</v>
      </c>
      <c r="L356" s="322"/>
    </row>
    <row r="357" spans="2:12" s="13" customFormat="1" ht="13.5" hidden="1" outlineLevel="3">
      <c r="B357" s="331"/>
      <c r="C357" s="204"/>
      <c r="D357" s="206" t="s">
        <v>348</v>
      </c>
      <c r="E357" s="210" t="s">
        <v>34</v>
      </c>
      <c r="F357" s="211" t="s">
        <v>2650</v>
      </c>
      <c r="G357" s="204"/>
      <c r="H357" s="212">
        <v>113.597</v>
      </c>
      <c r="I357" s="332" t="s">
        <v>34</v>
      </c>
      <c r="J357" s="204"/>
      <c r="K357" s="204"/>
      <c r="L357" s="333"/>
    </row>
    <row r="358" spans="2:12" s="14" customFormat="1" ht="13.5" hidden="1" outlineLevel="3">
      <c r="B358" s="335"/>
      <c r="C358" s="205"/>
      <c r="D358" s="206" t="s">
        <v>348</v>
      </c>
      <c r="E358" s="207" t="s">
        <v>2502</v>
      </c>
      <c r="F358" s="208" t="s">
        <v>352</v>
      </c>
      <c r="G358" s="205"/>
      <c r="H358" s="209">
        <v>113.597</v>
      </c>
      <c r="I358" s="336" t="s">
        <v>34</v>
      </c>
      <c r="J358" s="205"/>
      <c r="K358" s="205"/>
      <c r="L358" s="337"/>
    </row>
    <row r="359" spans="2:12" s="1" customFormat="1" ht="22.5" customHeight="1" outlineLevel="2" collapsed="1">
      <c r="B359" s="302"/>
      <c r="C359" s="191" t="s">
        <v>737</v>
      </c>
      <c r="D359" s="191" t="s">
        <v>342</v>
      </c>
      <c r="E359" s="192" t="s">
        <v>1797</v>
      </c>
      <c r="F359" s="193" t="s">
        <v>1798</v>
      </c>
      <c r="G359" s="194" t="s">
        <v>390</v>
      </c>
      <c r="H359" s="195">
        <v>113.597</v>
      </c>
      <c r="I359" s="269">
        <v>153.3</v>
      </c>
      <c r="J359" s="197">
        <f>ROUND(I359*H359,2)</f>
        <v>17414.42</v>
      </c>
      <c r="K359" s="193" t="s">
        <v>346</v>
      </c>
      <c r="L359" s="322"/>
    </row>
    <row r="360" spans="2:12" s="13" customFormat="1" ht="13.5" hidden="1" outlineLevel="3">
      <c r="B360" s="331"/>
      <c r="C360" s="204"/>
      <c r="D360" s="206" t="s">
        <v>348</v>
      </c>
      <c r="E360" s="210" t="s">
        <v>34</v>
      </c>
      <c r="F360" s="211" t="s">
        <v>2650</v>
      </c>
      <c r="G360" s="204"/>
      <c r="H360" s="212">
        <v>113.597</v>
      </c>
      <c r="I360" s="332" t="s">
        <v>34</v>
      </c>
      <c r="J360" s="204"/>
      <c r="K360" s="204"/>
      <c r="L360" s="333"/>
    </row>
    <row r="361" spans="2:12" s="14" customFormat="1" ht="13.5" hidden="1" outlineLevel="3">
      <c r="B361" s="335"/>
      <c r="C361" s="205"/>
      <c r="D361" s="206" t="s">
        <v>348</v>
      </c>
      <c r="E361" s="207" t="s">
        <v>2503</v>
      </c>
      <c r="F361" s="208" t="s">
        <v>352</v>
      </c>
      <c r="G361" s="205"/>
      <c r="H361" s="209">
        <v>113.597</v>
      </c>
      <c r="I361" s="336" t="s">
        <v>34</v>
      </c>
      <c r="J361" s="205"/>
      <c r="K361" s="205"/>
      <c r="L361" s="337"/>
    </row>
    <row r="362" spans="2:12" s="1" customFormat="1" ht="22.5" customHeight="1" outlineLevel="2" collapsed="1">
      <c r="B362" s="302"/>
      <c r="C362" s="191" t="s">
        <v>741</v>
      </c>
      <c r="D362" s="191" t="s">
        <v>342</v>
      </c>
      <c r="E362" s="192" t="s">
        <v>941</v>
      </c>
      <c r="F362" s="193" t="s">
        <v>942</v>
      </c>
      <c r="G362" s="194" t="s">
        <v>345</v>
      </c>
      <c r="H362" s="195">
        <v>34.08</v>
      </c>
      <c r="I362" s="269">
        <v>36.1</v>
      </c>
      <c r="J362" s="197">
        <f>ROUND(I362*H362,2)</f>
        <v>1230.29</v>
      </c>
      <c r="K362" s="193" t="s">
        <v>346</v>
      </c>
      <c r="L362" s="322"/>
    </row>
    <row r="363" spans="2:12" s="12" customFormat="1" ht="13.5" hidden="1" outlineLevel="3">
      <c r="B363" s="342"/>
      <c r="C363" s="203"/>
      <c r="D363" s="206" t="s">
        <v>348</v>
      </c>
      <c r="E363" s="343" t="s">
        <v>34</v>
      </c>
      <c r="F363" s="344" t="s">
        <v>2651</v>
      </c>
      <c r="G363" s="203"/>
      <c r="H363" s="345" t="s">
        <v>34</v>
      </c>
      <c r="I363" s="346" t="s">
        <v>34</v>
      </c>
      <c r="J363" s="203"/>
      <c r="K363" s="203"/>
      <c r="L363" s="347"/>
    </row>
    <row r="364" spans="2:12" s="13" customFormat="1" ht="13.5" hidden="1" outlineLevel="3">
      <c r="B364" s="331"/>
      <c r="C364" s="204"/>
      <c r="D364" s="206" t="s">
        <v>348</v>
      </c>
      <c r="E364" s="210" t="s">
        <v>34</v>
      </c>
      <c r="F364" s="211" t="s">
        <v>2652</v>
      </c>
      <c r="G364" s="204"/>
      <c r="H364" s="212">
        <v>17.04</v>
      </c>
      <c r="I364" s="332" t="s">
        <v>34</v>
      </c>
      <c r="J364" s="204"/>
      <c r="K364" s="204"/>
      <c r="L364" s="333"/>
    </row>
    <row r="365" spans="2:12" s="13" customFormat="1" ht="13.5" hidden="1" outlineLevel="3">
      <c r="B365" s="331"/>
      <c r="C365" s="204"/>
      <c r="D365" s="206" t="s">
        <v>348</v>
      </c>
      <c r="E365" s="210" t="s">
        <v>34</v>
      </c>
      <c r="F365" s="211" t="s">
        <v>2653</v>
      </c>
      <c r="G365" s="204"/>
      <c r="H365" s="212">
        <v>17.04</v>
      </c>
      <c r="I365" s="332" t="s">
        <v>34</v>
      </c>
      <c r="J365" s="204"/>
      <c r="K365" s="204"/>
      <c r="L365" s="333"/>
    </row>
    <row r="366" spans="2:12" s="14" customFormat="1" ht="13.5" hidden="1" outlineLevel="3">
      <c r="B366" s="335"/>
      <c r="C366" s="205"/>
      <c r="D366" s="206" t="s">
        <v>348</v>
      </c>
      <c r="E366" s="207" t="s">
        <v>34</v>
      </c>
      <c r="F366" s="208" t="s">
        <v>352</v>
      </c>
      <c r="G366" s="205"/>
      <c r="H366" s="209">
        <v>34.08</v>
      </c>
      <c r="I366" s="336" t="s">
        <v>34</v>
      </c>
      <c r="J366" s="205"/>
      <c r="K366" s="205"/>
      <c r="L366" s="337"/>
    </row>
    <row r="367" spans="2:12" s="1" customFormat="1" ht="22.5" customHeight="1" outlineLevel="2">
      <c r="B367" s="302"/>
      <c r="C367" s="191" t="s">
        <v>743</v>
      </c>
      <c r="D367" s="191" t="s">
        <v>342</v>
      </c>
      <c r="E367" s="192" t="s">
        <v>933</v>
      </c>
      <c r="F367" s="193" t="s">
        <v>934</v>
      </c>
      <c r="G367" s="194" t="s">
        <v>345</v>
      </c>
      <c r="H367" s="195">
        <v>34.08</v>
      </c>
      <c r="I367" s="269">
        <v>10.3</v>
      </c>
      <c r="J367" s="197">
        <f>ROUND(I367*H367,2)</f>
        <v>351.02</v>
      </c>
      <c r="K367" s="193" t="s">
        <v>346</v>
      </c>
      <c r="L367" s="322"/>
    </row>
    <row r="368" spans="2:12" s="1" customFormat="1" ht="22.5" customHeight="1" outlineLevel="2" collapsed="1">
      <c r="B368" s="302"/>
      <c r="C368" s="191" t="s">
        <v>763</v>
      </c>
      <c r="D368" s="191" t="s">
        <v>342</v>
      </c>
      <c r="E368" s="192" t="s">
        <v>2654</v>
      </c>
      <c r="F368" s="193" t="s">
        <v>2655</v>
      </c>
      <c r="G368" s="194" t="s">
        <v>390</v>
      </c>
      <c r="H368" s="195">
        <v>113.597</v>
      </c>
      <c r="I368" s="269">
        <v>257.8</v>
      </c>
      <c r="J368" s="197">
        <f>ROUND(I368*H368,2)</f>
        <v>29285.31</v>
      </c>
      <c r="K368" s="193" t="s">
        <v>34</v>
      </c>
      <c r="L368" s="322"/>
    </row>
    <row r="369" spans="2:12" s="13" customFormat="1" ht="13.5" hidden="1" outlineLevel="3">
      <c r="B369" s="331"/>
      <c r="C369" s="204"/>
      <c r="D369" s="206" t="s">
        <v>348</v>
      </c>
      <c r="E369" s="210" t="s">
        <v>34</v>
      </c>
      <c r="F369" s="211" t="s">
        <v>2650</v>
      </c>
      <c r="G369" s="204"/>
      <c r="H369" s="212">
        <v>113.597</v>
      </c>
      <c r="I369" s="332" t="s">
        <v>34</v>
      </c>
      <c r="J369" s="204"/>
      <c r="K369" s="204"/>
      <c r="L369" s="333"/>
    </row>
    <row r="370" spans="2:12" s="1" customFormat="1" ht="22.5" customHeight="1" outlineLevel="2" collapsed="1">
      <c r="B370" s="302"/>
      <c r="C370" s="191" t="s">
        <v>766</v>
      </c>
      <c r="D370" s="191" t="s">
        <v>342</v>
      </c>
      <c r="E370" s="192" t="s">
        <v>1824</v>
      </c>
      <c r="F370" s="193" t="s">
        <v>1825</v>
      </c>
      <c r="G370" s="194" t="s">
        <v>390</v>
      </c>
      <c r="H370" s="195">
        <v>113.597</v>
      </c>
      <c r="I370" s="269">
        <v>22.3</v>
      </c>
      <c r="J370" s="197">
        <f>ROUND(I370*H370,2)</f>
        <v>2533.21</v>
      </c>
      <c r="K370" s="193" t="s">
        <v>34</v>
      </c>
      <c r="L370" s="322"/>
    </row>
    <row r="371" spans="2:12" s="13" customFormat="1" ht="13.5" hidden="1" outlineLevel="3">
      <c r="B371" s="331"/>
      <c r="C371" s="204"/>
      <c r="D371" s="206" t="s">
        <v>348</v>
      </c>
      <c r="E371" s="210" t="s">
        <v>34</v>
      </c>
      <c r="F371" s="211" t="s">
        <v>2495</v>
      </c>
      <c r="G371" s="204"/>
      <c r="H371" s="212">
        <v>113.597</v>
      </c>
      <c r="I371" s="332" t="s">
        <v>34</v>
      </c>
      <c r="J371" s="204"/>
      <c r="K371" s="204"/>
      <c r="L371" s="333"/>
    </row>
    <row r="372" spans="2:12" s="1" customFormat="1" ht="22.5" customHeight="1" outlineLevel="2" collapsed="1">
      <c r="B372" s="302"/>
      <c r="C372" s="191" t="s">
        <v>769</v>
      </c>
      <c r="D372" s="191" t="s">
        <v>342</v>
      </c>
      <c r="E372" s="192" t="s">
        <v>2656</v>
      </c>
      <c r="F372" s="193" t="s">
        <v>2657</v>
      </c>
      <c r="G372" s="194" t="s">
        <v>390</v>
      </c>
      <c r="H372" s="195">
        <v>113.597</v>
      </c>
      <c r="I372" s="269">
        <v>257.8</v>
      </c>
      <c r="J372" s="197">
        <f>ROUND(I372*H372,2)</f>
        <v>29285.31</v>
      </c>
      <c r="K372" s="193" t="s">
        <v>34</v>
      </c>
      <c r="L372" s="322"/>
    </row>
    <row r="373" spans="2:12" s="13" customFormat="1" ht="13.5" hidden="1" outlineLevel="3">
      <c r="B373" s="331"/>
      <c r="C373" s="204"/>
      <c r="D373" s="206" t="s">
        <v>348</v>
      </c>
      <c r="E373" s="210" t="s">
        <v>34</v>
      </c>
      <c r="F373" s="211" t="s">
        <v>2650</v>
      </c>
      <c r="G373" s="204"/>
      <c r="H373" s="212">
        <v>113.597</v>
      </c>
      <c r="I373" s="332" t="s">
        <v>34</v>
      </c>
      <c r="J373" s="204"/>
      <c r="K373" s="204"/>
      <c r="L373" s="333"/>
    </row>
    <row r="374" spans="2:12" s="1" customFormat="1" ht="22.5" customHeight="1" outlineLevel="2" collapsed="1">
      <c r="B374" s="302"/>
      <c r="C374" s="191" t="s">
        <v>772</v>
      </c>
      <c r="D374" s="191" t="s">
        <v>342</v>
      </c>
      <c r="E374" s="192" t="s">
        <v>1820</v>
      </c>
      <c r="F374" s="193" t="s">
        <v>1821</v>
      </c>
      <c r="G374" s="194" t="s">
        <v>390</v>
      </c>
      <c r="H374" s="195">
        <v>113.597</v>
      </c>
      <c r="I374" s="269">
        <v>16.7</v>
      </c>
      <c r="J374" s="197">
        <f>ROUND(I374*H374,2)</f>
        <v>1897.07</v>
      </c>
      <c r="K374" s="193" t="s">
        <v>34</v>
      </c>
      <c r="L374" s="322"/>
    </row>
    <row r="375" spans="2:12" s="13" customFormat="1" ht="13.5" hidden="1" outlineLevel="3">
      <c r="B375" s="331"/>
      <c r="C375" s="204"/>
      <c r="D375" s="206" t="s">
        <v>348</v>
      </c>
      <c r="E375" s="210" t="s">
        <v>34</v>
      </c>
      <c r="F375" s="211" t="s">
        <v>2495</v>
      </c>
      <c r="G375" s="204"/>
      <c r="H375" s="212">
        <v>113.597</v>
      </c>
      <c r="I375" s="332" t="s">
        <v>34</v>
      </c>
      <c r="J375" s="204"/>
      <c r="K375" s="204"/>
      <c r="L375" s="333"/>
    </row>
    <row r="376" spans="2:12" s="1" customFormat="1" ht="31.5" customHeight="1" outlineLevel="2" collapsed="1">
      <c r="B376" s="302"/>
      <c r="C376" s="191" t="s">
        <v>779</v>
      </c>
      <c r="D376" s="191" t="s">
        <v>342</v>
      </c>
      <c r="E376" s="192" t="s">
        <v>1810</v>
      </c>
      <c r="F376" s="193" t="s">
        <v>1811</v>
      </c>
      <c r="G376" s="194" t="s">
        <v>390</v>
      </c>
      <c r="H376" s="195">
        <v>113.597</v>
      </c>
      <c r="I376" s="269">
        <v>278.6</v>
      </c>
      <c r="J376" s="197">
        <f>ROUND(I376*H376,2)</f>
        <v>31648.12</v>
      </c>
      <c r="K376" s="193" t="s">
        <v>346</v>
      </c>
      <c r="L376" s="322"/>
    </row>
    <row r="377" spans="2:12" s="13" customFormat="1" ht="13.5" hidden="1" outlineLevel="3">
      <c r="B377" s="331"/>
      <c r="C377" s="204"/>
      <c r="D377" s="206" t="s">
        <v>348</v>
      </c>
      <c r="E377" s="210" t="s">
        <v>34</v>
      </c>
      <c r="F377" s="211" t="s">
        <v>2650</v>
      </c>
      <c r="G377" s="204"/>
      <c r="H377" s="212">
        <v>113.597</v>
      </c>
      <c r="I377" s="332" t="s">
        <v>34</v>
      </c>
      <c r="J377" s="204"/>
      <c r="K377" s="204"/>
      <c r="L377" s="333"/>
    </row>
    <row r="378" spans="2:12" s="1" customFormat="1" ht="22.5" customHeight="1" outlineLevel="2" collapsed="1">
      <c r="B378" s="302"/>
      <c r="C378" s="191" t="s">
        <v>782</v>
      </c>
      <c r="D378" s="191" t="s">
        <v>342</v>
      </c>
      <c r="E378" s="192" t="s">
        <v>1820</v>
      </c>
      <c r="F378" s="193" t="s">
        <v>1821</v>
      </c>
      <c r="G378" s="194" t="s">
        <v>390</v>
      </c>
      <c r="H378" s="195">
        <v>113.597</v>
      </c>
      <c r="I378" s="269">
        <v>16.7</v>
      </c>
      <c r="J378" s="197">
        <f>ROUND(I378*H378,2)</f>
        <v>1897.07</v>
      </c>
      <c r="K378" s="193" t="s">
        <v>34</v>
      </c>
      <c r="L378" s="322"/>
    </row>
    <row r="379" spans="2:12" s="13" customFormat="1" ht="13.5" hidden="1" outlineLevel="3">
      <c r="B379" s="331"/>
      <c r="C379" s="204"/>
      <c r="D379" s="206" t="s">
        <v>348</v>
      </c>
      <c r="E379" s="210" t="s">
        <v>34</v>
      </c>
      <c r="F379" s="211" t="s">
        <v>2495</v>
      </c>
      <c r="G379" s="204"/>
      <c r="H379" s="212">
        <v>113.597</v>
      </c>
      <c r="I379" s="332" t="s">
        <v>34</v>
      </c>
      <c r="J379" s="204"/>
      <c r="K379" s="204"/>
      <c r="L379" s="333"/>
    </row>
    <row r="380" spans="2:12" s="11" customFormat="1" ht="29.85" customHeight="1" outlineLevel="1">
      <c r="B380" s="318"/>
      <c r="C380" s="182"/>
      <c r="D380" s="188" t="s">
        <v>74</v>
      </c>
      <c r="E380" s="189" t="s">
        <v>373</v>
      </c>
      <c r="F380" s="189" t="s">
        <v>1849</v>
      </c>
      <c r="G380" s="182"/>
      <c r="H380" s="182"/>
      <c r="I380" s="321" t="s">
        <v>34</v>
      </c>
      <c r="J380" s="190">
        <f>J381</f>
        <v>268.82</v>
      </c>
      <c r="K380" s="182"/>
      <c r="L380" s="320"/>
    </row>
    <row r="381" spans="2:12" s="1" customFormat="1" ht="22.5" customHeight="1" outlineLevel="2" collapsed="1">
      <c r="B381" s="302"/>
      <c r="C381" s="191" t="s">
        <v>789</v>
      </c>
      <c r="D381" s="191" t="s">
        <v>342</v>
      </c>
      <c r="E381" s="192" t="s">
        <v>2658</v>
      </c>
      <c r="F381" s="193" t="s">
        <v>2659</v>
      </c>
      <c r="G381" s="194" t="s">
        <v>390</v>
      </c>
      <c r="H381" s="195">
        <v>0.603</v>
      </c>
      <c r="I381" s="269">
        <v>445.8</v>
      </c>
      <c r="J381" s="197">
        <f>ROUND(I381*H381,2)</f>
        <v>268.82</v>
      </c>
      <c r="K381" s="193" t="s">
        <v>34</v>
      </c>
      <c r="L381" s="322"/>
    </row>
    <row r="382" spans="2:12" s="12" customFormat="1" ht="13.5" hidden="1" outlineLevel="3">
      <c r="B382" s="342"/>
      <c r="C382" s="203"/>
      <c r="D382" s="206" t="s">
        <v>348</v>
      </c>
      <c r="E382" s="343" t="s">
        <v>34</v>
      </c>
      <c r="F382" s="344" t="s">
        <v>2617</v>
      </c>
      <c r="G382" s="203"/>
      <c r="H382" s="345" t="s">
        <v>34</v>
      </c>
      <c r="I382" s="346" t="s">
        <v>34</v>
      </c>
      <c r="J382" s="203"/>
      <c r="K382" s="203"/>
      <c r="L382" s="347"/>
    </row>
    <row r="383" spans="2:12" s="13" customFormat="1" ht="13.5" hidden="1" outlineLevel="3">
      <c r="B383" s="331"/>
      <c r="C383" s="204"/>
      <c r="D383" s="206" t="s">
        <v>348</v>
      </c>
      <c r="E383" s="210" t="s">
        <v>34</v>
      </c>
      <c r="F383" s="211" t="s">
        <v>2660</v>
      </c>
      <c r="G383" s="204"/>
      <c r="H383" s="212">
        <v>0.603</v>
      </c>
      <c r="I383" s="332" t="s">
        <v>34</v>
      </c>
      <c r="J383" s="204"/>
      <c r="K383" s="204"/>
      <c r="L383" s="333"/>
    </row>
    <row r="384" spans="2:12" s="11" customFormat="1" ht="29.85" customHeight="1" outlineLevel="1">
      <c r="B384" s="318"/>
      <c r="C384" s="182"/>
      <c r="D384" s="188" t="s">
        <v>74</v>
      </c>
      <c r="E384" s="189" t="s">
        <v>382</v>
      </c>
      <c r="F384" s="189" t="s">
        <v>1861</v>
      </c>
      <c r="G384" s="182"/>
      <c r="H384" s="182"/>
      <c r="I384" s="321" t="s">
        <v>34</v>
      </c>
      <c r="J384" s="190">
        <f>SUM(J385:J473)</f>
        <v>574074.42</v>
      </c>
      <c r="K384" s="182"/>
      <c r="L384" s="320"/>
    </row>
    <row r="385" spans="2:12" s="1" customFormat="1" ht="31.5" customHeight="1" outlineLevel="2" collapsed="1">
      <c r="B385" s="302"/>
      <c r="C385" s="191" t="s">
        <v>799</v>
      </c>
      <c r="D385" s="191" t="s">
        <v>342</v>
      </c>
      <c r="E385" s="192" t="s">
        <v>2661</v>
      </c>
      <c r="F385" s="193" t="s">
        <v>2662</v>
      </c>
      <c r="G385" s="194" t="s">
        <v>491</v>
      </c>
      <c r="H385" s="195">
        <v>78.75</v>
      </c>
      <c r="I385" s="269">
        <v>738.4</v>
      </c>
      <c r="J385" s="197">
        <f>ROUND(I385*H385,2)</f>
        <v>58149</v>
      </c>
      <c r="K385" s="193" t="s">
        <v>346</v>
      </c>
      <c r="L385" s="322"/>
    </row>
    <row r="386" spans="2:12" s="13" customFormat="1" ht="13.5" hidden="1" outlineLevel="3">
      <c r="B386" s="331"/>
      <c r="C386" s="204"/>
      <c r="D386" s="206" t="s">
        <v>348</v>
      </c>
      <c r="E386" s="210" t="s">
        <v>34</v>
      </c>
      <c r="F386" s="211" t="s">
        <v>2663</v>
      </c>
      <c r="G386" s="204"/>
      <c r="H386" s="212">
        <v>77.25</v>
      </c>
      <c r="I386" s="332" t="s">
        <v>34</v>
      </c>
      <c r="J386" s="204"/>
      <c r="K386" s="204"/>
      <c r="L386" s="333"/>
    </row>
    <row r="387" spans="2:12" s="15" customFormat="1" ht="13.5" hidden="1" outlineLevel="3">
      <c r="B387" s="339"/>
      <c r="C387" s="213"/>
      <c r="D387" s="206" t="s">
        <v>348</v>
      </c>
      <c r="E387" s="214" t="s">
        <v>2496</v>
      </c>
      <c r="F387" s="215" t="s">
        <v>363</v>
      </c>
      <c r="G387" s="213"/>
      <c r="H387" s="216">
        <v>77.25</v>
      </c>
      <c r="I387" s="340" t="s">
        <v>34</v>
      </c>
      <c r="J387" s="213"/>
      <c r="K387" s="213"/>
      <c r="L387" s="341"/>
    </row>
    <row r="388" spans="2:12" s="13" customFormat="1" ht="13.5" hidden="1" outlineLevel="3">
      <c r="B388" s="331"/>
      <c r="C388" s="204"/>
      <c r="D388" s="206" t="s">
        <v>348</v>
      </c>
      <c r="E388" s="210" t="s">
        <v>34</v>
      </c>
      <c r="F388" s="211" t="s">
        <v>2664</v>
      </c>
      <c r="G388" s="204"/>
      <c r="H388" s="212">
        <v>78.75</v>
      </c>
      <c r="I388" s="332" t="s">
        <v>34</v>
      </c>
      <c r="J388" s="204"/>
      <c r="K388" s="204"/>
      <c r="L388" s="333"/>
    </row>
    <row r="389" spans="2:12" s="15" customFormat="1" ht="13.5" hidden="1" outlineLevel="3">
      <c r="B389" s="339"/>
      <c r="C389" s="213"/>
      <c r="D389" s="206" t="s">
        <v>348</v>
      </c>
      <c r="E389" s="214" t="s">
        <v>2497</v>
      </c>
      <c r="F389" s="215" t="s">
        <v>363</v>
      </c>
      <c r="G389" s="213"/>
      <c r="H389" s="216">
        <v>78.75</v>
      </c>
      <c r="I389" s="340" t="s">
        <v>34</v>
      </c>
      <c r="J389" s="213"/>
      <c r="K389" s="213"/>
      <c r="L389" s="341"/>
    </row>
    <row r="390" spans="2:12" s="1" customFormat="1" ht="31.5" customHeight="1" outlineLevel="2" collapsed="1">
      <c r="B390" s="302"/>
      <c r="C390" s="217" t="s">
        <v>804</v>
      </c>
      <c r="D390" s="217" t="s">
        <v>441</v>
      </c>
      <c r="E390" s="218" t="s">
        <v>2665</v>
      </c>
      <c r="F390" s="219" t="s">
        <v>2666</v>
      </c>
      <c r="G390" s="220" t="s">
        <v>1130</v>
      </c>
      <c r="H390" s="221">
        <v>31.815</v>
      </c>
      <c r="I390" s="270">
        <v>8729.8</v>
      </c>
      <c r="J390" s="222">
        <f>ROUND(I390*H390,2)</f>
        <v>277738.59</v>
      </c>
      <c r="K390" s="219" t="s">
        <v>346</v>
      </c>
      <c r="L390" s="334"/>
    </row>
    <row r="391" spans="2:12" s="13" customFormat="1" ht="13.5" hidden="1" outlineLevel="3">
      <c r="B391" s="331"/>
      <c r="C391" s="204"/>
      <c r="D391" s="206" t="s">
        <v>348</v>
      </c>
      <c r="E391" s="210" t="s">
        <v>34</v>
      </c>
      <c r="F391" s="211" t="s">
        <v>2667</v>
      </c>
      <c r="G391" s="204"/>
      <c r="H391" s="212">
        <v>31.815</v>
      </c>
      <c r="I391" s="332" t="s">
        <v>34</v>
      </c>
      <c r="J391" s="204"/>
      <c r="K391" s="204"/>
      <c r="L391" s="333"/>
    </row>
    <row r="392" spans="2:12" s="1" customFormat="1" ht="22.5" customHeight="1" outlineLevel="2" collapsed="1">
      <c r="B392" s="302"/>
      <c r="C392" s="191" t="s">
        <v>808</v>
      </c>
      <c r="D392" s="191" t="s">
        <v>342</v>
      </c>
      <c r="E392" s="192" t="s">
        <v>2668</v>
      </c>
      <c r="F392" s="193" t="s">
        <v>2669</v>
      </c>
      <c r="G392" s="194" t="s">
        <v>345</v>
      </c>
      <c r="H392" s="195">
        <v>3.369</v>
      </c>
      <c r="I392" s="269">
        <v>3099.9</v>
      </c>
      <c r="J392" s="197">
        <f>ROUND(I392*H392,2)</f>
        <v>10443.56</v>
      </c>
      <c r="K392" s="193" t="s">
        <v>34</v>
      </c>
      <c r="L392" s="322"/>
    </row>
    <row r="393" spans="2:12" s="12" customFormat="1" ht="13.5" hidden="1" outlineLevel="3">
      <c r="B393" s="342"/>
      <c r="C393" s="203"/>
      <c r="D393" s="206" t="s">
        <v>348</v>
      </c>
      <c r="E393" s="343" t="s">
        <v>34</v>
      </c>
      <c r="F393" s="344" t="s">
        <v>625</v>
      </c>
      <c r="G393" s="203"/>
      <c r="H393" s="345" t="s">
        <v>34</v>
      </c>
      <c r="I393" s="346" t="s">
        <v>34</v>
      </c>
      <c r="J393" s="203"/>
      <c r="K393" s="203"/>
      <c r="L393" s="347"/>
    </row>
    <row r="394" spans="2:12" s="13" customFormat="1" ht="13.5" hidden="1" outlineLevel="3">
      <c r="B394" s="331"/>
      <c r="C394" s="204"/>
      <c r="D394" s="206" t="s">
        <v>348</v>
      </c>
      <c r="E394" s="210" t="s">
        <v>34</v>
      </c>
      <c r="F394" s="211" t="s">
        <v>2670</v>
      </c>
      <c r="G394" s="204"/>
      <c r="H394" s="212">
        <v>1.428</v>
      </c>
      <c r="I394" s="332" t="s">
        <v>34</v>
      </c>
      <c r="J394" s="204"/>
      <c r="K394" s="204"/>
      <c r="L394" s="333"/>
    </row>
    <row r="395" spans="2:12" s="13" customFormat="1" ht="13.5" hidden="1" outlineLevel="3">
      <c r="B395" s="331"/>
      <c r="C395" s="204"/>
      <c r="D395" s="206" t="s">
        <v>348</v>
      </c>
      <c r="E395" s="210" t="s">
        <v>34</v>
      </c>
      <c r="F395" s="211" t="s">
        <v>2671</v>
      </c>
      <c r="G395" s="204"/>
      <c r="H395" s="212">
        <v>1.941</v>
      </c>
      <c r="I395" s="332" t="s">
        <v>34</v>
      </c>
      <c r="J395" s="204"/>
      <c r="K395" s="204"/>
      <c r="L395" s="333"/>
    </row>
    <row r="396" spans="2:12" s="14" customFormat="1" ht="13.5" hidden="1" outlineLevel="3">
      <c r="B396" s="335"/>
      <c r="C396" s="205"/>
      <c r="D396" s="206" t="s">
        <v>348</v>
      </c>
      <c r="E396" s="207" t="s">
        <v>34</v>
      </c>
      <c r="F396" s="208" t="s">
        <v>352</v>
      </c>
      <c r="G396" s="205"/>
      <c r="H396" s="209">
        <v>3.369</v>
      </c>
      <c r="I396" s="336" t="s">
        <v>34</v>
      </c>
      <c r="J396" s="205"/>
      <c r="K396" s="205"/>
      <c r="L396" s="337"/>
    </row>
    <row r="397" spans="2:12" s="1" customFormat="1" ht="22.5" customHeight="1" outlineLevel="2" collapsed="1">
      <c r="B397" s="302"/>
      <c r="C397" s="191" t="s">
        <v>31</v>
      </c>
      <c r="D397" s="191" t="s">
        <v>342</v>
      </c>
      <c r="E397" s="192" t="s">
        <v>2672</v>
      </c>
      <c r="F397" s="193" t="s">
        <v>2673</v>
      </c>
      <c r="G397" s="194" t="s">
        <v>345</v>
      </c>
      <c r="H397" s="195">
        <v>25.761</v>
      </c>
      <c r="I397" s="269">
        <v>3099.9</v>
      </c>
      <c r="J397" s="197">
        <f>ROUND(I397*H397,2)</f>
        <v>79856.52</v>
      </c>
      <c r="K397" s="193" t="s">
        <v>34</v>
      </c>
      <c r="L397" s="322"/>
    </row>
    <row r="398" spans="2:12" s="12" customFormat="1" ht="13.5" hidden="1" outlineLevel="3">
      <c r="B398" s="342"/>
      <c r="C398" s="203"/>
      <c r="D398" s="206" t="s">
        <v>348</v>
      </c>
      <c r="E398" s="343" t="s">
        <v>34</v>
      </c>
      <c r="F398" s="344" t="s">
        <v>625</v>
      </c>
      <c r="G398" s="203"/>
      <c r="H398" s="345" t="s">
        <v>34</v>
      </c>
      <c r="I398" s="346" t="s">
        <v>34</v>
      </c>
      <c r="J398" s="203"/>
      <c r="K398" s="203"/>
      <c r="L398" s="347"/>
    </row>
    <row r="399" spans="2:12" s="13" customFormat="1" ht="13.5" hidden="1" outlineLevel="3">
      <c r="B399" s="331"/>
      <c r="C399" s="204"/>
      <c r="D399" s="206" t="s">
        <v>348</v>
      </c>
      <c r="E399" s="210" t="s">
        <v>34</v>
      </c>
      <c r="F399" s="211" t="s">
        <v>2674</v>
      </c>
      <c r="G399" s="204"/>
      <c r="H399" s="212">
        <v>11.271</v>
      </c>
      <c r="I399" s="332" t="s">
        <v>34</v>
      </c>
      <c r="J399" s="204"/>
      <c r="K399" s="204"/>
      <c r="L399" s="333"/>
    </row>
    <row r="400" spans="2:12" s="13" customFormat="1" ht="13.5" hidden="1" outlineLevel="3">
      <c r="B400" s="331"/>
      <c r="C400" s="204"/>
      <c r="D400" s="206" t="s">
        <v>348</v>
      </c>
      <c r="E400" s="210" t="s">
        <v>34</v>
      </c>
      <c r="F400" s="211" t="s">
        <v>2675</v>
      </c>
      <c r="G400" s="204"/>
      <c r="H400" s="212">
        <v>14.49</v>
      </c>
      <c r="I400" s="332" t="s">
        <v>34</v>
      </c>
      <c r="J400" s="204"/>
      <c r="K400" s="204"/>
      <c r="L400" s="333"/>
    </row>
    <row r="401" spans="2:12" s="14" customFormat="1" ht="13.5" hidden="1" outlineLevel="3">
      <c r="B401" s="335"/>
      <c r="C401" s="205"/>
      <c r="D401" s="206" t="s">
        <v>348</v>
      </c>
      <c r="E401" s="207" t="s">
        <v>34</v>
      </c>
      <c r="F401" s="208" t="s">
        <v>352</v>
      </c>
      <c r="G401" s="205"/>
      <c r="H401" s="209">
        <v>25.761</v>
      </c>
      <c r="I401" s="336" t="s">
        <v>34</v>
      </c>
      <c r="J401" s="205"/>
      <c r="K401" s="205"/>
      <c r="L401" s="337"/>
    </row>
    <row r="402" spans="2:12" s="1" customFormat="1" ht="22.5" customHeight="1" outlineLevel="2" collapsed="1">
      <c r="B402" s="302"/>
      <c r="C402" s="191" t="s">
        <v>820</v>
      </c>
      <c r="D402" s="191" t="s">
        <v>342</v>
      </c>
      <c r="E402" s="192" t="s">
        <v>1942</v>
      </c>
      <c r="F402" s="193" t="s">
        <v>1943</v>
      </c>
      <c r="G402" s="194" t="s">
        <v>390</v>
      </c>
      <c r="H402" s="195">
        <v>18.09</v>
      </c>
      <c r="I402" s="269">
        <v>975.2</v>
      </c>
      <c r="J402" s="197">
        <f>ROUND(I402*H402,2)</f>
        <v>17641.37</v>
      </c>
      <c r="K402" s="193" t="s">
        <v>346</v>
      </c>
      <c r="L402" s="322"/>
    </row>
    <row r="403" spans="2:12" s="12" customFormat="1" ht="13.5" hidden="1" outlineLevel="3">
      <c r="B403" s="342"/>
      <c r="C403" s="203"/>
      <c r="D403" s="206" t="s">
        <v>348</v>
      </c>
      <c r="E403" s="343" t="s">
        <v>34</v>
      </c>
      <c r="F403" s="344" t="s">
        <v>625</v>
      </c>
      <c r="G403" s="203"/>
      <c r="H403" s="345" t="s">
        <v>34</v>
      </c>
      <c r="I403" s="346" t="s">
        <v>34</v>
      </c>
      <c r="J403" s="203"/>
      <c r="K403" s="203"/>
      <c r="L403" s="347"/>
    </row>
    <row r="404" spans="2:12" s="13" customFormat="1" ht="13.5" hidden="1" outlineLevel="3">
      <c r="B404" s="331"/>
      <c r="C404" s="204"/>
      <c r="D404" s="206" t="s">
        <v>348</v>
      </c>
      <c r="E404" s="210" t="s">
        <v>34</v>
      </c>
      <c r="F404" s="211" t="s">
        <v>2676</v>
      </c>
      <c r="G404" s="204"/>
      <c r="H404" s="212">
        <v>7.59</v>
      </c>
      <c r="I404" s="332" t="s">
        <v>34</v>
      </c>
      <c r="J404" s="204"/>
      <c r="K404" s="204"/>
      <c r="L404" s="333"/>
    </row>
    <row r="405" spans="2:12" s="13" customFormat="1" ht="13.5" hidden="1" outlineLevel="3">
      <c r="B405" s="331"/>
      <c r="C405" s="204"/>
      <c r="D405" s="206" t="s">
        <v>348</v>
      </c>
      <c r="E405" s="210" t="s">
        <v>34</v>
      </c>
      <c r="F405" s="211" t="s">
        <v>2677</v>
      </c>
      <c r="G405" s="204"/>
      <c r="H405" s="212">
        <v>10.5</v>
      </c>
      <c r="I405" s="332" t="s">
        <v>34</v>
      </c>
      <c r="J405" s="204"/>
      <c r="K405" s="204"/>
      <c r="L405" s="333"/>
    </row>
    <row r="406" spans="2:12" s="14" customFormat="1" ht="13.5" hidden="1" outlineLevel="3">
      <c r="B406" s="335"/>
      <c r="C406" s="205"/>
      <c r="D406" s="206" t="s">
        <v>348</v>
      </c>
      <c r="E406" s="207" t="s">
        <v>34</v>
      </c>
      <c r="F406" s="208" t="s">
        <v>352</v>
      </c>
      <c r="G406" s="205"/>
      <c r="H406" s="209">
        <v>18.09</v>
      </c>
      <c r="I406" s="336" t="s">
        <v>34</v>
      </c>
      <c r="J406" s="205"/>
      <c r="K406" s="205"/>
      <c r="L406" s="337"/>
    </row>
    <row r="407" spans="2:12" s="1" customFormat="1" ht="22.5" customHeight="1" outlineLevel="2" collapsed="1">
      <c r="B407" s="302"/>
      <c r="C407" s="191" t="s">
        <v>829</v>
      </c>
      <c r="D407" s="191" t="s">
        <v>342</v>
      </c>
      <c r="E407" s="192" t="s">
        <v>1950</v>
      </c>
      <c r="F407" s="193" t="s">
        <v>1951</v>
      </c>
      <c r="G407" s="194" t="s">
        <v>417</v>
      </c>
      <c r="H407" s="195">
        <v>0.027</v>
      </c>
      <c r="I407" s="269">
        <v>28282</v>
      </c>
      <c r="J407" s="197">
        <f>ROUND(I407*H407,2)</f>
        <v>763.61</v>
      </c>
      <c r="K407" s="193" t="s">
        <v>346</v>
      </c>
      <c r="L407" s="322"/>
    </row>
    <row r="408" spans="2:12" s="12" customFormat="1" ht="13.5" hidden="1" outlineLevel="3">
      <c r="B408" s="342"/>
      <c r="C408" s="203"/>
      <c r="D408" s="206" t="s">
        <v>348</v>
      </c>
      <c r="E408" s="343" t="s">
        <v>34</v>
      </c>
      <c r="F408" s="344" t="s">
        <v>625</v>
      </c>
      <c r="G408" s="203"/>
      <c r="H408" s="345" t="s">
        <v>34</v>
      </c>
      <c r="I408" s="346" t="s">
        <v>34</v>
      </c>
      <c r="J408" s="203"/>
      <c r="K408" s="203"/>
      <c r="L408" s="347"/>
    </row>
    <row r="409" spans="2:12" s="13" customFormat="1" ht="13.5" hidden="1" outlineLevel="3">
      <c r="B409" s="331"/>
      <c r="C409" s="204"/>
      <c r="D409" s="206" t="s">
        <v>348</v>
      </c>
      <c r="E409" s="210" t="s">
        <v>34</v>
      </c>
      <c r="F409" s="211" t="s">
        <v>2678</v>
      </c>
      <c r="G409" s="204"/>
      <c r="H409" s="212">
        <v>0.012</v>
      </c>
      <c r="I409" s="332" t="s">
        <v>34</v>
      </c>
      <c r="J409" s="204"/>
      <c r="K409" s="204"/>
      <c r="L409" s="333"/>
    </row>
    <row r="410" spans="2:12" s="13" customFormat="1" ht="13.5" hidden="1" outlineLevel="3">
      <c r="B410" s="331"/>
      <c r="C410" s="204"/>
      <c r="D410" s="206" t="s">
        <v>348</v>
      </c>
      <c r="E410" s="210" t="s">
        <v>34</v>
      </c>
      <c r="F410" s="211" t="s">
        <v>2679</v>
      </c>
      <c r="G410" s="204"/>
      <c r="H410" s="212">
        <v>0.015</v>
      </c>
      <c r="I410" s="332" t="s">
        <v>34</v>
      </c>
      <c r="J410" s="204"/>
      <c r="K410" s="204"/>
      <c r="L410" s="333"/>
    </row>
    <row r="411" spans="2:12" s="14" customFormat="1" ht="13.5" hidden="1" outlineLevel="3">
      <c r="B411" s="335"/>
      <c r="C411" s="205"/>
      <c r="D411" s="206" t="s">
        <v>348</v>
      </c>
      <c r="E411" s="207" t="s">
        <v>34</v>
      </c>
      <c r="F411" s="208" t="s">
        <v>352</v>
      </c>
      <c r="G411" s="205"/>
      <c r="H411" s="209">
        <v>0.027</v>
      </c>
      <c r="I411" s="336" t="s">
        <v>34</v>
      </c>
      <c r="J411" s="205"/>
      <c r="K411" s="205"/>
      <c r="L411" s="337"/>
    </row>
    <row r="412" spans="2:12" s="1" customFormat="1" ht="22.5" customHeight="1" outlineLevel="2" collapsed="1">
      <c r="B412" s="302"/>
      <c r="C412" s="191" t="s">
        <v>837</v>
      </c>
      <c r="D412" s="191" t="s">
        <v>342</v>
      </c>
      <c r="E412" s="192" t="s">
        <v>1962</v>
      </c>
      <c r="F412" s="193" t="s">
        <v>1963</v>
      </c>
      <c r="G412" s="194" t="s">
        <v>417</v>
      </c>
      <c r="H412" s="195">
        <v>0.968</v>
      </c>
      <c r="I412" s="269">
        <v>28282</v>
      </c>
      <c r="J412" s="197">
        <f>ROUND(I412*H412,2)</f>
        <v>27376.98</v>
      </c>
      <c r="K412" s="193" t="s">
        <v>346</v>
      </c>
      <c r="L412" s="322"/>
    </row>
    <row r="413" spans="2:12" s="13" customFormat="1" ht="13.5" hidden="1" outlineLevel="3">
      <c r="B413" s="331"/>
      <c r="C413" s="204"/>
      <c r="D413" s="206" t="s">
        <v>348</v>
      </c>
      <c r="E413" s="210" t="s">
        <v>34</v>
      </c>
      <c r="F413" s="211" t="s">
        <v>2680</v>
      </c>
      <c r="G413" s="204"/>
      <c r="H413" s="212">
        <v>0.43</v>
      </c>
      <c r="I413" s="332" t="s">
        <v>34</v>
      </c>
      <c r="J413" s="204"/>
      <c r="K413" s="204"/>
      <c r="L413" s="333"/>
    </row>
    <row r="414" spans="2:12" s="13" customFormat="1" ht="13.5" hidden="1" outlineLevel="3">
      <c r="B414" s="331"/>
      <c r="C414" s="204"/>
      <c r="D414" s="206" t="s">
        <v>348</v>
      </c>
      <c r="E414" s="210" t="s">
        <v>34</v>
      </c>
      <c r="F414" s="211" t="s">
        <v>2681</v>
      </c>
      <c r="G414" s="204"/>
      <c r="H414" s="212">
        <v>0.538</v>
      </c>
      <c r="I414" s="332" t="s">
        <v>34</v>
      </c>
      <c r="J414" s="204"/>
      <c r="K414" s="204"/>
      <c r="L414" s="333"/>
    </row>
    <row r="415" spans="2:12" s="14" customFormat="1" ht="13.5" hidden="1" outlineLevel="3">
      <c r="B415" s="335"/>
      <c r="C415" s="205"/>
      <c r="D415" s="206" t="s">
        <v>348</v>
      </c>
      <c r="E415" s="207" t="s">
        <v>34</v>
      </c>
      <c r="F415" s="208" t="s">
        <v>352</v>
      </c>
      <c r="G415" s="205"/>
      <c r="H415" s="209">
        <v>0.968</v>
      </c>
      <c r="I415" s="336" t="s">
        <v>34</v>
      </c>
      <c r="J415" s="205"/>
      <c r="K415" s="205"/>
      <c r="L415" s="337"/>
    </row>
    <row r="416" spans="2:12" s="1" customFormat="1" ht="22.5" customHeight="1" outlineLevel="2" collapsed="1">
      <c r="B416" s="302"/>
      <c r="C416" s="191" t="s">
        <v>844</v>
      </c>
      <c r="D416" s="191" t="s">
        <v>342</v>
      </c>
      <c r="E416" s="192" t="s">
        <v>2682</v>
      </c>
      <c r="F416" s="193" t="s">
        <v>2683</v>
      </c>
      <c r="G416" s="194" t="s">
        <v>345</v>
      </c>
      <c r="H416" s="195">
        <v>1.635</v>
      </c>
      <c r="I416" s="269">
        <v>3483</v>
      </c>
      <c r="J416" s="197">
        <f>ROUND(I416*H416,2)</f>
        <v>5694.71</v>
      </c>
      <c r="K416" s="193" t="s">
        <v>34</v>
      </c>
      <c r="L416" s="322"/>
    </row>
    <row r="417" spans="2:12" s="12" customFormat="1" ht="13.5" hidden="1" outlineLevel="3">
      <c r="B417" s="342"/>
      <c r="C417" s="203"/>
      <c r="D417" s="206" t="s">
        <v>348</v>
      </c>
      <c r="E417" s="343" t="s">
        <v>34</v>
      </c>
      <c r="F417" s="344" t="s">
        <v>2593</v>
      </c>
      <c r="G417" s="203"/>
      <c r="H417" s="345" t="s">
        <v>34</v>
      </c>
      <c r="I417" s="346" t="s">
        <v>34</v>
      </c>
      <c r="J417" s="203"/>
      <c r="K417" s="203"/>
      <c r="L417" s="347"/>
    </row>
    <row r="418" spans="2:12" s="13" customFormat="1" ht="13.5" hidden="1" outlineLevel="3">
      <c r="B418" s="331"/>
      <c r="C418" s="204"/>
      <c r="D418" s="206" t="s">
        <v>348</v>
      </c>
      <c r="E418" s="210" t="s">
        <v>34</v>
      </c>
      <c r="F418" s="211" t="s">
        <v>2684</v>
      </c>
      <c r="G418" s="204"/>
      <c r="H418" s="212">
        <v>0.975</v>
      </c>
      <c r="I418" s="332" t="s">
        <v>34</v>
      </c>
      <c r="J418" s="204"/>
      <c r="K418" s="204"/>
      <c r="L418" s="333"/>
    </row>
    <row r="419" spans="2:12" s="13" customFormat="1" ht="13.5" hidden="1" outlineLevel="3">
      <c r="B419" s="331"/>
      <c r="C419" s="204"/>
      <c r="D419" s="206" t="s">
        <v>348</v>
      </c>
      <c r="E419" s="210" t="s">
        <v>34</v>
      </c>
      <c r="F419" s="211" t="s">
        <v>2685</v>
      </c>
      <c r="G419" s="204"/>
      <c r="H419" s="212">
        <v>-0.251</v>
      </c>
      <c r="I419" s="332" t="s">
        <v>34</v>
      </c>
      <c r="J419" s="204"/>
      <c r="K419" s="204"/>
      <c r="L419" s="333"/>
    </row>
    <row r="420" spans="2:12" s="13" customFormat="1" ht="13.5" hidden="1" outlineLevel="3">
      <c r="B420" s="331"/>
      <c r="C420" s="204"/>
      <c r="D420" s="206" t="s">
        <v>348</v>
      </c>
      <c r="E420" s="210" t="s">
        <v>34</v>
      </c>
      <c r="F420" s="211" t="s">
        <v>2686</v>
      </c>
      <c r="G420" s="204"/>
      <c r="H420" s="212">
        <v>-0.16</v>
      </c>
      <c r="I420" s="332" t="s">
        <v>34</v>
      </c>
      <c r="J420" s="204"/>
      <c r="K420" s="204"/>
      <c r="L420" s="333"/>
    </row>
    <row r="421" spans="2:12" s="12" customFormat="1" ht="13.5" hidden="1" outlineLevel="3">
      <c r="B421" s="342"/>
      <c r="C421" s="203"/>
      <c r="D421" s="206" t="s">
        <v>348</v>
      </c>
      <c r="E421" s="343" t="s">
        <v>34</v>
      </c>
      <c r="F421" s="344" t="s">
        <v>2597</v>
      </c>
      <c r="G421" s="203"/>
      <c r="H421" s="345" t="s">
        <v>34</v>
      </c>
      <c r="I421" s="346" t="s">
        <v>34</v>
      </c>
      <c r="J421" s="203"/>
      <c r="K421" s="203"/>
      <c r="L421" s="347"/>
    </row>
    <row r="422" spans="2:12" s="13" customFormat="1" ht="13.5" hidden="1" outlineLevel="3">
      <c r="B422" s="331"/>
      <c r="C422" s="204"/>
      <c r="D422" s="206" t="s">
        <v>348</v>
      </c>
      <c r="E422" s="210" t="s">
        <v>34</v>
      </c>
      <c r="F422" s="211" t="s">
        <v>2687</v>
      </c>
      <c r="G422" s="204"/>
      <c r="H422" s="212">
        <v>1.688</v>
      </c>
      <c r="I422" s="332" t="s">
        <v>34</v>
      </c>
      <c r="J422" s="204"/>
      <c r="K422" s="204"/>
      <c r="L422" s="333"/>
    </row>
    <row r="423" spans="2:12" s="13" customFormat="1" ht="13.5" hidden="1" outlineLevel="3">
      <c r="B423" s="331"/>
      <c r="C423" s="204"/>
      <c r="D423" s="206" t="s">
        <v>348</v>
      </c>
      <c r="E423" s="210" t="s">
        <v>34</v>
      </c>
      <c r="F423" s="211" t="s">
        <v>2688</v>
      </c>
      <c r="G423" s="204"/>
      <c r="H423" s="212">
        <v>-0.377</v>
      </c>
      <c r="I423" s="332" t="s">
        <v>34</v>
      </c>
      <c r="J423" s="204"/>
      <c r="K423" s="204"/>
      <c r="L423" s="333"/>
    </row>
    <row r="424" spans="2:12" s="13" customFormat="1" ht="13.5" hidden="1" outlineLevel="3">
      <c r="B424" s="331"/>
      <c r="C424" s="204"/>
      <c r="D424" s="206" t="s">
        <v>348</v>
      </c>
      <c r="E424" s="210" t="s">
        <v>34</v>
      </c>
      <c r="F424" s="211" t="s">
        <v>2689</v>
      </c>
      <c r="G424" s="204"/>
      <c r="H424" s="212">
        <v>-0.24</v>
      </c>
      <c r="I424" s="332" t="s">
        <v>34</v>
      </c>
      <c r="J424" s="204"/>
      <c r="K424" s="204"/>
      <c r="L424" s="333"/>
    </row>
    <row r="425" spans="2:12" s="14" customFormat="1" ht="13.5" hidden="1" outlineLevel="3">
      <c r="B425" s="335"/>
      <c r="C425" s="205"/>
      <c r="D425" s="206" t="s">
        <v>348</v>
      </c>
      <c r="E425" s="207" t="s">
        <v>34</v>
      </c>
      <c r="F425" s="208" t="s">
        <v>352</v>
      </c>
      <c r="G425" s="205"/>
      <c r="H425" s="209">
        <v>1.635</v>
      </c>
      <c r="I425" s="336" t="s">
        <v>34</v>
      </c>
      <c r="J425" s="205"/>
      <c r="K425" s="205"/>
      <c r="L425" s="337"/>
    </row>
    <row r="426" spans="2:12" s="1" customFormat="1" ht="22.5" customHeight="1" outlineLevel="2" collapsed="1">
      <c r="B426" s="302"/>
      <c r="C426" s="191" t="s">
        <v>847</v>
      </c>
      <c r="D426" s="191" t="s">
        <v>342</v>
      </c>
      <c r="E426" s="192" t="s">
        <v>1989</v>
      </c>
      <c r="F426" s="193" t="s">
        <v>1990</v>
      </c>
      <c r="G426" s="194" t="s">
        <v>390</v>
      </c>
      <c r="H426" s="195">
        <v>3.232</v>
      </c>
      <c r="I426" s="269">
        <v>1253.9</v>
      </c>
      <c r="J426" s="197">
        <f>ROUND(I426*H426,2)</f>
        <v>4052.6</v>
      </c>
      <c r="K426" s="193" t="s">
        <v>346</v>
      </c>
      <c r="L426" s="322"/>
    </row>
    <row r="427" spans="2:12" s="12" customFormat="1" ht="13.5" hidden="1" outlineLevel="3">
      <c r="B427" s="342"/>
      <c r="C427" s="203"/>
      <c r="D427" s="206" t="s">
        <v>348</v>
      </c>
      <c r="E427" s="343" t="s">
        <v>34</v>
      </c>
      <c r="F427" s="344" t="s">
        <v>2593</v>
      </c>
      <c r="G427" s="203"/>
      <c r="H427" s="345" t="s">
        <v>34</v>
      </c>
      <c r="I427" s="346" t="s">
        <v>34</v>
      </c>
      <c r="J427" s="203"/>
      <c r="K427" s="203"/>
      <c r="L427" s="347"/>
    </row>
    <row r="428" spans="2:12" s="13" customFormat="1" ht="13.5" hidden="1" outlineLevel="3">
      <c r="B428" s="331"/>
      <c r="C428" s="204"/>
      <c r="D428" s="206" t="s">
        <v>348</v>
      </c>
      <c r="E428" s="210" t="s">
        <v>34</v>
      </c>
      <c r="F428" s="211" t="s">
        <v>2684</v>
      </c>
      <c r="G428" s="204"/>
      <c r="H428" s="212">
        <v>0.975</v>
      </c>
      <c r="I428" s="332" t="s">
        <v>34</v>
      </c>
      <c r="J428" s="204"/>
      <c r="K428" s="204"/>
      <c r="L428" s="333"/>
    </row>
    <row r="429" spans="2:12" s="13" customFormat="1" ht="13.5" hidden="1" outlineLevel="3">
      <c r="B429" s="331"/>
      <c r="C429" s="204"/>
      <c r="D429" s="206" t="s">
        <v>348</v>
      </c>
      <c r="E429" s="210" t="s">
        <v>34</v>
      </c>
      <c r="F429" s="211" t="s">
        <v>2690</v>
      </c>
      <c r="G429" s="204"/>
      <c r="H429" s="212">
        <v>1.257</v>
      </c>
      <c r="I429" s="332" t="s">
        <v>34</v>
      </c>
      <c r="J429" s="204"/>
      <c r="K429" s="204"/>
      <c r="L429" s="333"/>
    </row>
    <row r="430" spans="2:12" s="13" customFormat="1" ht="13.5" hidden="1" outlineLevel="3">
      <c r="B430" s="331"/>
      <c r="C430" s="204"/>
      <c r="D430" s="206" t="s">
        <v>348</v>
      </c>
      <c r="E430" s="210" t="s">
        <v>34</v>
      </c>
      <c r="F430" s="211" t="s">
        <v>2691</v>
      </c>
      <c r="G430" s="204"/>
      <c r="H430" s="212">
        <v>0.4</v>
      </c>
      <c r="I430" s="332" t="s">
        <v>34</v>
      </c>
      <c r="J430" s="204"/>
      <c r="K430" s="204"/>
      <c r="L430" s="333"/>
    </row>
    <row r="431" spans="2:12" s="12" customFormat="1" ht="13.5" hidden="1" outlineLevel="3">
      <c r="B431" s="342"/>
      <c r="C431" s="203"/>
      <c r="D431" s="206" t="s">
        <v>348</v>
      </c>
      <c r="E431" s="343" t="s">
        <v>34</v>
      </c>
      <c r="F431" s="344" t="s">
        <v>2597</v>
      </c>
      <c r="G431" s="203"/>
      <c r="H431" s="345" t="s">
        <v>34</v>
      </c>
      <c r="I431" s="346" t="s">
        <v>34</v>
      </c>
      <c r="J431" s="203"/>
      <c r="K431" s="203"/>
      <c r="L431" s="347"/>
    </row>
    <row r="432" spans="2:12" s="13" customFormat="1" ht="13.5" hidden="1" outlineLevel="3">
      <c r="B432" s="331"/>
      <c r="C432" s="204"/>
      <c r="D432" s="206" t="s">
        <v>348</v>
      </c>
      <c r="E432" s="210" t="s">
        <v>34</v>
      </c>
      <c r="F432" s="211" t="s">
        <v>2692</v>
      </c>
      <c r="G432" s="204"/>
      <c r="H432" s="212">
        <v>0.6</v>
      </c>
      <c r="I432" s="332" t="s">
        <v>34</v>
      </c>
      <c r="J432" s="204"/>
      <c r="K432" s="204"/>
      <c r="L432" s="333"/>
    </row>
    <row r="433" spans="2:12" s="14" customFormat="1" ht="13.5" hidden="1" outlineLevel="3">
      <c r="B433" s="335"/>
      <c r="C433" s="205"/>
      <c r="D433" s="206" t="s">
        <v>348</v>
      </c>
      <c r="E433" s="207" t="s">
        <v>34</v>
      </c>
      <c r="F433" s="208" t="s">
        <v>352</v>
      </c>
      <c r="G433" s="205"/>
      <c r="H433" s="209">
        <v>3.232</v>
      </c>
      <c r="I433" s="336" t="s">
        <v>34</v>
      </c>
      <c r="J433" s="205"/>
      <c r="K433" s="205"/>
      <c r="L433" s="337"/>
    </row>
    <row r="434" spans="2:12" s="1" customFormat="1" ht="22.5" customHeight="1" outlineLevel="2" collapsed="1">
      <c r="B434" s="302"/>
      <c r="C434" s="191" t="s">
        <v>849</v>
      </c>
      <c r="D434" s="191" t="s">
        <v>342</v>
      </c>
      <c r="E434" s="192" t="s">
        <v>2070</v>
      </c>
      <c r="F434" s="193" t="s">
        <v>2071</v>
      </c>
      <c r="G434" s="194" t="s">
        <v>491</v>
      </c>
      <c r="H434" s="195">
        <v>2.9</v>
      </c>
      <c r="I434" s="269">
        <v>7175</v>
      </c>
      <c r="J434" s="197">
        <f>ROUND(I434*H434,2)</f>
        <v>20807.5</v>
      </c>
      <c r="K434" s="193" t="s">
        <v>34</v>
      </c>
      <c r="L434" s="322"/>
    </row>
    <row r="435" spans="2:12" s="13" customFormat="1" ht="13.5" hidden="1" outlineLevel="3">
      <c r="B435" s="331"/>
      <c r="C435" s="204"/>
      <c r="D435" s="206" t="s">
        <v>348</v>
      </c>
      <c r="E435" s="210" t="s">
        <v>34</v>
      </c>
      <c r="F435" s="211" t="s">
        <v>2693</v>
      </c>
      <c r="G435" s="204"/>
      <c r="H435" s="212">
        <v>1.9</v>
      </c>
      <c r="I435" s="332" t="s">
        <v>34</v>
      </c>
      <c r="J435" s="204"/>
      <c r="K435" s="204"/>
      <c r="L435" s="333"/>
    </row>
    <row r="436" spans="2:12" s="13" customFormat="1" ht="13.5" hidden="1" outlineLevel="3">
      <c r="B436" s="331"/>
      <c r="C436" s="204"/>
      <c r="D436" s="206" t="s">
        <v>348</v>
      </c>
      <c r="E436" s="210" t="s">
        <v>34</v>
      </c>
      <c r="F436" s="211" t="s">
        <v>2694</v>
      </c>
      <c r="G436" s="204"/>
      <c r="H436" s="212">
        <v>1</v>
      </c>
      <c r="I436" s="332" t="s">
        <v>34</v>
      </c>
      <c r="J436" s="204"/>
      <c r="K436" s="204"/>
      <c r="L436" s="333"/>
    </row>
    <row r="437" spans="2:12" s="14" customFormat="1" ht="13.5" hidden="1" outlineLevel="3">
      <c r="B437" s="335"/>
      <c r="C437" s="205"/>
      <c r="D437" s="206" t="s">
        <v>348</v>
      </c>
      <c r="E437" s="207" t="s">
        <v>34</v>
      </c>
      <c r="F437" s="208" t="s">
        <v>352</v>
      </c>
      <c r="G437" s="205"/>
      <c r="H437" s="209">
        <v>2.9</v>
      </c>
      <c r="I437" s="336" t="s">
        <v>34</v>
      </c>
      <c r="J437" s="205"/>
      <c r="K437" s="205"/>
      <c r="L437" s="337"/>
    </row>
    <row r="438" spans="2:12" s="1" customFormat="1" ht="22.5" customHeight="1" outlineLevel="2" collapsed="1">
      <c r="B438" s="302"/>
      <c r="C438" s="191" t="s">
        <v>852</v>
      </c>
      <c r="D438" s="191" t="s">
        <v>342</v>
      </c>
      <c r="E438" s="192" t="s">
        <v>1513</v>
      </c>
      <c r="F438" s="193" t="s">
        <v>2695</v>
      </c>
      <c r="G438" s="194" t="s">
        <v>491</v>
      </c>
      <c r="H438" s="195">
        <v>34.8</v>
      </c>
      <c r="I438" s="269">
        <v>390.1</v>
      </c>
      <c r="J438" s="197">
        <f>ROUND(I438*H438,2)</f>
        <v>13575.48</v>
      </c>
      <c r="K438" s="193" t="s">
        <v>34</v>
      </c>
      <c r="L438" s="322"/>
    </row>
    <row r="439" spans="2:12" s="12" customFormat="1" ht="13.5" hidden="1" outlineLevel="3">
      <c r="B439" s="342"/>
      <c r="C439" s="203"/>
      <c r="D439" s="206" t="s">
        <v>348</v>
      </c>
      <c r="E439" s="343" t="s">
        <v>34</v>
      </c>
      <c r="F439" s="344" t="s">
        <v>625</v>
      </c>
      <c r="G439" s="203"/>
      <c r="H439" s="345" t="s">
        <v>34</v>
      </c>
      <c r="I439" s="346" t="s">
        <v>34</v>
      </c>
      <c r="J439" s="203"/>
      <c r="K439" s="203"/>
      <c r="L439" s="347"/>
    </row>
    <row r="440" spans="2:12" s="13" customFormat="1" ht="13.5" hidden="1" outlineLevel="3">
      <c r="B440" s="331"/>
      <c r="C440" s="204"/>
      <c r="D440" s="206" t="s">
        <v>348</v>
      </c>
      <c r="E440" s="210" t="s">
        <v>34</v>
      </c>
      <c r="F440" s="211" t="s">
        <v>2696</v>
      </c>
      <c r="G440" s="204"/>
      <c r="H440" s="212">
        <v>16.7</v>
      </c>
      <c r="I440" s="332" t="s">
        <v>34</v>
      </c>
      <c r="J440" s="204"/>
      <c r="K440" s="204"/>
      <c r="L440" s="333"/>
    </row>
    <row r="441" spans="2:12" s="13" customFormat="1" ht="13.5" hidden="1" outlineLevel="3">
      <c r="B441" s="331"/>
      <c r="C441" s="204"/>
      <c r="D441" s="206" t="s">
        <v>348</v>
      </c>
      <c r="E441" s="210" t="s">
        <v>34</v>
      </c>
      <c r="F441" s="211" t="s">
        <v>2697</v>
      </c>
      <c r="G441" s="204"/>
      <c r="H441" s="212">
        <v>18.1</v>
      </c>
      <c r="I441" s="332" t="s">
        <v>34</v>
      </c>
      <c r="J441" s="204"/>
      <c r="K441" s="204"/>
      <c r="L441" s="333"/>
    </row>
    <row r="442" spans="2:12" s="14" customFormat="1" ht="13.5" hidden="1" outlineLevel="3">
      <c r="B442" s="335"/>
      <c r="C442" s="205"/>
      <c r="D442" s="206" t="s">
        <v>348</v>
      </c>
      <c r="E442" s="207" t="s">
        <v>34</v>
      </c>
      <c r="F442" s="208" t="s">
        <v>352</v>
      </c>
      <c r="G442" s="205"/>
      <c r="H442" s="209">
        <v>34.8</v>
      </c>
      <c r="I442" s="336" t="s">
        <v>34</v>
      </c>
      <c r="J442" s="205"/>
      <c r="K442" s="205"/>
      <c r="L442" s="337"/>
    </row>
    <row r="443" spans="2:12" s="1" customFormat="1" ht="22.5" customHeight="1" outlineLevel="2" collapsed="1">
      <c r="B443" s="302"/>
      <c r="C443" s="191" t="s">
        <v>854</v>
      </c>
      <c r="D443" s="191" t="s">
        <v>342</v>
      </c>
      <c r="E443" s="192" t="s">
        <v>1517</v>
      </c>
      <c r="F443" s="193" t="s">
        <v>1518</v>
      </c>
      <c r="G443" s="194" t="s">
        <v>491</v>
      </c>
      <c r="H443" s="195">
        <v>13</v>
      </c>
      <c r="I443" s="269">
        <v>390.1</v>
      </c>
      <c r="J443" s="197">
        <f>ROUND(I443*H443,2)</f>
        <v>5071.3</v>
      </c>
      <c r="K443" s="193" t="s">
        <v>34</v>
      </c>
      <c r="L443" s="322"/>
    </row>
    <row r="444" spans="2:12" s="12" customFormat="1" ht="13.5" hidden="1" outlineLevel="3">
      <c r="B444" s="342"/>
      <c r="C444" s="203"/>
      <c r="D444" s="206" t="s">
        <v>348</v>
      </c>
      <c r="E444" s="343" t="s">
        <v>34</v>
      </c>
      <c r="F444" s="344" t="s">
        <v>625</v>
      </c>
      <c r="G444" s="203"/>
      <c r="H444" s="345" t="s">
        <v>34</v>
      </c>
      <c r="I444" s="346" t="s">
        <v>34</v>
      </c>
      <c r="J444" s="203"/>
      <c r="K444" s="203"/>
      <c r="L444" s="347"/>
    </row>
    <row r="445" spans="2:12" s="13" customFormat="1" ht="13.5" hidden="1" outlineLevel="3">
      <c r="B445" s="331"/>
      <c r="C445" s="204"/>
      <c r="D445" s="206" t="s">
        <v>348</v>
      </c>
      <c r="E445" s="210" t="s">
        <v>34</v>
      </c>
      <c r="F445" s="211" t="s">
        <v>2698</v>
      </c>
      <c r="G445" s="204"/>
      <c r="H445" s="212">
        <v>5.8</v>
      </c>
      <c r="I445" s="332" t="s">
        <v>34</v>
      </c>
      <c r="J445" s="204"/>
      <c r="K445" s="204"/>
      <c r="L445" s="333"/>
    </row>
    <row r="446" spans="2:12" s="13" customFormat="1" ht="13.5" hidden="1" outlineLevel="3">
      <c r="B446" s="331"/>
      <c r="C446" s="204"/>
      <c r="D446" s="206" t="s">
        <v>348</v>
      </c>
      <c r="E446" s="210" t="s">
        <v>34</v>
      </c>
      <c r="F446" s="211" t="s">
        <v>2699</v>
      </c>
      <c r="G446" s="204"/>
      <c r="H446" s="212">
        <v>7.2</v>
      </c>
      <c r="I446" s="332" t="s">
        <v>34</v>
      </c>
      <c r="J446" s="204"/>
      <c r="K446" s="204"/>
      <c r="L446" s="333"/>
    </row>
    <row r="447" spans="2:12" s="14" customFormat="1" ht="13.5" hidden="1" outlineLevel="3">
      <c r="B447" s="335"/>
      <c r="C447" s="205"/>
      <c r="D447" s="206" t="s">
        <v>348</v>
      </c>
      <c r="E447" s="207" t="s">
        <v>34</v>
      </c>
      <c r="F447" s="208" t="s">
        <v>352</v>
      </c>
      <c r="G447" s="205"/>
      <c r="H447" s="209">
        <v>13</v>
      </c>
      <c r="I447" s="336" t="s">
        <v>34</v>
      </c>
      <c r="J447" s="205"/>
      <c r="K447" s="205"/>
      <c r="L447" s="337"/>
    </row>
    <row r="448" spans="2:12" s="1" customFormat="1" ht="31.5" customHeight="1" outlineLevel="2">
      <c r="B448" s="302"/>
      <c r="C448" s="191" t="s">
        <v>863</v>
      </c>
      <c r="D448" s="191" t="s">
        <v>342</v>
      </c>
      <c r="E448" s="192" t="s">
        <v>2700</v>
      </c>
      <c r="F448" s="193" t="s">
        <v>2701</v>
      </c>
      <c r="G448" s="194" t="s">
        <v>1130</v>
      </c>
      <c r="H448" s="195">
        <v>1</v>
      </c>
      <c r="I448" s="269">
        <v>12706</v>
      </c>
      <c r="J448" s="197">
        <f>ROUND(I448*H448,2)</f>
        <v>12706</v>
      </c>
      <c r="K448" s="193" t="s">
        <v>34</v>
      </c>
      <c r="L448" s="322"/>
    </row>
    <row r="449" spans="2:12" s="1" customFormat="1" ht="31.5" customHeight="1" outlineLevel="2">
      <c r="B449" s="302"/>
      <c r="C449" s="191" t="s">
        <v>865</v>
      </c>
      <c r="D449" s="191" t="s">
        <v>342</v>
      </c>
      <c r="E449" s="192" t="s">
        <v>2702</v>
      </c>
      <c r="F449" s="193" t="s">
        <v>2703</v>
      </c>
      <c r="G449" s="194" t="s">
        <v>1130</v>
      </c>
      <c r="H449" s="195">
        <v>1</v>
      </c>
      <c r="I449" s="269">
        <v>18432</v>
      </c>
      <c r="J449" s="197">
        <f>ROUND(I449*H449,2)</f>
        <v>18432</v>
      </c>
      <c r="K449" s="193" t="s">
        <v>34</v>
      </c>
      <c r="L449" s="322"/>
    </row>
    <row r="450" spans="2:12" s="1" customFormat="1" ht="22.5" customHeight="1" outlineLevel="2" collapsed="1">
      <c r="B450" s="302"/>
      <c r="C450" s="191" t="s">
        <v>867</v>
      </c>
      <c r="D450" s="191" t="s">
        <v>342</v>
      </c>
      <c r="E450" s="192" t="s">
        <v>2704</v>
      </c>
      <c r="F450" s="193" t="s">
        <v>2705</v>
      </c>
      <c r="G450" s="194" t="s">
        <v>1130</v>
      </c>
      <c r="H450" s="195">
        <v>3</v>
      </c>
      <c r="I450" s="269">
        <v>696.6</v>
      </c>
      <c r="J450" s="197">
        <f>ROUND(I450*H450,2)</f>
        <v>2089.8</v>
      </c>
      <c r="K450" s="193" t="s">
        <v>346</v>
      </c>
      <c r="L450" s="322"/>
    </row>
    <row r="451" spans="2:12" s="13" customFormat="1" ht="13.5" hidden="1" outlineLevel="3">
      <c r="B451" s="331"/>
      <c r="C451" s="204"/>
      <c r="D451" s="206" t="s">
        <v>348</v>
      </c>
      <c r="E451" s="210" t="s">
        <v>34</v>
      </c>
      <c r="F451" s="211" t="s">
        <v>2706</v>
      </c>
      <c r="G451" s="204"/>
      <c r="H451" s="212">
        <v>3</v>
      </c>
      <c r="I451" s="332" t="s">
        <v>34</v>
      </c>
      <c r="J451" s="204"/>
      <c r="K451" s="204"/>
      <c r="L451" s="333"/>
    </row>
    <row r="452" spans="2:12" s="1" customFormat="1" ht="22.5" customHeight="1" outlineLevel="2" collapsed="1">
      <c r="B452" s="302"/>
      <c r="C452" s="217" t="s">
        <v>869</v>
      </c>
      <c r="D452" s="217" t="s">
        <v>441</v>
      </c>
      <c r="E452" s="218" t="s">
        <v>2038</v>
      </c>
      <c r="F452" s="219" t="s">
        <v>2039</v>
      </c>
      <c r="G452" s="220" t="s">
        <v>1130</v>
      </c>
      <c r="H452" s="221">
        <v>1.01</v>
      </c>
      <c r="I452" s="270">
        <v>650.7</v>
      </c>
      <c r="J452" s="222">
        <f>ROUND(I452*H452,2)</f>
        <v>657.21</v>
      </c>
      <c r="K452" s="219" t="s">
        <v>346</v>
      </c>
      <c r="L452" s="334"/>
    </row>
    <row r="453" spans="2:12" s="13" customFormat="1" ht="13.5" hidden="1" outlineLevel="3">
      <c r="B453" s="331"/>
      <c r="C453" s="204"/>
      <c r="D453" s="206" t="s">
        <v>348</v>
      </c>
      <c r="E453" s="204"/>
      <c r="F453" s="211" t="s">
        <v>1640</v>
      </c>
      <c r="G453" s="204"/>
      <c r="H453" s="212">
        <v>1.01</v>
      </c>
      <c r="I453" s="332" t="s">
        <v>34</v>
      </c>
      <c r="J453" s="204"/>
      <c r="K453" s="204"/>
      <c r="L453" s="333"/>
    </row>
    <row r="454" spans="2:12" s="1" customFormat="1" ht="22.5" customHeight="1" outlineLevel="2" collapsed="1">
      <c r="B454" s="302"/>
      <c r="C454" s="217" t="s">
        <v>870</v>
      </c>
      <c r="D454" s="217" t="s">
        <v>441</v>
      </c>
      <c r="E454" s="218" t="s">
        <v>2041</v>
      </c>
      <c r="F454" s="219" t="s">
        <v>2042</v>
      </c>
      <c r="G454" s="220" t="s">
        <v>1130</v>
      </c>
      <c r="H454" s="221">
        <v>1.01</v>
      </c>
      <c r="I454" s="270">
        <v>901.5</v>
      </c>
      <c r="J454" s="222">
        <f>ROUND(I454*H454,2)</f>
        <v>910.52</v>
      </c>
      <c r="K454" s="219" t="s">
        <v>346</v>
      </c>
      <c r="L454" s="334"/>
    </row>
    <row r="455" spans="2:12" s="13" customFormat="1" ht="13.5" hidden="1" outlineLevel="3">
      <c r="B455" s="331"/>
      <c r="C455" s="204"/>
      <c r="D455" s="206" t="s">
        <v>348</v>
      </c>
      <c r="E455" s="204"/>
      <c r="F455" s="211" t="s">
        <v>1640</v>
      </c>
      <c r="G455" s="204"/>
      <c r="H455" s="212">
        <v>1.01</v>
      </c>
      <c r="I455" s="332" t="s">
        <v>34</v>
      </c>
      <c r="J455" s="204"/>
      <c r="K455" s="204"/>
      <c r="L455" s="333"/>
    </row>
    <row r="456" spans="2:12" s="1" customFormat="1" ht="22.5" customHeight="1" outlineLevel="2" collapsed="1">
      <c r="B456" s="302"/>
      <c r="C456" s="217" t="s">
        <v>902</v>
      </c>
      <c r="D456" s="217" t="s">
        <v>441</v>
      </c>
      <c r="E456" s="218" t="s">
        <v>2045</v>
      </c>
      <c r="F456" s="219" t="s">
        <v>2046</v>
      </c>
      <c r="G456" s="220" t="s">
        <v>1130</v>
      </c>
      <c r="H456" s="221">
        <v>1.01</v>
      </c>
      <c r="I456" s="270">
        <v>1462.9</v>
      </c>
      <c r="J456" s="222">
        <f>ROUND(I456*H456,2)</f>
        <v>1477.53</v>
      </c>
      <c r="K456" s="219" t="s">
        <v>346</v>
      </c>
      <c r="L456" s="334"/>
    </row>
    <row r="457" spans="2:12" s="13" customFormat="1" ht="13.5" hidden="1" outlineLevel="3">
      <c r="B457" s="331"/>
      <c r="C457" s="204"/>
      <c r="D457" s="206" t="s">
        <v>348</v>
      </c>
      <c r="E457" s="204"/>
      <c r="F457" s="211" t="s">
        <v>1640</v>
      </c>
      <c r="G457" s="204"/>
      <c r="H457" s="212">
        <v>1.01</v>
      </c>
      <c r="I457" s="332" t="s">
        <v>34</v>
      </c>
      <c r="J457" s="204"/>
      <c r="K457" s="204"/>
      <c r="L457" s="333"/>
    </row>
    <row r="458" spans="2:12" s="1" customFormat="1" ht="22.5" customHeight="1" outlineLevel="2" collapsed="1">
      <c r="B458" s="302"/>
      <c r="C458" s="217" t="s">
        <v>912</v>
      </c>
      <c r="D458" s="217" t="s">
        <v>441</v>
      </c>
      <c r="E458" s="218" t="s">
        <v>2049</v>
      </c>
      <c r="F458" s="219" t="s">
        <v>2050</v>
      </c>
      <c r="G458" s="220" t="s">
        <v>1130</v>
      </c>
      <c r="H458" s="221">
        <v>3.06</v>
      </c>
      <c r="I458" s="270">
        <v>192.3</v>
      </c>
      <c r="J458" s="222">
        <f>ROUND(I458*H458,2)</f>
        <v>588.44</v>
      </c>
      <c r="K458" s="219" t="s">
        <v>346</v>
      </c>
      <c r="L458" s="334"/>
    </row>
    <row r="459" spans="2:12" s="13" customFormat="1" ht="13.5" hidden="1" outlineLevel="3">
      <c r="B459" s="331"/>
      <c r="C459" s="204"/>
      <c r="D459" s="206" t="s">
        <v>348</v>
      </c>
      <c r="E459" s="204"/>
      <c r="F459" s="211" t="s">
        <v>2707</v>
      </c>
      <c r="G459" s="204"/>
      <c r="H459" s="212">
        <v>3.06</v>
      </c>
      <c r="I459" s="332" t="s">
        <v>34</v>
      </c>
      <c r="J459" s="204"/>
      <c r="K459" s="204"/>
      <c r="L459" s="333"/>
    </row>
    <row r="460" spans="2:12" s="1" customFormat="1" ht="31.5" customHeight="1" outlineLevel="2" collapsed="1">
      <c r="B460" s="302"/>
      <c r="C460" s="191" t="s">
        <v>915</v>
      </c>
      <c r="D460" s="191" t="s">
        <v>342</v>
      </c>
      <c r="E460" s="192" t="s">
        <v>2062</v>
      </c>
      <c r="F460" s="193" t="s">
        <v>2063</v>
      </c>
      <c r="G460" s="194" t="s">
        <v>1130</v>
      </c>
      <c r="H460" s="195">
        <v>2</v>
      </c>
      <c r="I460" s="269">
        <v>724.5</v>
      </c>
      <c r="J460" s="197">
        <f>ROUND(I460*H460,2)</f>
        <v>1449</v>
      </c>
      <c r="K460" s="193" t="s">
        <v>34</v>
      </c>
      <c r="L460" s="322"/>
    </row>
    <row r="461" spans="2:12" s="13" customFormat="1" ht="13.5" hidden="1" outlineLevel="3">
      <c r="B461" s="331"/>
      <c r="C461" s="204"/>
      <c r="D461" s="206" t="s">
        <v>348</v>
      </c>
      <c r="E461" s="210" t="s">
        <v>34</v>
      </c>
      <c r="F461" s="211" t="s">
        <v>2708</v>
      </c>
      <c r="G461" s="204"/>
      <c r="H461" s="212">
        <v>2</v>
      </c>
      <c r="I461" s="332" t="s">
        <v>34</v>
      </c>
      <c r="J461" s="204"/>
      <c r="K461" s="204"/>
      <c r="L461" s="333"/>
    </row>
    <row r="462" spans="2:12" s="1" customFormat="1" ht="22.5" customHeight="1" outlineLevel="2" collapsed="1">
      <c r="B462" s="302"/>
      <c r="C462" s="191" t="s">
        <v>917</v>
      </c>
      <c r="D462" s="191" t="s">
        <v>342</v>
      </c>
      <c r="E462" s="192" t="s">
        <v>2709</v>
      </c>
      <c r="F462" s="193" t="s">
        <v>2710</v>
      </c>
      <c r="G462" s="194" t="s">
        <v>1130</v>
      </c>
      <c r="H462" s="195">
        <v>2</v>
      </c>
      <c r="I462" s="269">
        <v>975.2</v>
      </c>
      <c r="J462" s="197">
        <f>ROUND(I462*H462,2)</f>
        <v>1950.4</v>
      </c>
      <c r="K462" s="193" t="s">
        <v>346</v>
      </c>
      <c r="L462" s="322"/>
    </row>
    <row r="463" spans="2:12" s="13" customFormat="1" ht="13.5" hidden="1" outlineLevel="3">
      <c r="B463" s="331"/>
      <c r="C463" s="204"/>
      <c r="D463" s="206" t="s">
        <v>348</v>
      </c>
      <c r="E463" s="210" t="s">
        <v>34</v>
      </c>
      <c r="F463" s="211" t="s">
        <v>2711</v>
      </c>
      <c r="G463" s="204"/>
      <c r="H463" s="212">
        <v>2</v>
      </c>
      <c r="I463" s="332" t="s">
        <v>34</v>
      </c>
      <c r="J463" s="204"/>
      <c r="K463" s="204"/>
      <c r="L463" s="333"/>
    </row>
    <row r="464" spans="2:12" s="1" customFormat="1" ht="22.5" customHeight="1" outlineLevel="2" collapsed="1">
      <c r="B464" s="302"/>
      <c r="C464" s="217" t="s">
        <v>918</v>
      </c>
      <c r="D464" s="217" t="s">
        <v>441</v>
      </c>
      <c r="E464" s="218" t="s">
        <v>2057</v>
      </c>
      <c r="F464" s="219" t="s">
        <v>2058</v>
      </c>
      <c r="G464" s="220" t="s">
        <v>1130</v>
      </c>
      <c r="H464" s="221">
        <v>2.02</v>
      </c>
      <c r="I464" s="270">
        <v>1018.5</v>
      </c>
      <c r="J464" s="222">
        <f>ROUND(I464*H464,2)</f>
        <v>2057.37</v>
      </c>
      <c r="K464" s="219" t="s">
        <v>346</v>
      </c>
      <c r="L464" s="334"/>
    </row>
    <row r="465" spans="2:12" s="13" customFormat="1" ht="13.5" hidden="1" outlineLevel="3">
      <c r="B465" s="331"/>
      <c r="C465" s="204"/>
      <c r="D465" s="206" t="s">
        <v>348</v>
      </c>
      <c r="E465" s="204"/>
      <c r="F465" s="211" t="s">
        <v>2224</v>
      </c>
      <c r="G465" s="204"/>
      <c r="H465" s="212">
        <v>2.02</v>
      </c>
      <c r="I465" s="332" t="s">
        <v>34</v>
      </c>
      <c r="J465" s="204"/>
      <c r="K465" s="204"/>
      <c r="L465" s="333"/>
    </row>
    <row r="466" spans="2:12" s="1" customFormat="1" ht="22.5" customHeight="1" outlineLevel="2" collapsed="1">
      <c r="B466" s="302"/>
      <c r="C466" s="217" t="s">
        <v>926</v>
      </c>
      <c r="D466" s="217" t="s">
        <v>441</v>
      </c>
      <c r="E466" s="218" t="s">
        <v>2049</v>
      </c>
      <c r="F466" s="219" t="s">
        <v>2050</v>
      </c>
      <c r="G466" s="220" t="s">
        <v>1130</v>
      </c>
      <c r="H466" s="221">
        <v>0.204</v>
      </c>
      <c r="I466" s="270">
        <v>192.3</v>
      </c>
      <c r="J466" s="222">
        <f>ROUND(I466*H466,2)</f>
        <v>39.23</v>
      </c>
      <c r="K466" s="219" t="s">
        <v>346</v>
      </c>
      <c r="L466" s="334"/>
    </row>
    <row r="467" spans="2:12" s="13" customFormat="1" ht="13.5" hidden="1" outlineLevel="3">
      <c r="B467" s="331"/>
      <c r="C467" s="204"/>
      <c r="D467" s="206" t="s">
        <v>348</v>
      </c>
      <c r="E467" s="204"/>
      <c r="F467" s="211" t="s">
        <v>2712</v>
      </c>
      <c r="G467" s="204"/>
      <c r="H467" s="212">
        <v>0.204</v>
      </c>
      <c r="I467" s="332" t="s">
        <v>34</v>
      </c>
      <c r="J467" s="204"/>
      <c r="K467" s="204"/>
      <c r="L467" s="333"/>
    </row>
    <row r="468" spans="2:12" s="1" customFormat="1" ht="22.5" customHeight="1" outlineLevel="2" collapsed="1">
      <c r="B468" s="302"/>
      <c r="C468" s="191" t="s">
        <v>930</v>
      </c>
      <c r="D468" s="191" t="s">
        <v>342</v>
      </c>
      <c r="E468" s="192" t="s">
        <v>2089</v>
      </c>
      <c r="F468" s="193" t="s">
        <v>2090</v>
      </c>
      <c r="G468" s="194" t="s">
        <v>1130</v>
      </c>
      <c r="H468" s="195">
        <v>2</v>
      </c>
      <c r="I468" s="269">
        <v>835.9</v>
      </c>
      <c r="J468" s="197">
        <f>ROUND(I468*H468,2)</f>
        <v>1671.8</v>
      </c>
      <c r="K468" s="193" t="s">
        <v>346</v>
      </c>
      <c r="L468" s="322"/>
    </row>
    <row r="469" spans="2:12" s="13" customFormat="1" ht="13.5" hidden="1" outlineLevel="3">
      <c r="B469" s="331"/>
      <c r="C469" s="204"/>
      <c r="D469" s="206" t="s">
        <v>348</v>
      </c>
      <c r="E469" s="210" t="s">
        <v>34</v>
      </c>
      <c r="F469" s="211" t="s">
        <v>2711</v>
      </c>
      <c r="G469" s="204"/>
      <c r="H469" s="212">
        <v>2</v>
      </c>
      <c r="I469" s="332" t="s">
        <v>34</v>
      </c>
      <c r="J469" s="204"/>
      <c r="K469" s="204"/>
      <c r="L469" s="333"/>
    </row>
    <row r="470" spans="2:12" s="1" customFormat="1" ht="22.5" customHeight="1" outlineLevel="2">
      <c r="B470" s="302"/>
      <c r="C470" s="217" t="s">
        <v>932</v>
      </c>
      <c r="D470" s="217" t="s">
        <v>441</v>
      </c>
      <c r="E470" s="218" t="s">
        <v>2093</v>
      </c>
      <c r="F470" s="219" t="s">
        <v>2094</v>
      </c>
      <c r="G470" s="220" t="s">
        <v>1130</v>
      </c>
      <c r="H470" s="221">
        <v>2</v>
      </c>
      <c r="I470" s="270">
        <v>2231.9</v>
      </c>
      <c r="J470" s="222">
        <f>ROUND(I470*H470,2)</f>
        <v>4463.8</v>
      </c>
      <c r="K470" s="219" t="s">
        <v>34</v>
      </c>
      <c r="L470" s="334"/>
    </row>
    <row r="471" spans="2:12" s="1" customFormat="1" ht="22.5" customHeight="1" outlineLevel="2" collapsed="1">
      <c r="B471" s="302"/>
      <c r="C471" s="191" t="s">
        <v>935</v>
      </c>
      <c r="D471" s="191" t="s">
        <v>342</v>
      </c>
      <c r="E471" s="192" t="s">
        <v>2713</v>
      </c>
      <c r="F471" s="193" t="s">
        <v>2714</v>
      </c>
      <c r="G471" s="194" t="s">
        <v>1130</v>
      </c>
      <c r="H471" s="195">
        <v>9</v>
      </c>
      <c r="I471" s="269">
        <v>118.5</v>
      </c>
      <c r="J471" s="197">
        <f>ROUND(I471*H471,2)</f>
        <v>1066.5</v>
      </c>
      <c r="K471" s="193" t="s">
        <v>34</v>
      </c>
      <c r="L471" s="322"/>
    </row>
    <row r="472" spans="2:12" s="13" customFormat="1" ht="13.5" hidden="1" outlineLevel="3">
      <c r="B472" s="331"/>
      <c r="C472" s="204"/>
      <c r="D472" s="206" t="s">
        <v>348</v>
      </c>
      <c r="E472" s="210" t="s">
        <v>34</v>
      </c>
      <c r="F472" s="211" t="s">
        <v>2715</v>
      </c>
      <c r="G472" s="204"/>
      <c r="H472" s="212">
        <v>9</v>
      </c>
      <c r="I472" s="332" t="s">
        <v>34</v>
      </c>
      <c r="J472" s="204"/>
      <c r="K472" s="204"/>
      <c r="L472" s="333"/>
    </row>
    <row r="473" spans="2:12" s="1" customFormat="1" ht="22.5" customHeight="1" outlineLevel="2">
      <c r="B473" s="302"/>
      <c r="C473" s="191" t="s">
        <v>940</v>
      </c>
      <c r="D473" s="191" t="s">
        <v>342</v>
      </c>
      <c r="E473" s="192" t="s">
        <v>1906</v>
      </c>
      <c r="F473" s="193" t="s">
        <v>1907</v>
      </c>
      <c r="G473" s="194" t="s">
        <v>1130</v>
      </c>
      <c r="H473" s="195">
        <v>2</v>
      </c>
      <c r="I473" s="269">
        <v>1671.8</v>
      </c>
      <c r="J473" s="197">
        <f>ROUND(I473*H473,2)</f>
        <v>3343.6</v>
      </c>
      <c r="K473" s="193" t="s">
        <v>34</v>
      </c>
      <c r="L473" s="322"/>
    </row>
    <row r="474" spans="2:12" s="11" customFormat="1" ht="29.85" customHeight="1" outlineLevel="1">
      <c r="B474" s="318"/>
      <c r="C474" s="182"/>
      <c r="D474" s="188" t="s">
        <v>74</v>
      </c>
      <c r="E474" s="189" t="s">
        <v>808</v>
      </c>
      <c r="F474" s="189" t="s">
        <v>2293</v>
      </c>
      <c r="G474" s="182"/>
      <c r="H474" s="182"/>
      <c r="I474" s="321" t="s">
        <v>34</v>
      </c>
      <c r="J474" s="190">
        <f>SUM(J475)</f>
        <v>14419.52</v>
      </c>
      <c r="K474" s="182"/>
      <c r="L474" s="320"/>
    </row>
    <row r="475" spans="2:12" s="1" customFormat="1" ht="22.5" customHeight="1" outlineLevel="2">
      <c r="B475" s="302"/>
      <c r="C475" s="191" t="s">
        <v>944</v>
      </c>
      <c r="D475" s="191" t="s">
        <v>342</v>
      </c>
      <c r="E475" s="192" t="s">
        <v>2716</v>
      </c>
      <c r="F475" s="193" t="s">
        <v>2717</v>
      </c>
      <c r="G475" s="194" t="s">
        <v>417</v>
      </c>
      <c r="H475" s="195">
        <v>295.482</v>
      </c>
      <c r="I475" s="269">
        <v>48.8</v>
      </c>
      <c r="J475" s="197">
        <f>ROUND(I475*H475,2)</f>
        <v>14419.52</v>
      </c>
      <c r="K475" s="193" t="s">
        <v>346</v>
      </c>
      <c r="L475" s="322"/>
    </row>
    <row r="476" spans="2:12" s="11" customFormat="1" ht="37.35" customHeight="1">
      <c r="B476" s="318"/>
      <c r="C476" s="182"/>
      <c r="D476" s="188" t="s">
        <v>74</v>
      </c>
      <c r="E476" s="231" t="s">
        <v>441</v>
      </c>
      <c r="F476" s="231" t="s">
        <v>2354</v>
      </c>
      <c r="G476" s="182"/>
      <c r="H476" s="182"/>
      <c r="I476" s="321" t="s">
        <v>34</v>
      </c>
      <c r="J476" s="232">
        <f>J477</f>
        <v>41.29</v>
      </c>
      <c r="K476" s="182"/>
      <c r="L476" s="320"/>
    </row>
    <row r="477" spans="2:12" s="11" customFormat="1" ht="19.95" customHeight="1" outlineLevel="1">
      <c r="B477" s="318"/>
      <c r="C477" s="182"/>
      <c r="D477" s="188" t="s">
        <v>74</v>
      </c>
      <c r="E477" s="189" t="s">
        <v>2361</v>
      </c>
      <c r="F477" s="189" t="s">
        <v>2362</v>
      </c>
      <c r="G477" s="182"/>
      <c r="H477" s="182"/>
      <c r="I477" s="321" t="s">
        <v>34</v>
      </c>
      <c r="J477" s="190">
        <f>J478</f>
        <v>41.29</v>
      </c>
      <c r="K477" s="182"/>
      <c r="L477" s="320"/>
    </row>
    <row r="478" spans="2:12" s="1" customFormat="1" ht="22.5" customHeight="1" outlineLevel="2" collapsed="1">
      <c r="B478" s="302"/>
      <c r="C478" s="191" t="s">
        <v>945</v>
      </c>
      <c r="D478" s="191" t="s">
        <v>342</v>
      </c>
      <c r="E478" s="192" t="s">
        <v>2364</v>
      </c>
      <c r="F478" s="193" t="s">
        <v>2365</v>
      </c>
      <c r="G478" s="194" t="s">
        <v>491</v>
      </c>
      <c r="H478" s="195">
        <v>3.72</v>
      </c>
      <c r="I478" s="269">
        <v>11.1</v>
      </c>
      <c r="J478" s="197">
        <f>ROUND(I478*H478,2)</f>
        <v>41.29</v>
      </c>
      <c r="K478" s="193" t="s">
        <v>34</v>
      </c>
      <c r="L478" s="322"/>
    </row>
    <row r="479" spans="2:12" s="12" customFormat="1" ht="13.5" hidden="1" outlineLevel="3">
      <c r="B479" s="342"/>
      <c r="C479" s="203"/>
      <c r="D479" s="206" t="s">
        <v>348</v>
      </c>
      <c r="E479" s="343" t="s">
        <v>34</v>
      </c>
      <c r="F479" s="344" t="s">
        <v>2366</v>
      </c>
      <c r="G479" s="203"/>
      <c r="H479" s="345" t="s">
        <v>34</v>
      </c>
      <c r="I479" s="346"/>
      <c r="J479" s="203"/>
      <c r="K479" s="203"/>
      <c r="L479" s="347"/>
    </row>
    <row r="480" spans="2:12" s="13" customFormat="1" ht="13.5" hidden="1" outlineLevel="3">
      <c r="B480" s="331"/>
      <c r="C480" s="204"/>
      <c r="D480" s="206" t="s">
        <v>348</v>
      </c>
      <c r="E480" s="210" t="s">
        <v>34</v>
      </c>
      <c r="F480" s="211" t="s">
        <v>2718</v>
      </c>
      <c r="G480" s="204"/>
      <c r="H480" s="212">
        <v>3.72</v>
      </c>
      <c r="I480" s="332"/>
      <c r="J480" s="204"/>
      <c r="K480" s="204"/>
      <c r="L480" s="333"/>
    </row>
    <row r="481" spans="2:12" s="1" customFormat="1" ht="6.9" customHeight="1">
      <c r="B481" s="323"/>
      <c r="C481" s="324"/>
      <c r="D481" s="324"/>
      <c r="E481" s="324"/>
      <c r="F481" s="324"/>
      <c r="G481" s="324"/>
      <c r="H481" s="324"/>
      <c r="I481" s="338"/>
      <c r="J481" s="324"/>
      <c r="K481" s="324"/>
      <c r="L481" s="326"/>
    </row>
    <row r="482" ht="13.5">
      <c r="I482" s="272"/>
    </row>
    <row r="483" ht="13.5">
      <c r="I483" s="272"/>
    </row>
  </sheetData>
  <sheetProtection formatColumns="0" formatRows="0" sort="0" autoFilter="0"/>
  <autoFilter ref="C98:K480"/>
  <mergeCells count="14">
    <mergeCell ref="E89:H89"/>
    <mergeCell ref="E87:H87"/>
    <mergeCell ref="E91:H91"/>
    <mergeCell ref="G1:H1"/>
    <mergeCell ref="E49:H49"/>
    <mergeCell ref="E53:H53"/>
    <mergeCell ref="E51:H51"/>
    <mergeCell ref="E55:H55"/>
    <mergeCell ref="E85:H85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8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227"/>
  <sheetViews>
    <sheetView showGridLines="0" workbookViewId="0" topLeftCell="A1">
      <pane ySplit="1" topLeftCell="A91" activePane="bottomLeft" state="frozen"/>
      <selection pane="bottomLeft" activeCell="L96" sqref="L96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223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2719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95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ROUND(J97,2)</f>
        <v>280064.01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223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SO 10.5 - Přeložka vodovodu DN 80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J97</f>
        <v>280064.01000000007</v>
      </c>
      <c r="K64" s="41"/>
      <c r="L64" s="303"/>
    </row>
    <row r="65" spans="2:12" s="8" customFormat="1" ht="24.9" customHeight="1" hidden="1">
      <c r="B65" s="310"/>
      <c r="C65" s="146"/>
      <c r="D65" s="147" t="s">
        <v>288</v>
      </c>
      <c r="E65" s="148"/>
      <c r="F65" s="148"/>
      <c r="G65" s="148"/>
      <c r="H65" s="148"/>
      <c r="I65" s="149"/>
      <c r="J65" s="150">
        <f>J98</f>
        <v>272274.31000000006</v>
      </c>
      <c r="K65" s="151"/>
      <c r="L65" s="311"/>
    </row>
    <row r="66" spans="2:12" s="9" customFormat="1" ht="19.95" customHeight="1" hidden="1">
      <c r="B66" s="312"/>
      <c r="C66" s="153"/>
      <c r="D66" s="154" t="s">
        <v>290</v>
      </c>
      <c r="E66" s="155"/>
      <c r="F66" s="155"/>
      <c r="G66" s="155"/>
      <c r="H66" s="155"/>
      <c r="I66" s="156"/>
      <c r="J66" s="157">
        <f>J99</f>
        <v>117714.16</v>
      </c>
      <c r="K66" s="158"/>
      <c r="L66" s="313"/>
    </row>
    <row r="67" spans="2:12" s="9" customFormat="1" ht="19.95" customHeight="1" hidden="1">
      <c r="B67" s="312"/>
      <c r="C67" s="153"/>
      <c r="D67" s="154" t="s">
        <v>300</v>
      </c>
      <c r="E67" s="155"/>
      <c r="F67" s="155"/>
      <c r="G67" s="155"/>
      <c r="H67" s="155"/>
      <c r="I67" s="156"/>
      <c r="J67" s="157">
        <f>J159</f>
        <v>139.32</v>
      </c>
      <c r="K67" s="158"/>
      <c r="L67" s="313"/>
    </row>
    <row r="68" spans="2:12" s="9" customFormat="1" ht="19.95" customHeight="1" hidden="1">
      <c r="B68" s="312"/>
      <c r="C68" s="153"/>
      <c r="D68" s="154" t="s">
        <v>302</v>
      </c>
      <c r="E68" s="155"/>
      <c r="F68" s="155"/>
      <c r="G68" s="155"/>
      <c r="H68" s="155"/>
      <c r="I68" s="156"/>
      <c r="J68" s="157">
        <f>J163</f>
        <v>12516.52</v>
      </c>
      <c r="K68" s="158"/>
      <c r="L68" s="313"/>
    </row>
    <row r="69" spans="2:12" s="9" customFormat="1" ht="19.95" customHeight="1" hidden="1">
      <c r="B69" s="312"/>
      <c r="C69" s="153"/>
      <c r="D69" s="154" t="s">
        <v>308</v>
      </c>
      <c r="E69" s="155"/>
      <c r="F69" s="155"/>
      <c r="G69" s="155"/>
      <c r="H69" s="155"/>
      <c r="I69" s="156"/>
      <c r="J69" s="157">
        <f>J178</f>
        <v>123894.10000000002</v>
      </c>
      <c r="K69" s="158"/>
      <c r="L69" s="313"/>
    </row>
    <row r="70" spans="2:12" s="9" customFormat="1" ht="19.95" customHeight="1" hidden="1">
      <c r="B70" s="312"/>
      <c r="C70" s="153"/>
      <c r="D70" s="154" t="s">
        <v>312</v>
      </c>
      <c r="E70" s="155"/>
      <c r="F70" s="155"/>
      <c r="G70" s="155"/>
      <c r="H70" s="155"/>
      <c r="I70" s="156"/>
      <c r="J70" s="157">
        <f>J217</f>
        <v>18010.21</v>
      </c>
      <c r="K70" s="158"/>
      <c r="L70" s="313"/>
    </row>
    <row r="71" spans="2:12" s="8" customFormat="1" ht="24.9" customHeight="1" hidden="1">
      <c r="B71" s="310"/>
      <c r="C71" s="146"/>
      <c r="D71" s="147" t="s">
        <v>319</v>
      </c>
      <c r="E71" s="148"/>
      <c r="F71" s="148"/>
      <c r="G71" s="148"/>
      <c r="H71" s="148"/>
      <c r="I71" s="149"/>
      <c r="J71" s="150">
        <f>J219</f>
        <v>7789.7</v>
      </c>
      <c r="K71" s="151"/>
      <c r="L71" s="311"/>
    </row>
    <row r="72" spans="2:12" s="9" customFormat="1" ht="19.95" customHeight="1" hidden="1">
      <c r="B72" s="312"/>
      <c r="C72" s="153"/>
      <c r="D72" s="154" t="s">
        <v>2720</v>
      </c>
      <c r="E72" s="155"/>
      <c r="F72" s="155"/>
      <c r="G72" s="155"/>
      <c r="H72" s="155"/>
      <c r="I72" s="156"/>
      <c r="J72" s="157">
        <f>J220</f>
        <v>6812.9</v>
      </c>
      <c r="K72" s="158"/>
      <c r="L72" s="313"/>
    </row>
    <row r="73" spans="2:12" s="9" customFormat="1" ht="19.95" customHeight="1" hidden="1">
      <c r="B73" s="312"/>
      <c r="C73" s="153"/>
      <c r="D73" s="154" t="s">
        <v>321</v>
      </c>
      <c r="E73" s="155"/>
      <c r="F73" s="155"/>
      <c r="G73" s="155"/>
      <c r="H73" s="155"/>
      <c r="I73" s="156"/>
      <c r="J73" s="157">
        <f>J224</f>
        <v>976.8</v>
      </c>
      <c r="K73" s="158"/>
      <c r="L73" s="313"/>
    </row>
    <row r="74" spans="2:12" s="1" customFormat="1" ht="21.75" customHeight="1" hidden="1">
      <c r="B74" s="302"/>
      <c r="C74" s="260"/>
      <c r="D74" s="260"/>
      <c r="E74" s="260"/>
      <c r="F74" s="260"/>
      <c r="G74" s="260"/>
      <c r="H74" s="260"/>
      <c r="I74" s="114"/>
      <c r="J74" s="260"/>
      <c r="K74" s="41"/>
      <c r="L74" s="303"/>
    </row>
    <row r="75" spans="2:12" s="1" customFormat="1" ht="6.9" customHeight="1" hidden="1">
      <c r="B75" s="307"/>
      <c r="C75" s="52"/>
      <c r="D75" s="52"/>
      <c r="E75" s="52"/>
      <c r="F75" s="52"/>
      <c r="G75" s="52"/>
      <c r="H75" s="52"/>
      <c r="I75" s="135"/>
      <c r="J75" s="52"/>
      <c r="K75" s="53"/>
      <c r="L75" s="303"/>
    </row>
    <row r="76" spans="2:12" ht="13.5" hidden="1">
      <c r="B76" s="296"/>
      <c r="C76" s="297"/>
      <c r="D76" s="297"/>
      <c r="E76" s="297"/>
      <c r="F76" s="297"/>
      <c r="G76" s="297"/>
      <c r="H76" s="297"/>
      <c r="I76" s="113"/>
      <c r="J76" s="297"/>
      <c r="K76" s="297"/>
      <c r="L76" s="298"/>
    </row>
    <row r="77" spans="2:12" ht="13.5" hidden="1">
      <c r="B77" s="296"/>
      <c r="C77" s="297"/>
      <c r="D77" s="297"/>
      <c r="E77" s="297"/>
      <c r="F77" s="297"/>
      <c r="G77" s="297"/>
      <c r="H77" s="297"/>
      <c r="I77" s="113"/>
      <c r="J77" s="297"/>
      <c r="K77" s="297"/>
      <c r="L77" s="298"/>
    </row>
    <row r="78" spans="2:12" ht="13.5" hidden="1">
      <c r="B78" s="296"/>
      <c r="C78" s="297"/>
      <c r="D78" s="297"/>
      <c r="E78" s="297"/>
      <c r="F78" s="297"/>
      <c r="G78" s="297"/>
      <c r="H78" s="297"/>
      <c r="I78" s="113"/>
      <c r="J78" s="297"/>
      <c r="K78" s="297"/>
      <c r="L78" s="298"/>
    </row>
    <row r="79" spans="2:12" s="1" customFormat="1" ht="6.9" customHeight="1">
      <c r="B79" s="314"/>
      <c r="C79" s="55"/>
      <c r="D79" s="55"/>
      <c r="E79" s="55"/>
      <c r="F79" s="55"/>
      <c r="G79" s="55"/>
      <c r="H79" s="55"/>
      <c r="I79" s="138"/>
      <c r="J79" s="55"/>
      <c r="K79" s="55"/>
      <c r="L79" s="303"/>
    </row>
    <row r="80" spans="2:12" s="1" customFormat="1" ht="36.9" customHeight="1">
      <c r="B80" s="302"/>
      <c r="C80" s="25" t="s">
        <v>322</v>
      </c>
      <c r="D80" s="260"/>
      <c r="E80" s="260"/>
      <c r="F80" s="260"/>
      <c r="G80" s="260"/>
      <c r="H80" s="260"/>
      <c r="I80" s="114"/>
      <c r="J80" s="260"/>
      <c r="K80" s="260"/>
      <c r="L80" s="303"/>
    </row>
    <row r="81" spans="2:12" s="1" customFormat="1" ht="6.9" customHeight="1">
      <c r="B81" s="302"/>
      <c r="C81" s="260"/>
      <c r="D81" s="260"/>
      <c r="E81" s="260"/>
      <c r="F81" s="260"/>
      <c r="G81" s="260"/>
      <c r="H81" s="260"/>
      <c r="I81" s="114"/>
      <c r="J81" s="260"/>
      <c r="K81" s="260"/>
      <c r="L81" s="303"/>
    </row>
    <row r="82" spans="2:12" s="1" customFormat="1" ht="14.4" customHeight="1">
      <c r="B82" s="302"/>
      <c r="C82" s="32" t="s">
        <v>16</v>
      </c>
      <c r="D82" s="260"/>
      <c r="E82" s="260"/>
      <c r="F82" s="260"/>
      <c r="G82" s="260"/>
      <c r="H82" s="260"/>
      <c r="I82" s="114"/>
      <c r="J82" s="260"/>
      <c r="K82" s="260"/>
      <c r="L82" s="303"/>
    </row>
    <row r="83" spans="2:12" s="1" customFormat="1" ht="22.5" customHeight="1">
      <c r="B83" s="302"/>
      <c r="C83" s="260"/>
      <c r="D83" s="260"/>
      <c r="E83" s="384" t="s">
        <v>17</v>
      </c>
      <c r="F83" s="375"/>
      <c r="G83" s="375"/>
      <c r="H83" s="375"/>
      <c r="I83" s="114"/>
      <c r="J83" s="260"/>
      <c r="K83" s="260"/>
      <c r="L83" s="303"/>
    </row>
    <row r="84" spans="2:12" ht="13.2">
      <c r="B84" s="301"/>
      <c r="C84" s="32" t="s">
        <v>217</v>
      </c>
      <c r="D84" s="262"/>
      <c r="E84" s="262"/>
      <c r="F84" s="262"/>
      <c r="G84" s="262"/>
      <c r="H84" s="262"/>
      <c r="I84" s="113"/>
      <c r="J84" s="262"/>
      <c r="K84" s="262"/>
      <c r="L84" s="300"/>
    </row>
    <row r="85" spans="2:12" ht="22.5" customHeight="1">
      <c r="B85" s="301"/>
      <c r="C85" s="262"/>
      <c r="D85" s="262"/>
      <c r="E85" s="384" t="s">
        <v>219</v>
      </c>
      <c r="F85" s="382"/>
      <c r="G85" s="382"/>
      <c r="H85" s="382"/>
      <c r="I85" s="113"/>
      <c r="J85" s="262"/>
      <c r="K85" s="262"/>
      <c r="L85" s="300"/>
    </row>
    <row r="86" spans="2:12" ht="13.2">
      <c r="B86" s="301"/>
      <c r="C86" s="32" t="s">
        <v>221</v>
      </c>
      <c r="D86" s="262"/>
      <c r="E86" s="262"/>
      <c r="F86" s="262"/>
      <c r="G86" s="262"/>
      <c r="H86" s="262"/>
      <c r="I86" s="113"/>
      <c r="J86" s="262"/>
      <c r="K86" s="262"/>
      <c r="L86" s="300"/>
    </row>
    <row r="87" spans="2:12" s="1" customFormat="1" ht="22.5" customHeight="1">
      <c r="B87" s="302"/>
      <c r="C87" s="260"/>
      <c r="D87" s="260"/>
      <c r="E87" s="383" t="s">
        <v>223</v>
      </c>
      <c r="F87" s="375"/>
      <c r="G87" s="375"/>
      <c r="H87" s="375"/>
      <c r="I87" s="114"/>
      <c r="J87" s="260"/>
      <c r="K87" s="260"/>
      <c r="L87" s="303"/>
    </row>
    <row r="88" spans="2:12" s="1" customFormat="1" ht="14.4" customHeight="1">
      <c r="B88" s="302"/>
      <c r="C88" s="32" t="s">
        <v>225</v>
      </c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23.25" customHeight="1">
      <c r="B89" s="302"/>
      <c r="C89" s="260"/>
      <c r="D89" s="260"/>
      <c r="E89" s="385" t="str">
        <f>E13</f>
        <v>SO 10.5 - Přeložka vodovodu DN 80</v>
      </c>
      <c r="F89" s="375"/>
      <c r="G89" s="375"/>
      <c r="H89" s="375"/>
      <c r="I89" s="114"/>
      <c r="J89" s="260"/>
      <c r="K89" s="260"/>
      <c r="L89" s="303"/>
    </row>
    <row r="90" spans="2:12" s="1" customFormat="1" ht="6.9" customHeight="1">
      <c r="B90" s="302"/>
      <c r="C90" s="260"/>
      <c r="D90" s="260"/>
      <c r="E90" s="260"/>
      <c r="F90" s="260"/>
      <c r="G90" s="260"/>
      <c r="H90" s="260"/>
      <c r="I90" s="114"/>
      <c r="J90" s="260"/>
      <c r="K90" s="260"/>
      <c r="L90" s="303"/>
    </row>
    <row r="91" spans="2:12" s="1" customFormat="1" ht="18" customHeight="1">
      <c r="B91" s="302"/>
      <c r="C91" s="32" t="s">
        <v>24</v>
      </c>
      <c r="D91" s="260"/>
      <c r="E91" s="260"/>
      <c r="F91" s="30" t="str">
        <f>F16</f>
        <v>HRANICE - DRAHOTUŠE</v>
      </c>
      <c r="G91" s="260"/>
      <c r="H91" s="260"/>
      <c r="I91" s="115" t="s">
        <v>26</v>
      </c>
      <c r="J91" s="116" t="str">
        <f>IF(J16="","",J16)</f>
        <v>6.4.2016</v>
      </c>
      <c r="K91" s="260"/>
      <c r="L91" s="303"/>
    </row>
    <row r="92" spans="2:12" s="1" customFormat="1" ht="6.9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" customFormat="1" ht="13.2">
      <c r="B93" s="302"/>
      <c r="C93" s="32" t="s">
        <v>32</v>
      </c>
      <c r="D93" s="260"/>
      <c r="E93" s="260"/>
      <c r="F93" s="30" t="str">
        <f>E19</f>
        <v>VODOVODY A KANALIZACE PŘEROV a.s.</v>
      </c>
      <c r="G93" s="260"/>
      <c r="H93" s="260"/>
      <c r="I93" s="115" t="s">
        <v>38</v>
      </c>
      <c r="J93" s="30" t="str">
        <f>E25</f>
        <v>JV PROJEKT VH s.r.o., BRNO</v>
      </c>
      <c r="K93" s="260"/>
      <c r="L93" s="303"/>
    </row>
    <row r="94" spans="2:12" s="1" customFormat="1" ht="14.4" customHeight="1">
      <c r="B94" s="302"/>
      <c r="C94" s="32" t="s">
        <v>37</v>
      </c>
      <c r="D94" s="260"/>
      <c r="E94" s="260"/>
      <c r="F94" s="30" t="s">
        <v>6577</v>
      </c>
      <c r="G94" s="260"/>
      <c r="H94" s="260"/>
      <c r="I94" s="114"/>
      <c r="J94" s="260"/>
      <c r="K94" s="260"/>
      <c r="L94" s="303"/>
    </row>
    <row r="95" spans="2:12" s="1" customFormat="1" ht="10.35" customHeight="1">
      <c r="B95" s="302"/>
      <c r="C95" s="260"/>
      <c r="D95" s="260"/>
      <c r="E95" s="260"/>
      <c r="F95" s="260"/>
      <c r="G95" s="260"/>
      <c r="H95" s="260"/>
      <c r="I95" s="114"/>
      <c r="J95" s="260"/>
      <c r="K95" s="260"/>
      <c r="L95" s="303"/>
    </row>
    <row r="96" spans="2:12" s="10" customFormat="1" ht="29.25" customHeight="1">
      <c r="B96" s="315"/>
      <c r="C96" s="165" t="s">
        <v>323</v>
      </c>
      <c r="D96" s="166" t="s">
        <v>60</v>
      </c>
      <c r="E96" s="166" t="s">
        <v>57</v>
      </c>
      <c r="F96" s="166" t="s">
        <v>324</v>
      </c>
      <c r="G96" s="166" t="s">
        <v>325</v>
      </c>
      <c r="H96" s="166" t="s">
        <v>326</v>
      </c>
      <c r="I96" s="167" t="s">
        <v>327</v>
      </c>
      <c r="J96" s="166" t="s">
        <v>283</v>
      </c>
      <c r="K96" s="168" t="s">
        <v>328</v>
      </c>
      <c r="L96" s="368"/>
    </row>
    <row r="97" spans="2:12" s="1" customFormat="1" ht="29.25" customHeight="1">
      <c r="B97" s="302"/>
      <c r="C97" s="316" t="s">
        <v>285</v>
      </c>
      <c r="D97" s="260"/>
      <c r="E97" s="260"/>
      <c r="F97" s="260"/>
      <c r="G97" s="260"/>
      <c r="H97" s="260"/>
      <c r="I97" s="114"/>
      <c r="J97" s="317">
        <f>J98+J219</f>
        <v>280064.01000000007</v>
      </c>
      <c r="K97" s="260"/>
      <c r="L97" s="303"/>
    </row>
    <row r="98" spans="2:12" s="11" customFormat="1" ht="37.35" customHeight="1">
      <c r="B98" s="318"/>
      <c r="C98" s="182"/>
      <c r="D98" s="188" t="s">
        <v>74</v>
      </c>
      <c r="E98" s="231" t="s">
        <v>336</v>
      </c>
      <c r="F98" s="231" t="s">
        <v>337</v>
      </c>
      <c r="G98" s="182"/>
      <c r="H98" s="182"/>
      <c r="I98" s="319"/>
      <c r="J98" s="232">
        <f>J99+J159+J163+J178+J217</f>
        <v>272274.31000000006</v>
      </c>
      <c r="K98" s="182"/>
      <c r="L98" s="320"/>
    </row>
    <row r="99" spans="2:12" s="11" customFormat="1" ht="29.85" customHeight="1" outlineLevel="1">
      <c r="B99" s="318"/>
      <c r="C99" s="182"/>
      <c r="D99" s="188" t="s">
        <v>74</v>
      </c>
      <c r="E99" s="189" t="s">
        <v>23</v>
      </c>
      <c r="F99" s="189" t="s">
        <v>339</v>
      </c>
      <c r="G99" s="182"/>
      <c r="H99" s="182"/>
      <c r="I99" s="321"/>
      <c r="J99" s="190">
        <f>SUM(J100:J158)</f>
        <v>117714.16</v>
      </c>
      <c r="K99" s="182"/>
      <c r="L99" s="320"/>
    </row>
    <row r="100" spans="2:12" s="1" customFormat="1" ht="22.5" customHeight="1" outlineLevel="2" collapsed="1">
      <c r="B100" s="302"/>
      <c r="C100" s="191" t="s">
        <v>23</v>
      </c>
      <c r="D100" s="191" t="s">
        <v>342</v>
      </c>
      <c r="E100" s="192" t="s">
        <v>619</v>
      </c>
      <c r="F100" s="193" t="s">
        <v>620</v>
      </c>
      <c r="G100" s="194" t="s">
        <v>345</v>
      </c>
      <c r="H100" s="195">
        <v>38.312</v>
      </c>
      <c r="I100" s="269">
        <v>250.8</v>
      </c>
      <c r="J100" s="197">
        <f>ROUND(I100*H100,2)</f>
        <v>9608.65</v>
      </c>
      <c r="K100" s="193" t="s">
        <v>346</v>
      </c>
      <c r="L100" s="322"/>
    </row>
    <row r="101" spans="2:12" s="13" customFormat="1" ht="12" customHeight="1" hidden="1" outlineLevel="3">
      <c r="B101" s="331"/>
      <c r="C101" s="204"/>
      <c r="D101" s="206" t="s">
        <v>348</v>
      </c>
      <c r="E101" s="210" t="s">
        <v>34</v>
      </c>
      <c r="F101" s="211" t="s">
        <v>2721</v>
      </c>
      <c r="G101" s="204"/>
      <c r="H101" s="212">
        <v>14.967</v>
      </c>
      <c r="I101" s="332" t="s">
        <v>34</v>
      </c>
      <c r="J101" s="204"/>
      <c r="K101" s="204"/>
      <c r="L101" s="333"/>
    </row>
    <row r="102" spans="2:12" s="13" customFormat="1" ht="12" customHeight="1" hidden="1" outlineLevel="3">
      <c r="B102" s="331"/>
      <c r="C102" s="204"/>
      <c r="D102" s="206" t="s">
        <v>348</v>
      </c>
      <c r="E102" s="210" t="s">
        <v>34</v>
      </c>
      <c r="F102" s="211" t="s">
        <v>2722</v>
      </c>
      <c r="G102" s="204"/>
      <c r="H102" s="212">
        <v>10.821</v>
      </c>
      <c r="I102" s="332" t="s">
        <v>34</v>
      </c>
      <c r="J102" s="204"/>
      <c r="K102" s="204"/>
      <c r="L102" s="333"/>
    </row>
    <row r="103" spans="2:12" s="13" customFormat="1" ht="12" customHeight="1" hidden="1" outlineLevel="3">
      <c r="B103" s="331"/>
      <c r="C103" s="204"/>
      <c r="D103" s="206" t="s">
        <v>348</v>
      </c>
      <c r="E103" s="210" t="s">
        <v>34</v>
      </c>
      <c r="F103" s="211" t="s">
        <v>2723</v>
      </c>
      <c r="G103" s="204"/>
      <c r="H103" s="212">
        <v>89.984</v>
      </c>
      <c r="I103" s="332" t="s">
        <v>34</v>
      </c>
      <c r="J103" s="204"/>
      <c r="K103" s="204"/>
      <c r="L103" s="333"/>
    </row>
    <row r="104" spans="2:12" s="13" customFormat="1" ht="12" customHeight="1" hidden="1" outlineLevel="3">
      <c r="B104" s="331"/>
      <c r="C104" s="204"/>
      <c r="D104" s="206" t="s">
        <v>348</v>
      </c>
      <c r="E104" s="210" t="s">
        <v>34</v>
      </c>
      <c r="F104" s="211" t="s">
        <v>2724</v>
      </c>
      <c r="G104" s="204"/>
      <c r="H104" s="212">
        <v>50.653</v>
      </c>
      <c r="I104" s="332" t="s">
        <v>34</v>
      </c>
      <c r="J104" s="204"/>
      <c r="K104" s="204"/>
      <c r="L104" s="333"/>
    </row>
    <row r="105" spans="2:12" s="15" customFormat="1" ht="12" customHeight="1" hidden="1" outlineLevel="3">
      <c r="B105" s="339"/>
      <c r="C105" s="213"/>
      <c r="D105" s="206" t="s">
        <v>348</v>
      </c>
      <c r="E105" s="214" t="s">
        <v>289</v>
      </c>
      <c r="F105" s="215" t="s">
        <v>363</v>
      </c>
      <c r="G105" s="213"/>
      <c r="H105" s="216">
        <v>166.425</v>
      </c>
      <c r="I105" s="340" t="s">
        <v>34</v>
      </c>
      <c r="J105" s="213"/>
      <c r="K105" s="213"/>
      <c r="L105" s="341"/>
    </row>
    <row r="106" spans="2:12" s="12" customFormat="1" ht="12" customHeight="1" hidden="1" outlineLevel="3">
      <c r="B106" s="342"/>
      <c r="C106" s="203"/>
      <c r="D106" s="206" t="s">
        <v>348</v>
      </c>
      <c r="E106" s="343" t="s">
        <v>34</v>
      </c>
      <c r="F106" s="344" t="s">
        <v>2725</v>
      </c>
      <c r="G106" s="203"/>
      <c r="H106" s="345" t="s">
        <v>34</v>
      </c>
      <c r="I106" s="346" t="s">
        <v>34</v>
      </c>
      <c r="J106" s="203"/>
      <c r="K106" s="203"/>
      <c r="L106" s="347"/>
    </row>
    <row r="107" spans="2:12" s="13" customFormat="1" ht="12" customHeight="1" hidden="1" outlineLevel="3">
      <c r="B107" s="331"/>
      <c r="C107" s="204"/>
      <c r="D107" s="206" t="s">
        <v>348</v>
      </c>
      <c r="E107" s="210" t="s">
        <v>34</v>
      </c>
      <c r="F107" s="211" t="s">
        <v>2397</v>
      </c>
      <c r="G107" s="204"/>
      <c r="H107" s="212">
        <v>-38.72</v>
      </c>
      <c r="I107" s="332" t="s">
        <v>34</v>
      </c>
      <c r="J107" s="204"/>
      <c r="K107" s="204"/>
      <c r="L107" s="333"/>
    </row>
    <row r="108" spans="2:12" s="14" customFormat="1" ht="12" customHeight="1" hidden="1" outlineLevel="3">
      <c r="B108" s="335"/>
      <c r="C108" s="205"/>
      <c r="D108" s="206" t="s">
        <v>348</v>
      </c>
      <c r="E108" s="207" t="s">
        <v>2378</v>
      </c>
      <c r="F108" s="208" t="s">
        <v>352</v>
      </c>
      <c r="G108" s="205"/>
      <c r="H108" s="209">
        <v>127.705</v>
      </c>
      <c r="I108" s="336" t="s">
        <v>34</v>
      </c>
      <c r="J108" s="205"/>
      <c r="K108" s="205"/>
      <c r="L108" s="337"/>
    </row>
    <row r="109" spans="2:12" s="12" customFormat="1" ht="12" customHeight="1" hidden="1" outlineLevel="3">
      <c r="B109" s="342"/>
      <c r="C109" s="203"/>
      <c r="D109" s="206" t="s">
        <v>348</v>
      </c>
      <c r="E109" s="343" t="s">
        <v>34</v>
      </c>
      <c r="F109" s="344" t="s">
        <v>376</v>
      </c>
      <c r="G109" s="203"/>
      <c r="H109" s="345" t="s">
        <v>34</v>
      </c>
      <c r="I109" s="346" t="s">
        <v>34</v>
      </c>
      <c r="J109" s="203"/>
      <c r="K109" s="203"/>
      <c r="L109" s="347"/>
    </row>
    <row r="110" spans="2:12" s="13" customFormat="1" ht="12" customHeight="1" hidden="1" outlineLevel="3">
      <c r="B110" s="331"/>
      <c r="C110" s="204"/>
      <c r="D110" s="206" t="s">
        <v>348</v>
      </c>
      <c r="E110" s="210" t="s">
        <v>34</v>
      </c>
      <c r="F110" s="211" t="s">
        <v>2383</v>
      </c>
      <c r="G110" s="204"/>
      <c r="H110" s="212">
        <v>38.312</v>
      </c>
      <c r="I110" s="332" t="s">
        <v>34</v>
      </c>
      <c r="J110" s="204"/>
      <c r="K110" s="204"/>
      <c r="L110" s="333"/>
    </row>
    <row r="111" spans="2:12" s="1" customFormat="1" ht="22.5" customHeight="1" outlineLevel="2" collapsed="1">
      <c r="B111" s="302"/>
      <c r="C111" s="191" t="s">
        <v>83</v>
      </c>
      <c r="D111" s="191" t="s">
        <v>342</v>
      </c>
      <c r="E111" s="192" t="s">
        <v>369</v>
      </c>
      <c r="F111" s="193" t="s">
        <v>370</v>
      </c>
      <c r="G111" s="194" t="s">
        <v>345</v>
      </c>
      <c r="H111" s="195">
        <v>11.493</v>
      </c>
      <c r="I111" s="269">
        <v>12.4</v>
      </c>
      <c r="J111" s="197">
        <f>ROUND(I111*H111,2)</f>
        <v>142.51</v>
      </c>
      <c r="K111" s="193" t="s">
        <v>346</v>
      </c>
      <c r="L111" s="322"/>
    </row>
    <row r="112" spans="2:12" s="12" customFormat="1" ht="12" customHeight="1" hidden="1" outlineLevel="3">
      <c r="B112" s="342"/>
      <c r="C112" s="203"/>
      <c r="D112" s="206" t="s">
        <v>348</v>
      </c>
      <c r="E112" s="343" t="s">
        <v>34</v>
      </c>
      <c r="F112" s="344" t="s">
        <v>376</v>
      </c>
      <c r="G112" s="203"/>
      <c r="H112" s="345" t="s">
        <v>34</v>
      </c>
      <c r="I112" s="346" t="s">
        <v>34</v>
      </c>
      <c r="J112" s="203"/>
      <c r="K112" s="203"/>
      <c r="L112" s="347"/>
    </row>
    <row r="113" spans="2:12" s="13" customFormat="1" ht="12" customHeight="1" hidden="1" outlineLevel="3">
      <c r="B113" s="331"/>
      <c r="C113" s="204"/>
      <c r="D113" s="206" t="s">
        <v>348</v>
      </c>
      <c r="E113" s="210" t="s">
        <v>34</v>
      </c>
      <c r="F113" s="211" t="s">
        <v>2384</v>
      </c>
      <c r="G113" s="204"/>
      <c r="H113" s="212">
        <v>11.493</v>
      </c>
      <c r="I113" s="332" t="s">
        <v>34</v>
      </c>
      <c r="J113" s="204"/>
      <c r="K113" s="204"/>
      <c r="L113" s="333"/>
    </row>
    <row r="114" spans="2:12" s="1" customFormat="1" ht="22.5" customHeight="1" outlineLevel="2" collapsed="1">
      <c r="B114" s="302"/>
      <c r="C114" s="191" t="s">
        <v>90</v>
      </c>
      <c r="D114" s="191" t="s">
        <v>342</v>
      </c>
      <c r="E114" s="192" t="s">
        <v>374</v>
      </c>
      <c r="F114" s="193" t="s">
        <v>375</v>
      </c>
      <c r="G114" s="194" t="s">
        <v>345</v>
      </c>
      <c r="H114" s="195">
        <v>89.394</v>
      </c>
      <c r="I114" s="269">
        <v>250.8</v>
      </c>
      <c r="J114" s="197">
        <f>ROUND(I114*H114,2)</f>
        <v>22420.02</v>
      </c>
      <c r="K114" s="193" t="s">
        <v>346</v>
      </c>
      <c r="L114" s="322"/>
    </row>
    <row r="115" spans="2:12" s="12" customFormat="1" ht="12" customHeight="1" hidden="1" outlineLevel="3">
      <c r="B115" s="342"/>
      <c r="C115" s="203"/>
      <c r="D115" s="206" t="s">
        <v>348</v>
      </c>
      <c r="E115" s="343" t="s">
        <v>34</v>
      </c>
      <c r="F115" s="344" t="s">
        <v>2385</v>
      </c>
      <c r="G115" s="203"/>
      <c r="H115" s="345" t="s">
        <v>34</v>
      </c>
      <c r="I115" s="346" t="s">
        <v>34</v>
      </c>
      <c r="J115" s="203"/>
      <c r="K115" s="203"/>
      <c r="L115" s="347"/>
    </row>
    <row r="116" spans="2:12" s="13" customFormat="1" ht="12" customHeight="1" hidden="1" outlineLevel="3">
      <c r="B116" s="331"/>
      <c r="C116" s="204"/>
      <c r="D116" s="206" t="s">
        <v>348</v>
      </c>
      <c r="E116" s="210" t="s">
        <v>34</v>
      </c>
      <c r="F116" s="211" t="s">
        <v>2386</v>
      </c>
      <c r="G116" s="204"/>
      <c r="H116" s="212">
        <v>89.394</v>
      </c>
      <c r="I116" s="332" t="s">
        <v>34</v>
      </c>
      <c r="J116" s="204"/>
      <c r="K116" s="204"/>
      <c r="L116" s="333"/>
    </row>
    <row r="117" spans="2:12" s="1" customFormat="1" ht="22.5" customHeight="1" outlineLevel="2" collapsed="1">
      <c r="B117" s="302"/>
      <c r="C117" s="191" t="s">
        <v>347</v>
      </c>
      <c r="D117" s="191" t="s">
        <v>342</v>
      </c>
      <c r="E117" s="192" t="s">
        <v>379</v>
      </c>
      <c r="F117" s="193" t="s">
        <v>380</v>
      </c>
      <c r="G117" s="194" t="s">
        <v>345</v>
      </c>
      <c r="H117" s="195">
        <v>26.818</v>
      </c>
      <c r="I117" s="269">
        <v>12.4</v>
      </c>
      <c r="J117" s="197">
        <f>ROUND(I117*H117,2)</f>
        <v>332.54</v>
      </c>
      <c r="K117" s="193" t="s">
        <v>346</v>
      </c>
      <c r="L117" s="322"/>
    </row>
    <row r="118" spans="2:12" s="12" customFormat="1" ht="12" customHeight="1" hidden="1" outlineLevel="3">
      <c r="B118" s="342"/>
      <c r="C118" s="203"/>
      <c r="D118" s="206" t="s">
        <v>348</v>
      </c>
      <c r="E118" s="343" t="s">
        <v>34</v>
      </c>
      <c r="F118" s="344" t="s">
        <v>2387</v>
      </c>
      <c r="G118" s="203"/>
      <c r="H118" s="345" t="s">
        <v>34</v>
      </c>
      <c r="I118" s="346" t="s">
        <v>34</v>
      </c>
      <c r="J118" s="203"/>
      <c r="K118" s="203"/>
      <c r="L118" s="347"/>
    </row>
    <row r="119" spans="2:12" s="13" customFormat="1" ht="12" customHeight="1" hidden="1" outlineLevel="3">
      <c r="B119" s="331"/>
      <c r="C119" s="204"/>
      <c r="D119" s="206" t="s">
        <v>348</v>
      </c>
      <c r="E119" s="210" t="s">
        <v>34</v>
      </c>
      <c r="F119" s="211" t="s">
        <v>2388</v>
      </c>
      <c r="G119" s="204"/>
      <c r="H119" s="212">
        <v>26.818</v>
      </c>
      <c r="I119" s="332" t="s">
        <v>34</v>
      </c>
      <c r="J119" s="204"/>
      <c r="K119" s="204"/>
      <c r="L119" s="333"/>
    </row>
    <row r="120" spans="2:12" s="1" customFormat="1" ht="22.5" customHeight="1" outlineLevel="2" collapsed="1">
      <c r="B120" s="302"/>
      <c r="C120" s="191" t="s">
        <v>368</v>
      </c>
      <c r="D120" s="191" t="s">
        <v>342</v>
      </c>
      <c r="E120" s="192" t="s">
        <v>2726</v>
      </c>
      <c r="F120" s="193" t="s">
        <v>2727</v>
      </c>
      <c r="G120" s="194" t="s">
        <v>390</v>
      </c>
      <c r="H120" s="195">
        <v>232.191</v>
      </c>
      <c r="I120" s="269">
        <v>83.6</v>
      </c>
      <c r="J120" s="197">
        <f>ROUND(I120*H120,2)</f>
        <v>19411.17</v>
      </c>
      <c r="K120" s="193" t="s">
        <v>346</v>
      </c>
      <c r="L120" s="322"/>
    </row>
    <row r="121" spans="2:12" s="13" customFormat="1" ht="12" customHeight="1" hidden="1" outlineLevel="3">
      <c r="B121" s="331"/>
      <c r="C121" s="204"/>
      <c r="D121" s="206" t="s">
        <v>348</v>
      </c>
      <c r="E121" s="210" t="s">
        <v>34</v>
      </c>
      <c r="F121" s="211" t="s">
        <v>2728</v>
      </c>
      <c r="G121" s="204"/>
      <c r="H121" s="212">
        <v>21.148</v>
      </c>
      <c r="I121" s="332" t="s">
        <v>34</v>
      </c>
      <c r="J121" s="204"/>
      <c r="K121" s="204"/>
      <c r="L121" s="333"/>
    </row>
    <row r="122" spans="2:12" s="13" customFormat="1" ht="12" customHeight="1" hidden="1" outlineLevel="3">
      <c r="B122" s="331"/>
      <c r="C122" s="204"/>
      <c r="D122" s="206" t="s">
        <v>348</v>
      </c>
      <c r="E122" s="210" t="s">
        <v>34</v>
      </c>
      <c r="F122" s="211" t="s">
        <v>2729</v>
      </c>
      <c r="G122" s="204"/>
      <c r="H122" s="212">
        <v>15.315</v>
      </c>
      <c r="I122" s="332" t="s">
        <v>34</v>
      </c>
      <c r="J122" s="204"/>
      <c r="K122" s="204"/>
      <c r="L122" s="333"/>
    </row>
    <row r="123" spans="2:12" s="13" customFormat="1" ht="12" customHeight="1" hidden="1" outlineLevel="3">
      <c r="B123" s="331"/>
      <c r="C123" s="204"/>
      <c r="D123" s="206" t="s">
        <v>348</v>
      </c>
      <c r="E123" s="210" t="s">
        <v>34</v>
      </c>
      <c r="F123" s="211" t="s">
        <v>2730</v>
      </c>
      <c r="G123" s="204"/>
      <c r="H123" s="212">
        <v>125.112</v>
      </c>
      <c r="I123" s="332" t="s">
        <v>34</v>
      </c>
      <c r="J123" s="204"/>
      <c r="K123" s="204"/>
      <c r="L123" s="333"/>
    </row>
    <row r="124" spans="2:12" s="13" customFormat="1" ht="12" customHeight="1" hidden="1" outlineLevel="3">
      <c r="B124" s="331"/>
      <c r="C124" s="204"/>
      <c r="D124" s="206" t="s">
        <v>348</v>
      </c>
      <c r="E124" s="210" t="s">
        <v>34</v>
      </c>
      <c r="F124" s="211" t="s">
        <v>2731</v>
      </c>
      <c r="G124" s="204"/>
      <c r="H124" s="212">
        <v>70.616</v>
      </c>
      <c r="I124" s="332" t="s">
        <v>34</v>
      </c>
      <c r="J124" s="204"/>
      <c r="K124" s="204"/>
      <c r="L124" s="333"/>
    </row>
    <row r="125" spans="2:12" s="14" customFormat="1" ht="12" customHeight="1" hidden="1" outlineLevel="3">
      <c r="B125" s="335"/>
      <c r="C125" s="205"/>
      <c r="D125" s="206" t="s">
        <v>348</v>
      </c>
      <c r="E125" s="207" t="s">
        <v>34</v>
      </c>
      <c r="F125" s="208" t="s">
        <v>352</v>
      </c>
      <c r="G125" s="205"/>
      <c r="H125" s="209">
        <v>232.191</v>
      </c>
      <c r="I125" s="336" t="s">
        <v>34</v>
      </c>
      <c r="J125" s="205"/>
      <c r="K125" s="205"/>
      <c r="L125" s="337"/>
    </row>
    <row r="126" spans="2:12" s="1" customFormat="1" ht="22.5" customHeight="1" outlineLevel="2">
      <c r="B126" s="302"/>
      <c r="C126" s="191" t="s">
        <v>373</v>
      </c>
      <c r="D126" s="191" t="s">
        <v>342</v>
      </c>
      <c r="E126" s="192" t="s">
        <v>2732</v>
      </c>
      <c r="F126" s="193" t="s">
        <v>2733</v>
      </c>
      <c r="G126" s="194" t="s">
        <v>390</v>
      </c>
      <c r="H126" s="195">
        <v>232.191</v>
      </c>
      <c r="I126" s="269">
        <v>20.9</v>
      </c>
      <c r="J126" s="197">
        <f>ROUND(I126*H126,2)</f>
        <v>4852.79</v>
      </c>
      <c r="K126" s="193" t="s">
        <v>346</v>
      </c>
      <c r="L126" s="322"/>
    </row>
    <row r="127" spans="2:12" s="1" customFormat="1" ht="22.5" customHeight="1" outlineLevel="2" collapsed="1">
      <c r="B127" s="302"/>
      <c r="C127" s="191" t="s">
        <v>378</v>
      </c>
      <c r="D127" s="191" t="s">
        <v>342</v>
      </c>
      <c r="E127" s="192" t="s">
        <v>2734</v>
      </c>
      <c r="F127" s="193" t="s">
        <v>2735</v>
      </c>
      <c r="G127" s="194" t="s">
        <v>345</v>
      </c>
      <c r="H127" s="195">
        <v>63.853</v>
      </c>
      <c r="I127" s="269">
        <v>15.5</v>
      </c>
      <c r="J127" s="197">
        <f>ROUND(I127*H127,2)</f>
        <v>989.72</v>
      </c>
      <c r="K127" s="193" t="s">
        <v>346</v>
      </c>
      <c r="L127" s="322"/>
    </row>
    <row r="128" spans="2:12" s="13" customFormat="1" ht="12" customHeight="1" hidden="1" outlineLevel="3">
      <c r="B128" s="331"/>
      <c r="C128" s="204"/>
      <c r="D128" s="206" t="s">
        <v>348</v>
      </c>
      <c r="E128" s="210" t="s">
        <v>34</v>
      </c>
      <c r="F128" s="211" t="s">
        <v>2736</v>
      </c>
      <c r="G128" s="204"/>
      <c r="H128" s="212">
        <v>63.853</v>
      </c>
      <c r="I128" s="332" t="s">
        <v>34</v>
      </c>
      <c r="J128" s="204"/>
      <c r="K128" s="204"/>
      <c r="L128" s="333"/>
    </row>
    <row r="129" spans="2:12" s="1" customFormat="1" ht="22.5" customHeight="1" outlineLevel="2" collapsed="1">
      <c r="B129" s="302"/>
      <c r="C129" s="191" t="s">
        <v>382</v>
      </c>
      <c r="D129" s="191" t="s">
        <v>342</v>
      </c>
      <c r="E129" s="192" t="s">
        <v>452</v>
      </c>
      <c r="F129" s="193" t="s">
        <v>453</v>
      </c>
      <c r="G129" s="194" t="s">
        <v>345</v>
      </c>
      <c r="H129" s="195">
        <v>48.206</v>
      </c>
      <c r="I129" s="269">
        <v>181.1</v>
      </c>
      <c r="J129" s="197">
        <f>ROUND(I129*H129,2)</f>
        <v>8730.11</v>
      </c>
      <c r="K129" s="193" t="s">
        <v>346</v>
      </c>
      <c r="L129" s="322"/>
    </row>
    <row r="130" spans="2:12" s="13" customFormat="1" ht="12" customHeight="1" hidden="1" outlineLevel="3">
      <c r="B130" s="331"/>
      <c r="C130" s="204"/>
      <c r="D130" s="206" t="s">
        <v>348</v>
      </c>
      <c r="E130" s="210" t="s">
        <v>34</v>
      </c>
      <c r="F130" s="211" t="s">
        <v>2737</v>
      </c>
      <c r="G130" s="204"/>
      <c r="H130" s="212">
        <v>48.206</v>
      </c>
      <c r="I130" s="332" t="s">
        <v>34</v>
      </c>
      <c r="J130" s="204"/>
      <c r="K130" s="204"/>
      <c r="L130" s="333"/>
    </row>
    <row r="131" spans="2:12" s="14" customFormat="1" ht="12" customHeight="1" hidden="1" outlineLevel="3">
      <c r="B131" s="335"/>
      <c r="C131" s="205"/>
      <c r="D131" s="206" t="s">
        <v>348</v>
      </c>
      <c r="E131" s="207" t="s">
        <v>2377</v>
      </c>
      <c r="F131" s="208" t="s">
        <v>352</v>
      </c>
      <c r="G131" s="205"/>
      <c r="H131" s="209">
        <v>48.206</v>
      </c>
      <c r="I131" s="336" t="s">
        <v>34</v>
      </c>
      <c r="J131" s="205"/>
      <c r="K131" s="205"/>
      <c r="L131" s="337"/>
    </row>
    <row r="132" spans="2:12" s="1" customFormat="1" ht="31.5" customHeight="1" outlineLevel="2" collapsed="1">
      <c r="B132" s="302"/>
      <c r="C132" s="191" t="s">
        <v>387</v>
      </c>
      <c r="D132" s="191" t="s">
        <v>342</v>
      </c>
      <c r="E132" s="192" t="s">
        <v>455</v>
      </c>
      <c r="F132" s="193" t="s">
        <v>456</v>
      </c>
      <c r="G132" s="194" t="s">
        <v>345</v>
      </c>
      <c r="H132" s="195">
        <v>626.678</v>
      </c>
      <c r="I132" s="269">
        <v>6.2</v>
      </c>
      <c r="J132" s="197">
        <f>ROUND(I132*H132,2)</f>
        <v>3885.4</v>
      </c>
      <c r="K132" s="193" t="s">
        <v>346</v>
      </c>
      <c r="L132" s="322"/>
    </row>
    <row r="133" spans="2:12" s="13" customFormat="1" ht="12" customHeight="1" hidden="1" outlineLevel="3">
      <c r="B133" s="331"/>
      <c r="C133" s="204"/>
      <c r="D133" s="206" t="s">
        <v>348</v>
      </c>
      <c r="E133" s="204"/>
      <c r="F133" s="211" t="s">
        <v>2738</v>
      </c>
      <c r="G133" s="204"/>
      <c r="H133" s="212">
        <v>626.678</v>
      </c>
      <c r="I133" s="332" t="s">
        <v>34</v>
      </c>
      <c r="J133" s="204"/>
      <c r="K133" s="204"/>
      <c r="L133" s="333"/>
    </row>
    <row r="134" spans="2:12" s="1" customFormat="1" ht="22.5" customHeight="1" outlineLevel="2" collapsed="1">
      <c r="B134" s="302"/>
      <c r="C134" s="191" t="s">
        <v>28</v>
      </c>
      <c r="D134" s="191" t="s">
        <v>342</v>
      </c>
      <c r="E134" s="192" t="s">
        <v>458</v>
      </c>
      <c r="F134" s="193" t="s">
        <v>459</v>
      </c>
      <c r="G134" s="194" t="s">
        <v>345</v>
      </c>
      <c r="H134" s="195">
        <v>48.206</v>
      </c>
      <c r="I134" s="269">
        <v>167.2</v>
      </c>
      <c r="J134" s="197">
        <f>ROUND(I134*H134,2)</f>
        <v>8060.04</v>
      </c>
      <c r="K134" s="193" t="s">
        <v>34</v>
      </c>
      <c r="L134" s="322"/>
    </row>
    <row r="135" spans="2:12" s="13" customFormat="1" ht="12" customHeight="1" hidden="1" outlineLevel="3">
      <c r="B135" s="331"/>
      <c r="C135" s="204"/>
      <c r="D135" s="206" t="s">
        <v>348</v>
      </c>
      <c r="E135" s="210" t="s">
        <v>34</v>
      </c>
      <c r="F135" s="211" t="s">
        <v>2377</v>
      </c>
      <c r="G135" s="204"/>
      <c r="H135" s="212">
        <v>48.206</v>
      </c>
      <c r="I135" s="332" t="s">
        <v>34</v>
      </c>
      <c r="J135" s="204"/>
      <c r="K135" s="204"/>
      <c r="L135" s="333"/>
    </row>
    <row r="136" spans="2:12" s="1" customFormat="1" ht="22.5" customHeight="1" outlineLevel="2" collapsed="1">
      <c r="B136" s="302"/>
      <c r="C136" s="191" t="s">
        <v>340</v>
      </c>
      <c r="D136" s="191" t="s">
        <v>342</v>
      </c>
      <c r="E136" s="192" t="s">
        <v>400</v>
      </c>
      <c r="F136" s="193" t="s">
        <v>401</v>
      </c>
      <c r="G136" s="194" t="s">
        <v>345</v>
      </c>
      <c r="H136" s="195">
        <v>79.499</v>
      </c>
      <c r="I136" s="269">
        <v>75.2</v>
      </c>
      <c r="J136" s="197">
        <f>ROUND(I136*H136,2)</f>
        <v>5978.32</v>
      </c>
      <c r="K136" s="193" t="s">
        <v>346</v>
      </c>
      <c r="L136" s="322"/>
    </row>
    <row r="137" spans="2:12" s="12" customFormat="1" ht="12" customHeight="1" hidden="1" outlineLevel="3">
      <c r="B137" s="342"/>
      <c r="C137" s="203"/>
      <c r="D137" s="206" t="s">
        <v>348</v>
      </c>
      <c r="E137" s="343" t="s">
        <v>34</v>
      </c>
      <c r="F137" s="344" t="s">
        <v>872</v>
      </c>
      <c r="G137" s="203"/>
      <c r="H137" s="345" t="s">
        <v>34</v>
      </c>
      <c r="I137" s="346" t="s">
        <v>34</v>
      </c>
      <c r="J137" s="203"/>
      <c r="K137" s="203"/>
      <c r="L137" s="347"/>
    </row>
    <row r="138" spans="2:12" s="13" customFormat="1" ht="12" customHeight="1" hidden="1" outlineLevel="3">
      <c r="B138" s="331"/>
      <c r="C138" s="204"/>
      <c r="D138" s="206" t="s">
        <v>348</v>
      </c>
      <c r="E138" s="210" t="s">
        <v>34</v>
      </c>
      <c r="F138" s="211" t="s">
        <v>289</v>
      </c>
      <c r="G138" s="204"/>
      <c r="H138" s="212">
        <v>166.425</v>
      </c>
      <c r="I138" s="332" t="s">
        <v>34</v>
      </c>
      <c r="J138" s="204"/>
      <c r="K138" s="204"/>
      <c r="L138" s="333"/>
    </row>
    <row r="139" spans="2:12" s="12" customFormat="1" ht="12" customHeight="1" hidden="1" outlineLevel="3">
      <c r="B139" s="342"/>
      <c r="C139" s="203"/>
      <c r="D139" s="206" t="s">
        <v>348</v>
      </c>
      <c r="E139" s="343" t="s">
        <v>34</v>
      </c>
      <c r="F139" s="344" t="s">
        <v>627</v>
      </c>
      <c r="G139" s="203"/>
      <c r="H139" s="345" t="s">
        <v>34</v>
      </c>
      <c r="I139" s="346" t="s">
        <v>34</v>
      </c>
      <c r="J139" s="203"/>
      <c r="K139" s="203"/>
      <c r="L139" s="347"/>
    </row>
    <row r="140" spans="2:12" s="13" customFormat="1" ht="12" customHeight="1" hidden="1" outlineLevel="3">
      <c r="B140" s="331"/>
      <c r="C140" s="204"/>
      <c r="D140" s="206" t="s">
        <v>348</v>
      </c>
      <c r="E140" s="210" t="s">
        <v>34</v>
      </c>
      <c r="F140" s="211" t="s">
        <v>2739</v>
      </c>
      <c r="G140" s="204"/>
      <c r="H140" s="212">
        <v>-38.72</v>
      </c>
      <c r="I140" s="332" t="s">
        <v>34</v>
      </c>
      <c r="J140" s="204"/>
      <c r="K140" s="204"/>
      <c r="L140" s="333"/>
    </row>
    <row r="141" spans="2:12" s="12" customFormat="1" ht="12" customHeight="1" hidden="1" outlineLevel="3">
      <c r="B141" s="342"/>
      <c r="C141" s="203"/>
      <c r="D141" s="206" t="s">
        <v>348</v>
      </c>
      <c r="E141" s="343" t="s">
        <v>34</v>
      </c>
      <c r="F141" s="344" t="s">
        <v>2398</v>
      </c>
      <c r="G141" s="203"/>
      <c r="H141" s="345" t="s">
        <v>34</v>
      </c>
      <c r="I141" s="346" t="s">
        <v>34</v>
      </c>
      <c r="J141" s="203"/>
      <c r="K141" s="203"/>
      <c r="L141" s="347"/>
    </row>
    <row r="142" spans="2:12" s="13" customFormat="1" ht="12" customHeight="1" hidden="1" outlineLevel="3">
      <c r="B142" s="331"/>
      <c r="C142" s="204"/>
      <c r="D142" s="206" t="s">
        <v>348</v>
      </c>
      <c r="E142" s="210" t="s">
        <v>34</v>
      </c>
      <c r="F142" s="211" t="s">
        <v>2399</v>
      </c>
      <c r="G142" s="204"/>
      <c r="H142" s="212">
        <v>-9.68</v>
      </c>
      <c r="I142" s="332" t="s">
        <v>34</v>
      </c>
      <c r="J142" s="204"/>
      <c r="K142" s="204"/>
      <c r="L142" s="333"/>
    </row>
    <row r="143" spans="2:12" s="13" customFormat="1" ht="12" customHeight="1" hidden="1" outlineLevel="3">
      <c r="B143" s="331"/>
      <c r="C143" s="204"/>
      <c r="D143" s="206" t="s">
        <v>348</v>
      </c>
      <c r="E143" s="210" t="s">
        <v>34</v>
      </c>
      <c r="F143" s="211" t="s">
        <v>2400</v>
      </c>
      <c r="G143" s="204"/>
      <c r="H143" s="212">
        <v>-38.526</v>
      </c>
      <c r="I143" s="332" t="s">
        <v>34</v>
      </c>
      <c r="J143" s="204"/>
      <c r="K143" s="204"/>
      <c r="L143" s="333"/>
    </row>
    <row r="144" spans="2:12" s="14" customFormat="1" ht="12" customHeight="1" hidden="1" outlineLevel="3">
      <c r="B144" s="335"/>
      <c r="C144" s="205"/>
      <c r="D144" s="206" t="s">
        <v>348</v>
      </c>
      <c r="E144" s="207" t="s">
        <v>2379</v>
      </c>
      <c r="F144" s="208" t="s">
        <v>352</v>
      </c>
      <c r="G144" s="205"/>
      <c r="H144" s="209">
        <v>79.499</v>
      </c>
      <c r="I144" s="336" t="s">
        <v>34</v>
      </c>
      <c r="J144" s="205"/>
      <c r="K144" s="205"/>
      <c r="L144" s="337"/>
    </row>
    <row r="145" spans="2:12" s="1" customFormat="1" ht="22.5" customHeight="1" outlineLevel="2" collapsed="1">
      <c r="B145" s="302"/>
      <c r="C145" s="191" t="s">
        <v>397</v>
      </c>
      <c r="D145" s="191" t="s">
        <v>342</v>
      </c>
      <c r="E145" s="192" t="s">
        <v>2401</v>
      </c>
      <c r="F145" s="193" t="s">
        <v>1123</v>
      </c>
      <c r="G145" s="194" t="s">
        <v>345</v>
      </c>
      <c r="H145" s="195">
        <v>79.499</v>
      </c>
      <c r="I145" s="269">
        <v>76.7</v>
      </c>
      <c r="J145" s="197">
        <f>ROUND(I145*H145,2)</f>
        <v>6097.57</v>
      </c>
      <c r="K145" s="193" t="s">
        <v>34</v>
      </c>
      <c r="L145" s="322"/>
    </row>
    <row r="146" spans="2:12" s="13" customFormat="1" ht="12" customHeight="1" hidden="1" outlineLevel="3">
      <c r="B146" s="331"/>
      <c r="C146" s="204"/>
      <c r="D146" s="206" t="s">
        <v>348</v>
      </c>
      <c r="E146" s="210" t="s">
        <v>34</v>
      </c>
      <c r="F146" s="211" t="s">
        <v>2379</v>
      </c>
      <c r="G146" s="204"/>
      <c r="H146" s="212">
        <v>79.499</v>
      </c>
      <c r="I146" s="332" t="s">
        <v>34</v>
      </c>
      <c r="J146" s="204"/>
      <c r="K146" s="204"/>
      <c r="L146" s="333"/>
    </row>
    <row r="147" spans="2:12" s="1" customFormat="1" ht="22.5" customHeight="1" outlineLevel="2" collapsed="1">
      <c r="B147" s="302"/>
      <c r="C147" s="191" t="s">
        <v>271</v>
      </c>
      <c r="D147" s="191" t="s">
        <v>342</v>
      </c>
      <c r="E147" s="192" t="s">
        <v>919</v>
      </c>
      <c r="F147" s="193" t="s">
        <v>920</v>
      </c>
      <c r="G147" s="194" t="s">
        <v>345</v>
      </c>
      <c r="H147" s="195">
        <v>37.862</v>
      </c>
      <c r="I147" s="269">
        <v>250.8</v>
      </c>
      <c r="J147" s="197">
        <f>ROUND(I147*H147,2)</f>
        <v>9495.79</v>
      </c>
      <c r="K147" s="193" t="s">
        <v>346</v>
      </c>
      <c r="L147" s="322"/>
    </row>
    <row r="148" spans="2:12" s="12" customFormat="1" ht="12" customHeight="1" hidden="1" outlineLevel="3">
      <c r="B148" s="342"/>
      <c r="C148" s="203"/>
      <c r="D148" s="206" t="s">
        <v>348</v>
      </c>
      <c r="E148" s="343" t="s">
        <v>34</v>
      </c>
      <c r="F148" s="344" t="s">
        <v>2402</v>
      </c>
      <c r="G148" s="203"/>
      <c r="H148" s="345" t="s">
        <v>34</v>
      </c>
      <c r="I148" s="346" t="s">
        <v>34</v>
      </c>
      <c r="J148" s="203"/>
      <c r="K148" s="203"/>
      <c r="L148" s="347"/>
    </row>
    <row r="149" spans="2:12" s="13" customFormat="1" ht="12" customHeight="1" hidden="1" outlineLevel="3">
      <c r="B149" s="331"/>
      <c r="C149" s="204"/>
      <c r="D149" s="206" t="s">
        <v>348</v>
      </c>
      <c r="E149" s="210" t="s">
        <v>34</v>
      </c>
      <c r="F149" s="211" t="s">
        <v>2403</v>
      </c>
      <c r="G149" s="204"/>
      <c r="H149" s="212">
        <v>38.526</v>
      </c>
      <c r="I149" s="332" t="s">
        <v>34</v>
      </c>
      <c r="J149" s="204"/>
      <c r="K149" s="204"/>
      <c r="L149" s="333"/>
    </row>
    <row r="150" spans="2:12" s="15" customFormat="1" ht="12" customHeight="1" hidden="1" outlineLevel="3">
      <c r="B150" s="339"/>
      <c r="C150" s="213"/>
      <c r="D150" s="206" t="s">
        <v>348</v>
      </c>
      <c r="E150" s="214" t="s">
        <v>2376</v>
      </c>
      <c r="F150" s="215" t="s">
        <v>363</v>
      </c>
      <c r="G150" s="213"/>
      <c r="H150" s="216">
        <v>38.526</v>
      </c>
      <c r="I150" s="340" t="s">
        <v>34</v>
      </c>
      <c r="J150" s="213"/>
      <c r="K150" s="213"/>
      <c r="L150" s="341"/>
    </row>
    <row r="151" spans="2:12" s="12" customFormat="1" ht="12" customHeight="1" hidden="1" outlineLevel="3">
      <c r="B151" s="342"/>
      <c r="C151" s="203"/>
      <c r="D151" s="206" t="s">
        <v>348</v>
      </c>
      <c r="E151" s="343" t="s">
        <v>34</v>
      </c>
      <c r="F151" s="344" t="s">
        <v>2404</v>
      </c>
      <c r="G151" s="203"/>
      <c r="H151" s="345" t="s">
        <v>34</v>
      </c>
      <c r="I151" s="346" t="s">
        <v>34</v>
      </c>
      <c r="J151" s="203"/>
      <c r="K151" s="203"/>
      <c r="L151" s="347"/>
    </row>
    <row r="152" spans="2:12" s="13" customFormat="1" ht="12" customHeight="1" hidden="1" outlineLevel="3">
      <c r="B152" s="331"/>
      <c r="C152" s="204"/>
      <c r="D152" s="206" t="s">
        <v>348</v>
      </c>
      <c r="E152" s="210" t="s">
        <v>34</v>
      </c>
      <c r="F152" s="211" t="s">
        <v>2405</v>
      </c>
      <c r="G152" s="204"/>
      <c r="H152" s="212">
        <v>-0.664</v>
      </c>
      <c r="I152" s="332" t="s">
        <v>34</v>
      </c>
      <c r="J152" s="204"/>
      <c r="K152" s="204"/>
      <c r="L152" s="333"/>
    </row>
    <row r="153" spans="2:12" s="14" customFormat="1" ht="12" customHeight="1" hidden="1" outlineLevel="3">
      <c r="B153" s="335"/>
      <c r="C153" s="205"/>
      <c r="D153" s="206" t="s">
        <v>348</v>
      </c>
      <c r="E153" s="207" t="s">
        <v>239</v>
      </c>
      <c r="F153" s="208" t="s">
        <v>352</v>
      </c>
      <c r="G153" s="205"/>
      <c r="H153" s="209">
        <v>37.862</v>
      </c>
      <c r="I153" s="336" t="s">
        <v>34</v>
      </c>
      <c r="J153" s="205"/>
      <c r="K153" s="205"/>
      <c r="L153" s="337"/>
    </row>
    <row r="154" spans="2:12" s="1" customFormat="1" ht="22.5" customHeight="1" outlineLevel="2" collapsed="1">
      <c r="B154" s="302"/>
      <c r="C154" s="217" t="s">
        <v>403</v>
      </c>
      <c r="D154" s="217" t="s">
        <v>441</v>
      </c>
      <c r="E154" s="218" t="s">
        <v>2406</v>
      </c>
      <c r="F154" s="219" t="s">
        <v>2407</v>
      </c>
      <c r="G154" s="220" t="s">
        <v>417</v>
      </c>
      <c r="H154" s="221">
        <v>71.569</v>
      </c>
      <c r="I154" s="270">
        <v>222.9</v>
      </c>
      <c r="J154" s="222">
        <f>ROUND(I154*H154,2)</f>
        <v>15952.73</v>
      </c>
      <c r="K154" s="219" t="s">
        <v>34</v>
      </c>
      <c r="L154" s="334"/>
    </row>
    <row r="155" spans="2:12" s="13" customFormat="1" ht="12" customHeight="1" hidden="1" outlineLevel="3">
      <c r="B155" s="331"/>
      <c r="C155" s="204"/>
      <c r="D155" s="206" t="s">
        <v>348</v>
      </c>
      <c r="E155" s="210" t="s">
        <v>34</v>
      </c>
      <c r="F155" s="211" t="s">
        <v>2408</v>
      </c>
      <c r="G155" s="204"/>
      <c r="H155" s="212">
        <v>71.569</v>
      </c>
      <c r="I155" s="332" t="s">
        <v>34</v>
      </c>
      <c r="J155" s="204"/>
      <c r="K155" s="204"/>
      <c r="L155" s="333"/>
    </row>
    <row r="156" spans="2:12" s="1" customFormat="1" ht="22.5" customHeight="1" outlineLevel="2" collapsed="1">
      <c r="B156" s="302"/>
      <c r="C156" s="191" t="s">
        <v>8</v>
      </c>
      <c r="D156" s="191" t="s">
        <v>342</v>
      </c>
      <c r="E156" s="192" t="s">
        <v>941</v>
      </c>
      <c r="F156" s="193" t="s">
        <v>942</v>
      </c>
      <c r="G156" s="194" t="s">
        <v>345</v>
      </c>
      <c r="H156" s="195">
        <v>37.862</v>
      </c>
      <c r="I156" s="269">
        <v>36.1</v>
      </c>
      <c r="J156" s="197">
        <f>ROUND(I156*H156,2)</f>
        <v>1366.82</v>
      </c>
      <c r="K156" s="193" t="s">
        <v>346</v>
      </c>
      <c r="L156" s="322"/>
    </row>
    <row r="157" spans="2:12" s="13" customFormat="1" ht="12" customHeight="1" hidden="1" outlineLevel="3">
      <c r="B157" s="331"/>
      <c r="C157" s="204"/>
      <c r="D157" s="206" t="s">
        <v>348</v>
      </c>
      <c r="E157" s="210" t="s">
        <v>34</v>
      </c>
      <c r="F157" s="211" t="s">
        <v>1242</v>
      </c>
      <c r="G157" s="204"/>
      <c r="H157" s="212">
        <v>37.862</v>
      </c>
      <c r="I157" s="332" t="s">
        <v>34</v>
      </c>
      <c r="J157" s="204"/>
      <c r="K157" s="204"/>
      <c r="L157" s="333"/>
    </row>
    <row r="158" spans="2:12" s="1" customFormat="1" ht="22.5" customHeight="1" outlineLevel="2">
      <c r="B158" s="302"/>
      <c r="C158" s="191" t="s">
        <v>410</v>
      </c>
      <c r="D158" s="191" t="s">
        <v>342</v>
      </c>
      <c r="E158" s="192" t="s">
        <v>933</v>
      </c>
      <c r="F158" s="193" t="s">
        <v>934</v>
      </c>
      <c r="G158" s="194" t="s">
        <v>345</v>
      </c>
      <c r="H158" s="195">
        <v>37.862</v>
      </c>
      <c r="I158" s="269">
        <v>10.3</v>
      </c>
      <c r="J158" s="197">
        <f>ROUND(I158*H158,2)</f>
        <v>389.98</v>
      </c>
      <c r="K158" s="193" t="s">
        <v>346</v>
      </c>
      <c r="L158" s="322"/>
    </row>
    <row r="159" spans="2:12" s="11" customFormat="1" ht="29.85" customHeight="1" outlineLevel="1">
      <c r="B159" s="318"/>
      <c r="C159" s="182"/>
      <c r="D159" s="188" t="s">
        <v>74</v>
      </c>
      <c r="E159" s="189" t="s">
        <v>90</v>
      </c>
      <c r="F159" s="189" t="s">
        <v>1361</v>
      </c>
      <c r="G159" s="182"/>
      <c r="H159" s="182"/>
      <c r="I159" s="321" t="s">
        <v>34</v>
      </c>
      <c r="J159" s="190">
        <f>J160</f>
        <v>139.32</v>
      </c>
      <c r="K159" s="182"/>
      <c r="L159" s="320"/>
    </row>
    <row r="160" spans="2:12" s="1" customFormat="1" ht="31.5" customHeight="1" outlineLevel="2" collapsed="1">
      <c r="B160" s="302"/>
      <c r="C160" s="191" t="s">
        <v>414</v>
      </c>
      <c r="D160" s="191" t="s">
        <v>342</v>
      </c>
      <c r="E160" s="192" t="s">
        <v>2619</v>
      </c>
      <c r="F160" s="193" t="s">
        <v>2620</v>
      </c>
      <c r="G160" s="194" t="s">
        <v>345</v>
      </c>
      <c r="H160" s="195">
        <v>0.08</v>
      </c>
      <c r="I160" s="269">
        <v>1741.5</v>
      </c>
      <c r="J160" s="197">
        <f>ROUND(I160*H160,2)</f>
        <v>139.32</v>
      </c>
      <c r="K160" s="193" t="s">
        <v>34</v>
      </c>
      <c r="L160" s="322"/>
    </row>
    <row r="161" spans="2:12" s="12" customFormat="1" ht="12" customHeight="1" hidden="1" outlineLevel="3">
      <c r="B161" s="342"/>
      <c r="C161" s="203"/>
      <c r="D161" s="206" t="s">
        <v>348</v>
      </c>
      <c r="E161" s="343" t="s">
        <v>34</v>
      </c>
      <c r="F161" s="344" t="s">
        <v>2621</v>
      </c>
      <c r="G161" s="203"/>
      <c r="H161" s="345" t="s">
        <v>34</v>
      </c>
      <c r="I161" s="346" t="s">
        <v>34</v>
      </c>
      <c r="J161" s="203"/>
      <c r="K161" s="203"/>
      <c r="L161" s="347"/>
    </row>
    <row r="162" spans="2:12" s="13" customFormat="1" ht="12" customHeight="1" hidden="1" outlineLevel="3">
      <c r="B162" s="331"/>
      <c r="C162" s="204"/>
      <c r="D162" s="206" t="s">
        <v>348</v>
      </c>
      <c r="E162" s="210" t="s">
        <v>34</v>
      </c>
      <c r="F162" s="211" t="s">
        <v>2740</v>
      </c>
      <c r="G162" s="204"/>
      <c r="H162" s="212">
        <v>0.08</v>
      </c>
      <c r="I162" s="332" t="s">
        <v>34</v>
      </c>
      <c r="J162" s="204"/>
      <c r="K162" s="204"/>
      <c r="L162" s="333"/>
    </row>
    <row r="163" spans="2:12" s="11" customFormat="1" ht="29.85" customHeight="1" outlineLevel="1">
      <c r="B163" s="318"/>
      <c r="C163" s="182"/>
      <c r="D163" s="188" t="s">
        <v>74</v>
      </c>
      <c r="E163" s="189" t="s">
        <v>347</v>
      </c>
      <c r="F163" s="189" t="s">
        <v>1579</v>
      </c>
      <c r="G163" s="182"/>
      <c r="H163" s="182"/>
      <c r="I163" s="321" t="s">
        <v>34</v>
      </c>
      <c r="J163" s="190">
        <f>SUM(J164:J172)</f>
        <v>12516.52</v>
      </c>
      <c r="K163" s="182"/>
      <c r="L163" s="320"/>
    </row>
    <row r="164" spans="2:12" s="1" customFormat="1" ht="22.5" customHeight="1" outlineLevel="2" collapsed="1">
      <c r="B164" s="302"/>
      <c r="C164" s="191" t="s">
        <v>418</v>
      </c>
      <c r="D164" s="191" t="s">
        <v>342</v>
      </c>
      <c r="E164" s="192" t="s">
        <v>2409</v>
      </c>
      <c r="F164" s="193" t="s">
        <v>2410</v>
      </c>
      <c r="G164" s="194" t="s">
        <v>345</v>
      </c>
      <c r="H164" s="195">
        <v>9.68</v>
      </c>
      <c r="I164" s="269">
        <v>626.9</v>
      </c>
      <c r="J164" s="197">
        <f>ROUND(I164*H164,2)</f>
        <v>6068.39</v>
      </c>
      <c r="K164" s="193" t="s">
        <v>346</v>
      </c>
      <c r="L164" s="322"/>
    </row>
    <row r="165" spans="2:12" s="12" customFormat="1" ht="12" customHeight="1" hidden="1" outlineLevel="3">
      <c r="B165" s="342"/>
      <c r="C165" s="203"/>
      <c r="D165" s="206" t="s">
        <v>348</v>
      </c>
      <c r="E165" s="343" t="s">
        <v>34</v>
      </c>
      <c r="F165" s="344" t="s">
        <v>2411</v>
      </c>
      <c r="G165" s="203"/>
      <c r="H165" s="345" t="s">
        <v>34</v>
      </c>
      <c r="I165" s="346" t="s">
        <v>34</v>
      </c>
      <c r="J165" s="203"/>
      <c r="K165" s="203"/>
      <c r="L165" s="347"/>
    </row>
    <row r="166" spans="2:12" s="13" customFormat="1" ht="12" customHeight="1" hidden="1" outlineLevel="3">
      <c r="B166" s="331"/>
      <c r="C166" s="204"/>
      <c r="D166" s="206" t="s">
        <v>348</v>
      </c>
      <c r="E166" s="210" t="s">
        <v>34</v>
      </c>
      <c r="F166" s="211" t="s">
        <v>2412</v>
      </c>
      <c r="G166" s="204"/>
      <c r="H166" s="212">
        <v>9.68</v>
      </c>
      <c r="I166" s="332" t="s">
        <v>34</v>
      </c>
      <c r="J166" s="204"/>
      <c r="K166" s="204"/>
      <c r="L166" s="333"/>
    </row>
    <row r="167" spans="2:12" s="14" customFormat="1" ht="12" customHeight="1" hidden="1" outlineLevel="3">
      <c r="B167" s="335"/>
      <c r="C167" s="205"/>
      <c r="D167" s="206" t="s">
        <v>348</v>
      </c>
      <c r="E167" s="207" t="s">
        <v>2375</v>
      </c>
      <c r="F167" s="208" t="s">
        <v>352</v>
      </c>
      <c r="G167" s="205"/>
      <c r="H167" s="209">
        <v>9.68</v>
      </c>
      <c r="I167" s="336" t="s">
        <v>34</v>
      </c>
      <c r="J167" s="205"/>
      <c r="K167" s="205"/>
      <c r="L167" s="337"/>
    </row>
    <row r="168" spans="2:12" s="1" customFormat="1" ht="22.5" customHeight="1" outlineLevel="2" collapsed="1">
      <c r="B168" s="302"/>
      <c r="C168" s="191" t="s">
        <v>422</v>
      </c>
      <c r="D168" s="191" t="s">
        <v>342</v>
      </c>
      <c r="E168" s="192" t="s">
        <v>941</v>
      </c>
      <c r="F168" s="193" t="s">
        <v>942</v>
      </c>
      <c r="G168" s="194" t="s">
        <v>345</v>
      </c>
      <c r="H168" s="195">
        <v>9.68</v>
      </c>
      <c r="I168" s="269">
        <v>36.1</v>
      </c>
      <c r="J168" s="197">
        <f>ROUND(I168*H168,2)</f>
        <v>349.45</v>
      </c>
      <c r="K168" s="193" t="s">
        <v>346</v>
      </c>
      <c r="L168" s="322"/>
    </row>
    <row r="169" spans="2:12" s="13" customFormat="1" ht="12" customHeight="1" hidden="1" outlineLevel="3">
      <c r="B169" s="331"/>
      <c r="C169" s="204"/>
      <c r="D169" s="206" t="s">
        <v>348</v>
      </c>
      <c r="E169" s="210" t="s">
        <v>34</v>
      </c>
      <c r="F169" s="211" t="s">
        <v>2413</v>
      </c>
      <c r="G169" s="204"/>
      <c r="H169" s="212">
        <v>9.68</v>
      </c>
      <c r="I169" s="332" t="s">
        <v>34</v>
      </c>
      <c r="J169" s="204"/>
      <c r="K169" s="204"/>
      <c r="L169" s="333"/>
    </row>
    <row r="170" spans="2:12" s="1" customFormat="1" ht="22.5" customHeight="1" outlineLevel="2">
      <c r="B170" s="302"/>
      <c r="C170" s="191" t="s">
        <v>425</v>
      </c>
      <c r="D170" s="191" t="s">
        <v>342</v>
      </c>
      <c r="E170" s="192" t="s">
        <v>933</v>
      </c>
      <c r="F170" s="193" t="s">
        <v>934</v>
      </c>
      <c r="G170" s="194" t="s">
        <v>345</v>
      </c>
      <c r="H170" s="195">
        <v>9.68</v>
      </c>
      <c r="I170" s="269">
        <v>10.3</v>
      </c>
      <c r="J170" s="197">
        <f>ROUND(I170*H170,2)</f>
        <v>99.7</v>
      </c>
      <c r="K170" s="193" t="s">
        <v>346</v>
      </c>
      <c r="L170" s="322"/>
    </row>
    <row r="171" spans="2:12" s="1" customFormat="1" ht="22.5" customHeight="1" outlineLevel="2">
      <c r="B171" s="302"/>
      <c r="C171" s="191" t="s">
        <v>7</v>
      </c>
      <c r="D171" s="191" t="s">
        <v>342</v>
      </c>
      <c r="E171" s="192" t="s">
        <v>2741</v>
      </c>
      <c r="F171" s="193" t="s">
        <v>2742</v>
      </c>
      <c r="G171" s="194" t="s">
        <v>345</v>
      </c>
      <c r="H171" s="195">
        <v>0.68</v>
      </c>
      <c r="I171" s="269">
        <v>3099.9</v>
      </c>
      <c r="J171" s="197">
        <f>ROUND(I171*H171,2)</f>
        <v>2107.93</v>
      </c>
      <c r="K171" s="193" t="s">
        <v>346</v>
      </c>
      <c r="L171" s="322"/>
    </row>
    <row r="172" spans="2:12" s="1" customFormat="1" ht="22.5" customHeight="1" outlineLevel="2" collapsed="1">
      <c r="B172" s="302"/>
      <c r="C172" s="191" t="s">
        <v>431</v>
      </c>
      <c r="D172" s="191" t="s">
        <v>342</v>
      </c>
      <c r="E172" s="192" t="s">
        <v>1687</v>
      </c>
      <c r="F172" s="193" t="s">
        <v>1688</v>
      </c>
      <c r="G172" s="194" t="s">
        <v>390</v>
      </c>
      <c r="H172" s="195">
        <v>3.99</v>
      </c>
      <c r="I172" s="269">
        <v>975.2</v>
      </c>
      <c r="J172" s="197">
        <f>ROUND(I172*H172,2)</f>
        <v>3891.05</v>
      </c>
      <c r="K172" s="193" t="s">
        <v>346</v>
      </c>
      <c r="L172" s="322"/>
    </row>
    <row r="173" spans="2:12" s="13" customFormat="1" ht="12" customHeight="1" hidden="1" outlineLevel="3">
      <c r="B173" s="331"/>
      <c r="C173" s="204"/>
      <c r="D173" s="206" t="s">
        <v>348</v>
      </c>
      <c r="E173" s="210" t="s">
        <v>34</v>
      </c>
      <c r="F173" s="211" t="s">
        <v>2743</v>
      </c>
      <c r="G173" s="204"/>
      <c r="H173" s="212">
        <v>1.96</v>
      </c>
      <c r="I173" s="332" t="s">
        <v>34</v>
      </c>
      <c r="J173" s="204"/>
      <c r="K173" s="204"/>
      <c r="L173" s="333"/>
    </row>
    <row r="174" spans="2:12" s="13" customFormat="1" ht="12" customHeight="1" hidden="1" outlineLevel="3">
      <c r="B174" s="331"/>
      <c r="C174" s="204"/>
      <c r="D174" s="206" t="s">
        <v>348</v>
      </c>
      <c r="E174" s="210" t="s">
        <v>34</v>
      </c>
      <c r="F174" s="211" t="s">
        <v>2744</v>
      </c>
      <c r="G174" s="204"/>
      <c r="H174" s="212">
        <v>0.5</v>
      </c>
      <c r="I174" s="332" t="s">
        <v>34</v>
      </c>
      <c r="J174" s="204"/>
      <c r="K174" s="204"/>
      <c r="L174" s="333"/>
    </row>
    <row r="175" spans="2:12" s="13" customFormat="1" ht="12" customHeight="1" hidden="1" outlineLevel="3">
      <c r="B175" s="331"/>
      <c r="C175" s="204"/>
      <c r="D175" s="206" t="s">
        <v>348</v>
      </c>
      <c r="E175" s="210" t="s">
        <v>34</v>
      </c>
      <c r="F175" s="211" t="s">
        <v>2745</v>
      </c>
      <c r="G175" s="204"/>
      <c r="H175" s="212">
        <v>0.32</v>
      </c>
      <c r="I175" s="332" t="s">
        <v>34</v>
      </c>
      <c r="J175" s="204"/>
      <c r="K175" s="204"/>
      <c r="L175" s="333"/>
    </row>
    <row r="176" spans="2:12" s="13" customFormat="1" ht="12" customHeight="1" hidden="1" outlineLevel="3">
      <c r="B176" s="331"/>
      <c r="C176" s="204"/>
      <c r="D176" s="206" t="s">
        <v>348</v>
      </c>
      <c r="E176" s="210" t="s">
        <v>34</v>
      </c>
      <c r="F176" s="211" t="s">
        <v>2746</v>
      </c>
      <c r="G176" s="204"/>
      <c r="H176" s="212">
        <v>1.21</v>
      </c>
      <c r="I176" s="332" t="s">
        <v>34</v>
      </c>
      <c r="J176" s="204"/>
      <c r="K176" s="204"/>
      <c r="L176" s="333"/>
    </row>
    <row r="177" spans="2:12" s="14" customFormat="1" ht="12" customHeight="1" hidden="1" outlineLevel="3">
      <c r="B177" s="335"/>
      <c r="C177" s="205"/>
      <c r="D177" s="206" t="s">
        <v>348</v>
      </c>
      <c r="E177" s="207" t="s">
        <v>34</v>
      </c>
      <c r="F177" s="208" t="s">
        <v>352</v>
      </c>
      <c r="G177" s="205"/>
      <c r="H177" s="209">
        <v>3.99</v>
      </c>
      <c r="I177" s="336" t="s">
        <v>34</v>
      </c>
      <c r="J177" s="205"/>
      <c r="K177" s="205"/>
      <c r="L177" s="337"/>
    </row>
    <row r="178" spans="2:12" s="11" customFormat="1" ht="29.85" customHeight="1" outlineLevel="1">
      <c r="B178" s="318"/>
      <c r="C178" s="182"/>
      <c r="D178" s="188" t="s">
        <v>74</v>
      </c>
      <c r="E178" s="189" t="s">
        <v>382</v>
      </c>
      <c r="F178" s="189" t="s">
        <v>1861</v>
      </c>
      <c r="G178" s="182"/>
      <c r="H178" s="182"/>
      <c r="I178" s="321" t="s">
        <v>34</v>
      </c>
      <c r="J178" s="190">
        <f>SUM(J179:J215)</f>
        <v>123894.10000000002</v>
      </c>
      <c r="K178" s="182"/>
      <c r="L178" s="320"/>
    </row>
    <row r="179" spans="2:12" s="1" customFormat="1" ht="22.5" customHeight="1" outlineLevel="2">
      <c r="B179" s="302"/>
      <c r="C179" s="191" t="s">
        <v>435</v>
      </c>
      <c r="D179" s="191" t="s">
        <v>342</v>
      </c>
      <c r="E179" s="192" t="s">
        <v>1863</v>
      </c>
      <c r="F179" s="193" t="s">
        <v>1864</v>
      </c>
      <c r="G179" s="194" t="s">
        <v>34</v>
      </c>
      <c r="H179" s="195">
        <v>0</v>
      </c>
      <c r="I179" s="269"/>
      <c r="J179" s="197">
        <f>ROUND(I179*H179,2)</f>
        <v>0</v>
      </c>
      <c r="K179" s="193" t="s">
        <v>34</v>
      </c>
      <c r="L179" s="322"/>
    </row>
    <row r="180" spans="2:12" s="1" customFormat="1" ht="22.5" customHeight="1" outlineLevel="2">
      <c r="B180" s="302"/>
      <c r="C180" s="191" t="s">
        <v>436</v>
      </c>
      <c r="D180" s="191" t="s">
        <v>342</v>
      </c>
      <c r="E180" s="192" t="s">
        <v>1866</v>
      </c>
      <c r="F180" s="193" t="s">
        <v>1867</v>
      </c>
      <c r="G180" s="194" t="s">
        <v>34</v>
      </c>
      <c r="H180" s="195">
        <v>0</v>
      </c>
      <c r="I180" s="269"/>
      <c r="J180" s="197">
        <f>ROUND(I180*H180,2)</f>
        <v>0</v>
      </c>
      <c r="K180" s="193" t="s">
        <v>34</v>
      </c>
      <c r="L180" s="322"/>
    </row>
    <row r="181" spans="2:12" s="1" customFormat="1" ht="31.5" customHeight="1" outlineLevel="2">
      <c r="B181" s="302"/>
      <c r="C181" s="191" t="s">
        <v>440</v>
      </c>
      <c r="D181" s="191" t="s">
        <v>342</v>
      </c>
      <c r="E181" s="192" t="s">
        <v>2414</v>
      </c>
      <c r="F181" s="193" t="s">
        <v>2415</v>
      </c>
      <c r="G181" s="194" t="s">
        <v>34</v>
      </c>
      <c r="H181" s="195">
        <v>0</v>
      </c>
      <c r="I181" s="269"/>
      <c r="J181" s="197">
        <f>ROUND(I181*H181,2)</f>
        <v>0</v>
      </c>
      <c r="K181" s="193" t="s">
        <v>34</v>
      </c>
      <c r="L181" s="322"/>
    </row>
    <row r="182" spans="2:12" s="1" customFormat="1" ht="31.5" customHeight="1" outlineLevel="2" collapsed="1">
      <c r="B182" s="302"/>
      <c r="C182" s="191" t="s">
        <v>446</v>
      </c>
      <c r="D182" s="191" t="s">
        <v>342</v>
      </c>
      <c r="E182" s="192" t="s">
        <v>2416</v>
      </c>
      <c r="F182" s="193" t="s">
        <v>2417</v>
      </c>
      <c r="G182" s="194" t="s">
        <v>491</v>
      </c>
      <c r="H182" s="195">
        <v>90.7</v>
      </c>
      <c r="I182" s="269">
        <v>76.7</v>
      </c>
      <c r="J182" s="197">
        <f>ROUND(I182*H182,2)</f>
        <v>6956.69</v>
      </c>
      <c r="K182" s="193" t="s">
        <v>346</v>
      </c>
      <c r="L182" s="322"/>
    </row>
    <row r="183" spans="2:12" s="13" customFormat="1" ht="12" customHeight="1" hidden="1" outlineLevel="3">
      <c r="B183" s="331"/>
      <c r="C183" s="204"/>
      <c r="D183" s="206" t="s">
        <v>348</v>
      </c>
      <c r="E183" s="210" t="s">
        <v>34</v>
      </c>
      <c r="F183" s="211" t="s">
        <v>2747</v>
      </c>
      <c r="G183" s="204"/>
      <c r="H183" s="212">
        <v>88</v>
      </c>
      <c r="I183" s="332" t="s">
        <v>34</v>
      </c>
      <c r="J183" s="204"/>
      <c r="K183" s="204"/>
      <c r="L183" s="333"/>
    </row>
    <row r="184" spans="2:12" s="15" customFormat="1" ht="12" customHeight="1" hidden="1" outlineLevel="3">
      <c r="B184" s="339"/>
      <c r="C184" s="213"/>
      <c r="D184" s="206" t="s">
        <v>348</v>
      </c>
      <c r="E184" s="214" t="s">
        <v>2371</v>
      </c>
      <c r="F184" s="215" t="s">
        <v>363</v>
      </c>
      <c r="G184" s="213"/>
      <c r="H184" s="216">
        <v>88</v>
      </c>
      <c r="I184" s="340" t="s">
        <v>34</v>
      </c>
      <c r="J184" s="213"/>
      <c r="K184" s="213"/>
      <c r="L184" s="341"/>
    </row>
    <row r="185" spans="2:12" s="12" customFormat="1" ht="12" customHeight="1" hidden="1" outlineLevel="3">
      <c r="B185" s="342"/>
      <c r="C185" s="203"/>
      <c r="D185" s="206" t="s">
        <v>348</v>
      </c>
      <c r="E185" s="343" t="s">
        <v>34</v>
      </c>
      <c r="F185" s="344" t="s">
        <v>2419</v>
      </c>
      <c r="G185" s="203"/>
      <c r="H185" s="345" t="s">
        <v>34</v>
      </c>
      <c r="I185" s="346" t="s">
        <v>34</v>
      </c>
      <c r="J185" s="203"/>
      <c r="K185" s="203"/>
      <c r="L185" s="347"/>
    </row>
    <row r="186" spans="2:12" s="13" customFormat="1" ht="12" customHeight="1" hidden="1" outlineLevel="3">
      <c r="B186" s="331"/>
      <c r="C186" s="204"/>
      <c r="D186" s="206" t="s">
        <v>348</v>
      </c>
      <c r="E186" s="210" t="s">
        <v>34</v>
      </c>
      <c r="F186" s="211" t="s">
        <v>2748</v>
      </c>
      <c r="G186" s="204"/>
      <c r="H186" s="212">
        <v>88</v>
      </c>
      <c r="I186" s="332" t="s">
        <v>34</v>
      </c>
      <c r="J186" s="204"/>
      <c r="K186" s="204"/>
      <c r="L186" s="333"/>
    </row>
    <row r="187" spans="2:12" s="13" customFormat="1" ht="12" customHeight="1" hidden="1" outlineLevel="3">
      <c r="B187" s="331"/>
      <c r="C187" s="204"/>
      <c r="D187" s="206" t="s">
        <v>348</v>
      </c>
      <c r="E187" s="210" t="s">
        <v>34</v>
      </c>
      <c r="F187" s="211" t="s">
        <v>2749</v>
      </c>
      <c r="G187" s="204"/>
      <c r="H187" s="212">
        <v>2.7</v>
      </c>
      <c r="I187" s="332" t="s">
        <v>34</v>
      </c>
      <c r="J187" s="204"/>
      <c r="K187" s="204"/>
      <c r="L187" s="333"/>
    </row>
    <row r="188" spans="2:12" s="15" customFormat="1" ht="12" customHeight="1" hidden="1" outlineLevel="3">
      <c r="B188" s="339"/>
      <c r="C188" s="213"/>
      <c r="D188" s="206" t="s">
        <v>348</v>
      </c>
      <c r="E188" s="214" t="s">
        <v>2373</v>
      </c>
      <c r="F188" s="215" t="s">
        <v>363</v>
      </c>
      <c r="G188" s="213"/>
      <c r="H188" s="216">
        <v>90.7</v>
      </c>
      <c r="I188" s="340" t="s">
        <v>34</v>
      </c>
      <c r="J188" s="213"/>
      <c r="K188" s="213"/>
      <c r="L188" s="341"/>
    </row>
    <row r="189" spans="2:12" s="1" customFormat="1" ht="22.5" customHeight="1" outlineLevel="2" collapsed="1">
      <c r="B189" s="302"/>
      <c r="C189" s="217" t="s">
        <v>449</v>
      </c>
      <c r="D189" s="217" t="s">
        <v>441</v>
      </c>
      <c r="E189" s="218" t="s">
        <v>2422</v>
      </c>
      <c r="F189" s="219" t="s">
        <v>2423</v>
      </c>
      <c r="G189" s="220" t="s">
        <v>491</v>
      </c>
      <c r="H189" s="221">
        <v>91.607</v>
      </c>
      <c r="I189" s="270">
        <v>858.2</v>
      </c>
      <c r="J189" s="222">
        <f>ROUND(I189*H189,2)</f>
        <v>78617.13</v>
      </c>
      <c r="K189" s="219" t="s">
        <v>34</v>
      </c>
      <c r="L189" s="334"/>
    </row>
    <row r="190" spans="2:12" s="13" customFormat="1" ht="12" customHeight="1" hidden="1" outlineLevel="3">
      <c r="B190" s="331"/>
      <c r="C190" s="204"/>
      <c r="D190" s="206" t="s">
        <v>348</v>
      </c>
      <c r="E190" s="210" t="s">
        <v>34</v>
      </c>
      <c r="F190" s="211" t="s">
        <v>2424</v>
      </c>
      <c r="G190" s="204"/>
      <c r="H190" s="212">
        <v>91.607</v>
      </c>
      <c r="I190" s="332" t="s">
        <v>34</v>
      </c>
      <c r="J190" s="204"/>
      <c r="K190" s="204"/>
      <c r="L190" s="333"/>
    </row>
    <row r="191" spans="2:12" s="1" customFormat="1" ht="22.5" customHeight="1" outlineLevel="2" collapsed="1">
      <c r="B191" s="302"/>
      <c r="C191" s="191" t="s">
        <v>451</v>
      </c>
      <c r="D191" s="191" t="s">
        <v>342</v>
      </c>
      <c r="E191" s="192" t="s">
        <v>2428</v>
      </c>
      <c r="F191" s="193" t="s">
        <v>2429</v>
      </c>
      <c r="G191" s="194" t="s">
        <v>1130</v>
      </c>
      <c r="H191" s="195">
        <v>9</v>
      </c>
      <c r="I191" s="269">
        <v>111.5</v>
      </c>
      <c r="J191" s="197">
        <f>ROUND(I191*H191,2)</f>
        <v>1003.5</v>
      </c>
      <c r="K191" s="193" t="s">
        <v>346</v>
      </c>
      <c r="L191" s="322"/>
    </row>
    <row r="192" spans="2:12" s="13" customFormat="1" ht="12" customHeight="1" hidden="1" outlineLevel="3">
      <c r="B192" s="331"/>
      <c r="C192" s="204"/>
      <c r="D192" s="206" t="s">
        <v>348</v>
      </c>
      <c r="E192" s="210" t="s">
        <v>34</v>
      </c>
      <c r="F192" s="211" t="s">
        <v>2750</v>
      </c>
      <c r="G192" s="204"/>
      <c r="H192" s="212">
        <v>9</v>
      </c>
      <c r="I192" s="332" t="s">
        <v>34</v>
      </c>
      <c r="J192" s="204"/>
      <c r="K192" s="204"/>
      <c r="L192" s="333"/>
    </row>
    <row r="193" spans="2:12" s="1" customFormat="1" ht="31.5" customHeight="1" outlineLevel="2">
      <c r="B193" s="302"/>
      <c r="C193" s="191" t="s">
        <v>454</v>
      </c>
      <c r="D193" s="191" t="s">
        <v>342</v>
      </c>
      <c r="E193" s="192" t="s">
        <v>2751</v>
      </c>
      <c r="F193" s="193" t="s">
        <v>2752</v>
      </c>
      <c r="G193" s="194" t="s">
        <v>1130</v>
      </c>
      <c r="H193" s="195">
        <v>10</v>
      </c>
      <c r="I193" s="269">
        <v>209</v>
      </c>
      <c r="J193" s="197">
        <f aca="true" t="shared" si="0" ref="J193:J203">ROUND(I193*H193,2)</f>
        <v>2090</v>
      </c>
      <c r="K193" s="193" t="s">
        <v>346</v>
      </c>
      <c r="L193" s="322"/>
    </row>
    <row r="194" spans="2:12" s="1" customFormat="1" ht="22.5" customHeight="1" outlineLevel="2">
      <c r="B194" s="302"/>
      <c r="C194" s="217" t="s">
        <v>260</v>
      </c>
      <c r="D194" s="217" t="s">
        <v>441</v>
      </c>
      <c r="E194" s="218" t="s">
        <v>2753</v>
      </c>
      <c r="F194" s="219" t="s">
        <v>2754</v>
      </c>
      <c r="G194" s="220" t="s">
        <v>1130</v>
      </c>
      <c r="H194" s="221">
        <v>2.02</v>
      </c>
      <c r="I194" s="270">
        <v>1260.9</v>
      </c>
      <c r="J194" s="222">
        <f t="shared" si="0"/>
        <v>2547.02</v>
      </c>
      <c r="K194" s="219" t="s">
        <v>34</v>
      </c>
      <c r="L194" s="334"/>
    </row>
    <row r="195" spans="2:12" s="1" customFormat="1" ht="22.5" customHeight="1" outlineLevel="2">
      <c r="B195" s="302"/>
      <c r="C195" s="217" t="s">
        <v>461</v>
      </c>
      <c r="D195" s="217" t="s">
        <v>441</v>
      </c>
      <c r="E195" s="218" t="s">
        <v>2755</v>
      </c>
      <c r="F195" s="219" t="s">
        <v>2756</v>
      </c>
      <c r="G195" s="220" t="s">
        <v>1130</v>
      </c>
      <c r="H195" s="221">
        <v>2.02</v>
      </c>
      <c r="I195" s="270">
        <v>1398.8</v>
      </c>
      <c r="J195" s="222">
        <f t="shared" si="0"/>
        <v>2825.58</v>
      </c>
      <c r="K195" s="219" t="s">
        <v>34</v>
      </c>
      <c r="L195" s="334"/>
    </row>
    <row r="196" spans="2:12" s="1" customFormat="1" ht="22.5" customHeight="1" outlineLevel="2">
      <c r="B196" s="302"/>
      <c r="C196" s="217" t="s">
        <v>465</v>
      </c>
      <c r="D196" s="217" t="s">
        <v>441</v>
      </c>
      <c r="E196" s="218" t="s">
        <v>2757</v>
      </c>
      <c r="F196" s="219" t="s">
        <v>2758</v>
      </c>
      <c r="G196" s="220" t="s">
        <v>1130</v>
      </c>
      <c r="H196" s="221">
        <v>4.04</v>
      </c>
      <c r="I196" s="270">
        <v>1450.4</v>
      </c>
      <c r="J196" s="222">
        <f t="shared" si="0"/>
        <v>5859.62</v>
      </c>
      <c r="K196" s="219" t="s">
        <v>34</v>
      </c>
      <c r="L196" s="334"/>
    </row>
    <row r="197" spans="2:12" s="1" customFormat="1" ht="22.5" customHeight="1" outlineLevel="2">
      <c r="B197" s="302"/>
      <c r="C197" s="217" t="s">
        <v>472</v>
      </c>
      <c r="D197" s="217" t="s">
        <v>441</v>
      </c>
      <c r="E197" s="218" t="s">
        <v>2759</v>
      </c>
      <c r="F197" s="219" t="s">
        <v>2760</v>
      </c>
      <c r="G197" s="220" t="s">
        <v>1130</v>
      </c>
      <c r="H197" s="221">
        <v>2.02</v>
      </c>
      <c r="I197" s="270">
        <v>2300.2</v>
      </c>
      <c r="J197" s="222">
        <f t="shared" si="0"/>
        <v>4646.4</v>
      </c>
      <c r="K197" s="219" t="s">
        <v>34</v>
      </c>
      <c r="L197" s="334"/>
    </row>
    <row r="198" spans="2:12" s="1" customFormat="1" ht="31.5" customHeight="1" outlineLevel="2">
      <c r="B198" s="302"/>
      <c r="C198" s="191" t="s">
        <v>475</v>
      </c>
      <c r="D198" s="191" t="s">
        <v>342</v>
      </c>
      <c r="E198" s="192" t="s">
        <v>2226</v>
      </c>
      <c r="F198" s="193" t="s">
        <v>2227</v>
      </c>
      <c r="G198" s="194" t="s">
        <v>1130</v>
      </c>
      <c r="H198" s="195">
        <v>1</v>
      </c>
      <c r="I198" s="269">
        <v>250.8</v>
      </c>
      <c r="J198" s="197">
        <f t="shared" si="0"/>
        <v>250.8</v>
      </c>
      <c r="K198" s="193" t="s">
        <v>346</v>
      </c>
      <c r="L198" s="322"/>
    </row>
    <row r="199" spans="2:12" s="1" customFormat="1" ht="22.5" customHeight="1" outlineLevel="2">
      <c r="B199" s="302"/>
      <c r="C199" s="217" t="s">
        <v>478</v>
      </c>
      <c r="D199" s="217" t="s">
        <v>441</v>
      </c>
      <c r="E199" s="218" t="s">
        <v>2761</v>
      </c>
      <c r="F199" s="219" t="s">
        <v>2762</v>
      </c>
      <c r="G199" s="220" t="s">
        <v>1130</v>
      </c>
      <c r="H199" s="221">
        <v>1.01</v>
      </c>
      <c r="I199" s="270">
        <v>2109.3</v>
      </c>
      <c r="J199" s="222">
        <f t="shared" si="0"/>
        <v>2130.39</v>
      </c>
      <c r="K199" s="219" t="s">
        <v>34</v>
      </c>
      <c r="L199" s="334"/>
    </row>
    <row r="200" spans="2:12" s="1" customFormat="1" ht="22.5" customHeight="1" outlineLevel="2">
      <c r="B200" s="302"/>
      <c r="C200" s="191" t="s">
        <v>482</v>
      </c>
      <c r="D200" s="191" t="s">
        <v>342</v>
      </c>
      <c r="E200" s="192" t="s">
        <v>2763</v>
      </c>
      <c r="F200" s="193" t="s">
        <v>2764</v>
      </c>
      <c r="G200" s="194" t="s">
        <v>1130</v>
      </c>
      <c r="H200" s="195">
        <v>1</v>
      </c>
      <c r="I200" s="269">
        <v>905.6</v>
      </c>
      <c r="J200" s="197">
        <f t="shared" si="0"/>
        <v>905.6</v>
      </c>
      <c r="K200" s="193" t="s">
        <v>34</v>
      </c>
      <c r="L200" s="322"/>
    </row>
    <row r="201" spans="2:12" s="1" customFormat="1" ht="22.5" customHeight="1" outlineLevel="2">
      <c r="B201" s="302"/>
      <c r="C201" s="217" t="s">
        <v>483</v>
      </c>
      <c r="D201" s="217" t="s">
        <v>441</v>
      </c>
      <c r="E201" s="218" t="s">
        <v>2765</v>
      </c>
      <c r="F201" s="219" t="s">
        <v>2766</v>
      </c>
      <c r="G201" s="220" t="s">
        <v>1130</v>
      </c>
      <c r="H201" s="221">
        <v>1</v>
      </c>
      <c r="I201" s="270">
        <v>3831.3</v>
      </c>
      <c r="J201" s="222">
        <f t="shared" si="0"/>
        <v>3831.3</v>
      </c>
      <c r="K201" s="219" t="s">
        <v>34</v>
      </c>
      <c r="L201" s="334"/>
    </row>
    <row r="202" spans="2:12" s="1" customFormat="1" ht="22.5" customHeight="1" outlineLevel="2">
      <c r="B202" s="302"/>
      <c r="C202" s="217" t="s">
        <v>488</v>
      </c>
      <c r="D202" s="217" t="s">
        <v>441</v>
      </c>
      <c r="E202" s="218" t="s">
        <v>2767</v>
      </c>
      <c r="F202" s="219" t="s">
        <v>2768</v>
      </c>
      <c r="G202" s="220" t="s">
        <v>1130</v>
      </c>
      <c r="H202" s="221">
        <v>1</v>
      </c>
      <c r="I202" s="270">
        <v>1297.1</v>
      </c>
      <c r="J202" s="222">
        <f t="shared" si="0"/>
        <v>1297.1</v>
      </c>
      <c r="K202" s="219" t="s">
        <v>34</v>
      </c>
      <c r="L202" s="334"/>
    </row>
    <row r="203" spans="2:12" s="1" customFormat="1" ht="22.5" customHeight="1" outlineLevel="2" collapsed="1">
      <c r="B203" s="302"/>
      <c r="C203" s="191" t="s">
        <v>494</v>
      </c>
      <c r="D203" s="191" t="s">
        <v>342</v>
      </c>
      <c r="E203" s="192" t="s">
        <v>2449</v>
      </c>
      <c r="F203" s="193" t="s">
        <v>2450</v>
      </c>
      <c r="G203" s="194" t="s">
        <v>491</v>
      </c>
      <c r="H203" s="195">
        <v>90.7</v>
      </c>
      <c r="I203" s="269">
        <v>41.8</v>
      </c>
      <c r="J203" s="197">
        <f t="shared" si="0"/>
        <v>3791.26</v>
      </c>
      <c r="K203" s="193" t="s">
        <v>346</v>
      </c>
      <c r="L203" s="322"/>
    </row>
    <row r="204" spans="2:12" s="13" customFormat="1" ht="12" customHeight="1" hidden="1" outlineLevel="3">
      <c r="B204" s="331"/>
      <c r="C204" s="204"/>
      <c r="D204" s="206" t="s">
        <v>348</v>
      </c>
      <c r="E204" s="210" t="s">
        <v>34</v>
      </c>
      <c r="F204" s="211" t="s">
        <v>2373</v>
      </c>
      <c r="G204" s="204"/>
      <c r="H204" s="212">
        <v>90.7</v>
      </c>
      <c r="I204" s="332" t="s">
        <v>34</v>
      </c>
      <c r="J204" s="204"/>
      <c r="K204" s="204"/>
      <c r="L204" s="333"/>
    </row>
    <row r="205" spans="2:12" s="1" customFormat="1" ht="22.5" customHeight="1" outlineLevel="2" collapsed="1">
      <c r="B205" s="302"/>
      <c r="C205" s="191" t="s">
        <v>500</v>
      </c>
      <c r="D205" s="191" t="s">
        <v>342</v>
      </c>
      <c r="E205" s="192" t="s">
        <v>2451</v>
      </c>
      <c r="F205" s="193" t="s">
        <v>2452</v>
      </c>
      <c r="G205" s="194" t="s">
        <v>491</v>
      </c>
      <c r="H205" s="195">
        <v>90.7</v>
      </c>
      <c r="I205" s="269">
        <v>48.8</v>
      </c>
      <c r="J205" s="197">
        <f>ROUND(I205*H205,2)</f>
        <v>4426.16</v>
      </c>
      <c r="K205" s="193" t="s">
        <v>346</v>
      </c>
      <c r="L205" s="322"/>
    </row>
    <row r="206" spans="2:12" s="13" customFormat="1" ht="12" customHeight="1" hidden="1" outlineLevel="3">
      <c r="B206" s="331"/>
      <c r="C206" s="204"/>
      <c r="D206" s="206" t="s">
        <v>348</v>
      </c>
      <c r="E206" s="210" t="s">
        <v>34</v>
      </c>
      <c r="F206" s="211" t="s">
        <v>2373</v>
      </c>
      <c r="G206" s="204"/>
      <c r="H206" s="212">
        <v>90.7</v>
      </c>
      <c r="I206" s="332" t="s">
        <v>34</v>
      </c>
      <c r="J206" s="204"/>
      <c r="K206" s="204"/>
      <c r="L206" s="333"/>
    </row>
    <row r="207" spans="2:12" s="1" customFormat="1" ht="22.5" customHeight="1" outlineLevel="2">
      <c r="B207" s="302"/>
      <c r="C207" s="191" t="s">
        <v>507</v>
      </c>
      <c r="D207" s="191" t="s">
        <v>342</v>
      </c>
      <c r="E207" s="192" t="s">
        <v>2196</v>
      </c>
      <c r="F207" s="193" t="s">
        <v>2197</v>
      </c>
      <c r="G207" s="194" t="s">
        <v>1130</v>
      </c>
      <c r="H207" s="195">
        <v>1</v>
      </c>
      <c r="I207" s="269">
        <v>209</v>
      </c>
      <c r="J207" s="197">
        <f aca="true" t="shared" si="1" ref="J207:J215">ROUND(I207*H207,2)</f>
        <v>209</v>
      </c>
      <c r="K207" s="193" t="s">
        <v>346</v>
      </c>
      <c r="L207" s="322"/>
    </row>
    <row r="208" spans="2:12" s="1" customFormat="1" ht="22.5" customHeight="1" outlineLevel="2">
      <c r="B208" s="302"/>
      <c r="C208" s="217" t="s">
        <v>510</v>
      </c>
      <c r="D208" s="217" t="s">
        <v>441</v>
      </c>
      <c r="E208" s="218" t="s">
        <v>2200</v>
      </c>
      <c r="F208" s="219" t="s">
        <v>2201</v>
      </c>
      <c r="G208" s="220" t="s">
        <v>1130</v>
      </c>
      <c r="H208" s="221">
        <v>1</v>
      </c>
      <c r="I208" s="270">
        <v>450.1</v>
      </c>
      <c r="J208" s="222">
        <f t="shared" si="1"/>
        <v>450.1</v>
      </c>
      <c r="K208" s="219" t="s">
        <v>34</v>
      </c>
      <c r="L208" s="334"/>
    </row>
    <row r="209" spans="2:12" s="1" customFormat="1" ht="22.5" customHeight="1" outlineLevel="2">
      <c r="B209" s="302"/>
      <c r="C209" s="191" t="s">
        <v>514</v>
      </c>
      <c r="D209" s="191" t="s">
        <v>342</v>
      </c>
      <c r="E209" s="192" t="s">
        <v>2203</v>
      </c>
      <c r="F209" s="193" t="s">
        <v>2204</v>
      </c>
      <c r="G209" s="194" t="s">
        <v>1130</v>
      </c>
      <c r="H209" s="195">
        <v>1</v>
      </c>
      <c r="I209" s="269">
        <v>209</v>
      </c>
      <c r="J209" s="197">
        <f t="shared" si="1"/>
        <v>209</v>
      </c>
      <c r="K209" s="193" t="s">
        <v>34</v>
      </c>
      <c r="L209" s="322"/>
    </row>
    <row r="210" spans="2:12" s="1" customFormat="1" ht="22.5" customHeight="1" outlineLevel="2">
      <c r="B210" s="302"/>
      <c r="C210" s="191" t="s">
        <v>515</v>
      </c>
      <c r="D210" s="191" t="s">
        <v>342</v>
      </c>
      <c r="E210" s="192" t="s">
        <v>2769</v>
      </c>
      <c r="F210" s="193" t="s">
        <v>2770</v>
      </c>
      <c r="G210" s="194" t="s">
        <v>1130</v>
      </c>
      <c r="H210" s="195">
        <v>4</v>
      </c>
      <c r="I210" s="269">
        <v>418</v>
      </c>
      <c r="J210" s="197">
        <f t="shared" si="1"/>
        <v>1672</v>
      </c>
      <c r="K210" s="193" t="s">
        <v>34</v>
      </c>
      <c r="L210" s="322"/>
    </row>
    <row r="211" spans="2:12" s="1" customFormat="1" ht="22.5" customHeight="1" outlineLevel="2">
      <c r="B211" s="302"/>
      <c r="C211" s="191" t="s">
        <v>520</v>
      </c>
      <c r="D211" s="191" t="s">
        <v>342</v>
      </c>
      <c r="E211" s="192" t="s">
        <v>2771</v>
      </c>
      <c r="F211" s="193" t="s">
        <v>2772</v>
      </c>
      <c r="G211" s="194" t="s">
        <v>1130</v>
      </c>
      <c r="H211" s="195">
        <v>2</v>
      </c>
      <c r="I211" s="269">
        <v>48.8</v>
      </c>
      <c r="J211" s="197">
        <f t="shared" si="1"/>
        <v>97.6</v>
      </c>
      <c r="K211" s="193" t="s">
        <v>34</v>
      </c>
      <c r="L211" s="322"/>
    </row>
    <row r="212" spans="2:12" s="1" customFormat="1" ht="22.5" customHeight="1" outlineLevel="2">
      <c r="B212" s="302"/>
      <c r="C212" s="191" t="s">
        <v>524</v>
      </c>
      <c r="D212" s="191" t="s">
        <v>342</v>
      </c>
      <c r="E212" s="192" t="s">
        <v>2773</v>
      </c>
      <c r="F212" s="193" t="s">
        <v>2774</v>
      </c>
      <c r="G212" s="194" t="s">
        <v>1130</v>
      </c>
      <c r="H212" s="195">
        <v>2</v>
      </c>
      <c r="I212" s="269">
        <v>27.9</v>
      </c>
      <c r="J212" s="197">
        <f t="shared" si="1"/>
        <v>55.8</v>
      </c>
      <c r="K212" s="193" t="s">
        <v>34</v>
      </c>
      <c r="L212" s="322"/>
    </row>
    <row r="213" spans="2:12" s="1" customFormat="1" ht="31.5" customHeight="1" outlineLevel="2">
      <c r="B213" s="302"/>
      <c r="C213" s="191" t="s">
        <v>527</v>
      </c>
      <c r="D213" s="191" t="s">
        <v>342</v>
      </c>
      <c r="E213" s="192" t="s">
        <v>732</v>
      </c>
      <c r="F213" s="193" t="s">
        <v>733</v>
      </c>
      <c r="G213" s="194" t="s">
        <v>417</v>
      </c>
      <c r="H213" s="195">
        <v>0.047</v>
      </c>
      <c r="I213" s="269">
        <v>348.3</v>
      </c>
      <c r="J213" s="197">
        <f t="shared" si="1"/>
        <v>16.37</v>
      </c>
      <c r="K213" s="193" t="s">
        <v>346</v>
      </c>
      <c r="L213" s="322"/>
    </row>
    <row r="214" spans="2:12" s="1" customFormat="1" ht="22.5" customHeight="1" outlineLevel="2">
      <c r="B214" s="302"/>
      <c r="C214" s="191" t="s">
        <v>531</v>
      </c>
      <c r="D214" s="191" t="s">
        <v>342</v>
      </c>
      <c r="E214" s="192" t="s">
        <v>735</v>
      </c>
      <c r="F214" s="193" t="s">
        <v>736</v>
      </c>
      <c r="G214" s="194" t="s">
        <v>417</v>
      </c>
      <c r="H214" s="195">
        <v>0.047</v>
      </c>
      <c r="I214" s="269">
        <v>20.9</v>
      </c>
      <c r="J214" s="197">
        <f t="shared" si="1"/>
        <v>0.98</v>
      </c>
      <c r="K214" s="193" t="s">
        <v>346</v>
      </c>
      <c r="L214" s="322"/>
    </row>
    <row r="215" spans="2:12" s="1" customFormat="1" ht="22.5" customHeight="1" outlineLevel="2" collapsed="1">
      <c r="B215" s="302"/>
      <c r="C215" s="191" t="s">
        <v>536</v>
      </c>
      <c r="D215" s="191" t="s">
        <v>342</v>
      </c>
      <c r="E215" s="192" t="s">
        <v>2775</v>
      </c>
      <c r="F215" s="193" t="s">
        <v>2776</v>
      </c>
      <c r="G215" s="194" t="s">
        <v>417</v>
      </c>
      <c r="H215" s="195">
        <v>0.423</v>
      </c>
      <c r="I215" s="269">
        <v>11.1</v>
      </c>
      <c r="J215" s="197">
        <f t="shared" si="1"/>
        <v>4.7</v>
      </c>
      <c r="K215" s="193" t="s">
        <v>34</v>
      </c>
      <c r="L215" s="322"/>
    </row>
    <row r="216" spans="2:12" s="13" customFormat="1" ht="12" customHeight="1" hidden="1" outlineLevel="3">
      <c r="B216" s="331"/>
      <c r="C216" s="204"/>
      <c r="D216" s="206" t="s">
        <v>348</v>
      </c>
      <c r="E216" s="204"/>
      <c r="F216" s="211" t="s">
        <v>2777</v>
      </c>
      <c r="G216" s="204"/>
      <c r="H216" s="212">
        <v>0.423</v>
      </c>
      <c r="I216" s="332" t="s">
        <v>34</v>
      </c>
      <c r="J216" s="204"/>
      <c r="K216" s="204"/>
      <c r="L216" s="333"/>
    </row>
    <row r="217" spans="2:12" s="11" customFormat="1" ht="29.85" customHeight="1" outlineLevel="1">
      <c r="B217" s="318"/>
      <c r="C217" s="182"/>
      <c r="D217" s="188" t="s">
        <v>74</v>
      </c>
      <c r="E217" s="189" t="s">
        <v>808</v>
      </c>
      <c r="F217" s="189" t="s">
        <v>2293</v>
      </c>
      <c r="G217" s="182"/>
      <c r="H217" s="182"/>
      <c r="I217" s="321" t="s">
        <v>34</v>
      </c>
      <c r="J217" s="190">
        <f>J218</f>
        <v>18010.21</v>
      </c>
      <c r="K217" s="182"/>
      <c r="L217" s="320"/>
    </row>
    <row r="218" spans="2:12" s="1" customFormat="1" ht="22.5" customHeight="1" outlineLevel="2">
      <c r="B218" s="302"/>
      <c r="C218" s="191" t="s">
        <v>540</v>
      </c>
      <c r="D218" s="191" t="s">
        <v>342</v>
      </c>
      <c r="E218" s="192" t="s">
        <v>2453</v>
      </c>
      <c r="F218" s="193" t="s">
        <v>2454</v>
      </c>
      <c r="G218" s="194" t="s">
        <v>417</v>
      </c>
      <c r="H218" s="195">
        <v>28.729</v>
      </c>
      <c r="I218" s="269">
        <v>626.9</v>
      </c>
      <c r="J218" s="197">
        <f>ROUND(I218*H218,2)</f>
        <v>18010.21</v>
      </c>
      <c r="K218" s="193" t="s">
        <v>346</v>
      </c>
      <c r="L218" s="322"/>
    </row>
    <row r="219" spans="2:12" s="11" customFormat="1" ht="37.35" customHeight="1">
      <c r="B219" s="318"/>
      <c r="C219" s="182"/>
      <c r="D219" s="188" t="s">
        <v>74</v>
      </c>
      <c r="E219" s="231" t="s">
        <v>441</v>
      </c>
      <c r="F219" s="231" t="s">
        <v>2354</v>
      </c>
      <c r="G219" s="182"/>
      <c r="H219" s="182"/>
      <c r="I219" s="321" t="s">
        <v>34</v>
      </c>
      <c r="J219" s="232">
        <f>J220+J224</f>
        <v>7789.7</v>
      </c>
      <c r="K219" s="182"/>
      <c r="L219" s="320"/>
    </row>
    <row r="220" spans="2:12" s="11" customFormat="1" ht="29.85" customHeight="1" outlineLevel="1">
      <c r="B220" s="318"/>
      <c r="C220" s="182"/>
      <c r="D220" s="188" t="s">
        <v>74</v>
      </c>
      <c r="E220" s="189" t="s">
        <v>2778</v>
      </c>
      <c r="F220" s="189" t="s">
        <v>2779</v>
      </c>
      <c r="G220" s="182"/>
      <c r="H220" s="182"/>
      <c r="I220" s="321" t="s">
        <v>34</v>
      </c>
      <c r="J220" s="190">
        <f>SUM(J221:J223)</f>
        <v>6812.9</v>
      </c>
      <c r="K220" s="182"/>
      <c r="L220" s="320"/>
    </row>
    <row r="221" spans="2:12" s="1" customFormat="1" ht="22.5" customHeight="1" outlineLevel="2" collapsed="1">
      <c r="B221" s="302"/>
      <c r="C221" s="191" t="s">
        <v>541</v>
      </c>
      <c r="D221" s="191" t="s">
        <v>342</v>
      </c>
      <c r="E221" s="192" t="s">
        <v>2780</v>
      </c>
      <c r="F221" s="193" t="s">
        <v>2781</v>
      </c>
      <c r="G221" s="194" t="s">
        <v>491</v>
      </c>
      <c r="H221" s="195">
        <v>176</v>
      </c>
      <c r="I221" s="269">
        <v>20.9</v>
      </c>
      <c r="J221" s="197">
        <f>ROUND(I221*H221,2)</f>
        <v>3678.4</v>
      </c>
      <c r="K221" s="193" t="s">
        <v>34</v>
      </c>
      <c r="L221" s="322"/>
    </row>
    <row r="222" spans="2:12" s="13" customFormat="1" ht="12" customHeight="1" hidden="1" outlineLevel="3">
      <c r="B222" s="331"/>
      <c r="C222" s="204"/>
      <c r="D222" s="206" t="s">
        <v>348</v>
      </c>
      <c r="E222" s="210" t="s">
        <v>34</v>
      </c>
      <c r="F222" s="211" t="s">
        <v>2782</v>
      </c>
      <c r="G222" s="204"/>
      <c r="H222" s="212">
        <v>176</v>
      </c>
      <c r="I222" s="332" t="s">
        <v>34</v>
      </c>
      <c r="J222" s="204"/>
      <c r="K222" s="204"/>
      <c r="L222" s="333"/>
    </row>
    <row r="223" spans="2:12" s="1" customFormat="1" ht="22.5" customHeight="1" outlineLevel="2">
      <c r="B223" s="302"/>
      <c r="C223" s="191" t="s">
        <v>543</v>
      </c>
      <c r="D223" s="191" t="s">
        <v>342</v>
      </c>
      <c r="E223" s="192" t="s">
        <v>2783</v>
      </c>
      <c r="F223" s="193" t="s">
        <v>2784</v>
      </c>
      <c r="G223" s="194" t="s">
        <v>1130</v>
      </c>
      <c r="H223" s="195">
        <v>5</v>
      </c>
      <c r="I223" s="269">
        <v>626.9</v>
      </c>
      <c r="J223" s="197">
        <f>ROUND(I223*H223,2)</f>
        <v>3134.5</v>
      </c>
      <c r="K223" s="193" t="s">
        <v>34</v>
      </c>
      <c r="L223" s="322"/>
    </row>
    <row r="224" spans="2:12" s="11" customFormat="1" ht="29.85" customHeight="1" outlineLevel="1">
      <c r="B224" s="318"/>
      <c r="C224" s="182"/>
      <c r="D224" s="188" t="s">
        <v>74</v>
      </c>
      <c r="E224" s="189" t="s">
        <v>2361</v>
      </c>
      <c r="F224" s="189" t="s">
        <v>2362</v>
      </c>
      <c r="G224" s="182"/>
      <c r="H224" s="182"/>
      <c r="I224" s="321" t="s">
        <v>34</v>
      </c>
      <c r="J224" s="190">
        <f>J225</f>
        <v>976.8</v>
      </c>
      <c r="K224" s="182"/>
      <c r="L224" s="320"/>
    </row>
    <row r="225" spans="2:12" s="1" customFormat="1" ht="22.5" customHeight="1" outlineLevel="2" collapsed="1">
      <c r="B225" s="302"/>
      <c r="C225" s="191" t="s">
        <v>544</v>
      </c>
      <c r="D225" s="191" t="s">
        <v>342</v>
      </c>
      <c r="E225" s="192" t="s">
        <v>2364</v>
      </c>
      <c r="F225" s="193" t="s">
        <v>2365</v>
      </c>
      <c r="G225" s="194" t="s">
        <v>491</v>
      </c>
      <c r="H225" s="195">
        <v>88</v>
      </c>
      <c r="I225" s="269">
        <v>11.1</v>
      </c>
      <c r="J225" s="197">
        <f>ROUND(I225*H225,2)</f>
        <v>976.8</v>
      </c>
      <c r="K225" s="193" t="s">
        <v>34</v>
      </c>
      <c r="L225" s="322"/>
    </row>
    <row r="226" spans="2:12" s="13" customFormat="1" ht="12" customHeight="1" hidden="1" outlineLevel="3">
      <c r="B226" s="331"/>
      <c r="C226" s="204"/>
      <c r="D226" s="206" t="s">
        <v>348</v>
      </c>
      <c r="E226" s="210" t="s">
        <v>34</v>
      </c>
      <c r="F226" s="211" t="s">
        <v>2371</v>
      </c>
      <c r="G226" s="204"/>
      <c r="H226" s="212">
        <v>88</v>
      </c>
      <c r="I226" s="348"/>
      <c r="J226" s="204"/>
      <c r="K226" s="204"/>
      <c r="L226" s="333"/>
    </row>
    <row r="227" spans="2:12" s="1" customFormat="1" ht="6.9" customHeight="1">
      <c r="B227" s="323"/>
      <c r="C227" s="324"/>
      <c r="D227" s="324"/>
      <c r="E227" s="324"/>
      <c r="F227" s="324"/>
      <c r="G227" s="324"/>
      <c r="H227" s="324"/>
      <c r="I227" s="325"/>
      <c r="J227" s="324"/>
      <c r="K227" s="324"/>
      <c r="L227" s="326"/>
    </row>
  </sheetData>
  <sheetProtection formatColumns="0" formatRows="0" sort="0" autoFilter="0"/>
  <autoFilter ref="C96:K226"/>
  <mergeCells count="14">
    <mergeCell ref="E87:H87"/>
    <mergeCell ref="E85:H85"/>
    <mergeCell ref="E89:H89"/>
    <mergeCell ref="G1:H1"/>
    <mergeCell ref="E49:H49"/>
    <mergeCell ref="E53:H53"/>
    <mergeCell ref="E51:H51"/>
    <mergeCell ref="E55:H55"/>
    <mergeCell ref="E83:H83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M181"/>
  <sheetViews>
    <sheetView showGridLines="0" workbookViewId="0" topLeftCell="A1">
      <pane ySplit="1" topLeftCell="A2" activePane="bottomLeft" state="frozen"/>
      <selection pane="bottomLeft" activeCell="L92" sqref="L92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3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17"/>
    </row>
    <row r="2" ht="36.9" customHeight="1" hidden="1"/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2" s="1" customFormat="1" ht="22.5" customHeight="1" hidden="1">
      <c r="B11" s="37"/>
      <c r="C11" s="38"/>
      <c r="D11" s="38"/>
      <c r="E11" s="383" t="s">
        <v>223</v>
      </c>
      <c r="F11" s="375"/>
      <c r="G11" s="375"/>
      <c r="H11" s="375"/>
      <c r="I11" s="114"/>
      <c r="J11" s="38"/>
      <c r="K11" s="41"/>
      <c r="L11" s="247"/>
    </row>
    <row r="12" spans="2:12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</row>
    <row r="13" spans="2:12" s="1" customFormat="1" ht="36.9" customHeight="1" hidden="1">
      <c r="B13" s="37"/>
      <c r="C13" s="38"/>
      <c r="D13" s="38"/>
      <c r="E13" s="385" t="s">
        <v>2785</v>
      </c>
      <c r="F13" s="375"/>
      <c r="G13" s="375"/>
      <c r="H13" s="375"/>
      <c r="I13" s="114"/>
      <c r="J13" s="38"/>
      <c r="K13" s="41"/>
      <c r="L13" s="247"/>
    </row>
    <row r="14" spans="2:12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</row>
    <row r="15" spans="2:12" s="1" customFormat="1" ht="14.4" customHeight="1" hidden="1">
      <c r="B15" s="37"/>
      <c r="C15" s="38"/>
      <c r="D15" s="32" t="s">
        <v>19</v>
      </c>
      <c r="E15" s="38"/>
      <c r="F15" s="30" t="s">
        <v>110</v>
      </c>
      <c r="G15" s="38"/>
      <c r="H15" s="38"/>
      <c r="I15" s="115" t="s">
        <v>21</v>
      </c>
      <c r="J15" s="30" t="s">
        <v>34</v>
      </c>
      <c r="K15" s="41"/>
      <c r="L15" s="247"/>
    </row>
    <row r="16" spans="2:12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</row>
    <row r="17" spans="2:12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</row>
    <row r="18" spans="2:12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</row>
    <row r="19" spans="2:12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</row>
    <row r="20" spans="2:12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</row>
    <row r="21" spans="2:12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</row>
    <row r="22" spans="2:12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</row>
    <row r="23" spans="2:12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</row>
    <row r="24" spans="2:12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</row>
    <row r="25" spans="2:12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</row>
    <row r="26" spans="2:12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</row>
    <row r="27" spans="2:12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2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</row>
    <row r="30" spans="2:12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</row>
    <row r="31" spans="2:12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ROUND(J93,2)</f>
        <v>710628.55</v>
      </c>
      <c r="K31" s="41"/>
      <c r="L31" s="247"/>
    </row>
    <row r="32" spans="2:12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</row>
    <row r="33" spans="2:12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</row>
    <row r="34" spans="2:12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</row>
    <row r="35" spans="2:12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</row>
    <row r="36" spans="2:12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</row>
    <row r="37" spans="2:12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</row>
    <row r="38" spans="2:12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</row>
    <row r="39" spans="2:12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</row>
    <row r="40" spans="2:12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</row>
    <row r="41" spans="2:12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</row>
    <row r="42" ht="13.5" hidden="1"/>
    <row r="43" ht="13.5" hidden="1"/>
    <row r="44" ht="13.5" hidden="1"/>
    <row r="45" spans="2:12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</row>
    <row r="46" spans="2:12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</row>
    <row r="47" spans="2:12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</row>
    <row r="48" spans="2:12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</row>
    <row r="49" spans="2:12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2" s="1" customFormat="1" ht="22.5" customHeight="1" hidden="1">
      <c r="B53" s="37"/>
      <c r="C53" s="38"/>
      <c r="D53" s="38"/>
      <c r="E53" s="383" t="s">
        <v>223</v>
      </c>
      <c r="F53" s="375"/>
      <c r="G53" s="375"/>
      <c r="H53" s="375"/>
      <c r="I53" s="114"/>
      <c r="J53" s="38"/>
      <c r="K53" s="41"/>
      <c r="L53" s="247"/>
    </row>
    <row r="54" spans="2:12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</row>
    <row r="55" spans="2:12" s="1" customFormat="1" ht="23.25" customHeight="1" hidden="1">
      <c r="B55" s="37"/>
      <c r="C55" s="38"/>
      <c r="D55" s="38"/>
      <c r="E55" s="385" t="str">
        <f>E13</f>
        <v>SO 10.6 - Obslužná vozovka</v>
      </c>
      <c r="F55" s="375"/>
      <c r="G55" s="375"/>
      <c r="H55" s="375"/>
      <c r="I55" s="114"/>
      <c r="J55" s="38"/>
      <c r="K55" s="41"/>
      <c r="L55" s="247"/>
    </row>
    <row r="56" spans="2:12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</row>
    <row r="57" spans="2:12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</row>
    <row r="58" spans="2:12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</row>
    <row r="59" spans="2:12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</row>
    <row r="60" spans="2:12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</row>
    <row r="61" spans="2:12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</row>
    <row r="62" spans="2:12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</row>
    <row r="63" spans="2:12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</row>
    <row r="64" spans="2:12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J93</f>
        <v>710628.5499999999</v>
      </c>
      <c r="K64" s="41"/>
      <c r="L64" s="247"/>
    </row>
    <row r="65" spans="2:12" s="8" customFormat="1" ht="24.9" customHeight="1" hidden="1">
      <c r="B65" s="145"/>
      <c r="C65" s="146"/>
      <c r="D65" s="147" t="s">
        <v>288</v>
      </c>
      <c r="E65" s="148"/>
      <c r="F65" s="148"/>
      <c r="G65" s="148"/>
      <c r="H65" s="148"/>
      <c r="I65" s="149"/>
      <c r="J65" s="150">
        <f>J94</f>
        <v>710628.5499999999</v>
      </c>
      <c r="K65" s="151"/>
      <c r="L65" s="146"/>
    </row>
    <row r="66" spans="2:12" s="9" customFormat="1" ht="19.95" customHeight="1" hidden="1">
      <c r="B66" s="152"/>
      <c r="C66" s="153"/>
      <c r="D66" s="154" t="s">
        <v>290</v>
      </c>
      <c r="E66" s="155"/>
      <c r="F66" s="155"/>
      <c r="G66" s="155"/>
      <c r="H66" s="155"/>
      <c r="I66" s="156"/>
      <c r="J66" s="157">
        <f>J95</f>
        <v>378135.5599999999</v>
      </c>
      <c r="K66" s="158"/>
      <c r="L66" s="153"/>
    </row>
    <row r="67" spans="2:12" s="9" customFormat="1" ht="19.95" customHeight="1" hidden="1">
      <c r="B67" s="152"/>
      <c r="C67" s="153"/>
      <c r="D67" s="154" t="s">
        <v>2786</v>
      </c>
      <c r="E67" s="155"/>
      <c r="F67" s="155"/>
      <c r="G67" s="155"/>
      <c r="H67" s="155"/>
      <c r="I67" s="156"/>
      <c r="J67" s="157">
        <f>J135</f>
        <v>267185.29000000004</v>
      </c>
      <c r="K67" s="158"/>
      <c r="L67" s="153"/>
    </row>
    <row r="68" spans="2:12" s="9" customFormat="1" ht="19.95" customHeight="1" hidden="1">
      <c r="B68" s="152"/>
      <c r="C68" s="153"/>
      <c r="D68" s="154" t="s">
        <v>2787</v>
      </c>
      <c r="E68" s="155"/>
      <c r="F68" s="155"/>
      <c r="G68" s="155"/>
      <c r="H68" s="155"/>
      <c r="I68" s="156"/>
      <c r="J68" s="157">
        <f>J154</f>
        <v>58933.05</v>
      </c>
      <c r="K68" s="158"/>
      <c r="L68" s="153"/>
    </row>
    <row r="69" spans="2:12" s="9" customFormat="1" ht="19.95" customHeight="1" hidden="1">
      <c r="B69" s="152"/>
      <c r="C69" s="153"/>
      <c r="D69" s="154" t="s">
        <v>2788</v>
      </c>
      <c r="E69" s="155"/>
      <c r="F69" s="155"/>
      <c r="G69" s="155"/>
      <c r="H69" s="155"/>
      <c r="I69" s="156"/>
      <c r="J69" s="157">
        <f>J170</f>
        <v>6374.65</v>
      </c>
      <c r="K69" s="158"/>
      <c r="L69" s="153"/>
    </row>
    <row r="70" spans="2:12" s="1" customFormat="1" ht="21.75" customHeight="1" hidden="1">
      <c r="B70" s="37"/>
      <c r="C70" s="38"/>
      <c r="D70" s="38"/>
      <c r="E70" s="38"/>
      <c r="F70" s="38"/>
      <c r="G70" s="38"/>
      <c r="H70" s="38"/>
      <c r="I70" s="114"/>
      <c r="J70" s="38"/>
      <c r="K70" s="41"/>
      <c r="L70" s="247"/>
    </row>
    <row r="71" spans="2:12" s="1" customFormat="1" ht="6.9" customHeight="1" hidden="1">
      <c r="B71" s="51"/>
      <c r="C71" s="52"/>
      <c r="D71" s="52"/>
      <c r="E71" s="52"/>
      <c r="F71" s="52"/>
      <c r="G71" s="52"/>
      <c r="H71" s="52"/>
      <c r="I71" s="135"/>
      <c r="J71" s="52"/>
      <c r="K71" s="53"/>
      <c r="L71" s="247"/>
    </row>
    <row r="72" ht="13.5" hidden="1"/>
    <row r="73" ht="13.5" hidden="1"/>
    <row r="74" ht="13.5" hidden="1"/>
    <row r="75" spans="2:12" s="1" customFormat="1" ht="6.9" customHeight="1">
      <c r="B75" s="327"/>
      <c r="C75" s="328"/>
      <c r="D75" s="328"/>
      <c r="E75" s="328"/>
      <c r="F75" s="328"/>
      <c r="G75" s="328"/>
      <c r="H75" s="328"/>
      <c r="I75" s="329"/>
      <c r="J75" s="328"/>
      <c r="K75" s="328"/>
      <c r="L75" s="330"/>
    </row>
    <row r="76" spans="2:12" s="1" customFormat="1" ht="36.9" customHeight="1">
      <c r="B76" s="302"/>
      <c r="C76" s="25" t="s">
        <v>322</v>
      </c>
      <c r="D76" s="260"/>
      <c r="E76" s="260"/>
      <c r="F76" s="260"/>
      <c r="G76" s="260"/>
      <c r="H76" s="260"/>
      <c r="I76" s="114"/>
      <c r="J76" s="260"/>
      <c r="K76" s="260"/>
      <c r="L76" s="303"/>
    </row>
    <row r="77" spans="2:12" s="1" customFormat="1" ht="6.9" customHeight="1">
      <c r="B77" s="302"/>
      <c r="C77" s="260"/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14.4" customHeight="1">
      <c r="B78" s="302"/>
      <c r="C78" s="32" t="s">
        <v>16</v>
      </c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22.5" customHeight="1">
      <c r="B79" s="302"/>
      <c r="C79" s="260"/>
      <c r="D79" s="260"/>
      <c r="E79" s="384" t="s">
        <v>17</v>
      </c>
      <c r="F79" s="375"/>
      <c r="G79" s="375"/>
      <c r="H79" s="375"/>
      <c r="I79" s="114"/>
      <c r="J79" s="260"/>
      <c r="K79" s="260"/>
      <c r="L79" s="303"/>
    </row>
    <row r="80" spans="2:12" ht="13.2">
      <c r="B80" s="301"/>
      <c r="C80" s="32" t="s">
        <v>217</v>
      </c>
      <c r="D80" s="262"/>
      <c r="E80" s="262"/>
      <c r="F80" s="262"/>
      <c r="G80" s="262"/>
      <c r="H80" s="262"/>
      <c r="I80" s="113"/>
      <c r="J80" s="262"/>
      <c r="K80" s="262"/>
      <c r="L80" s="300"/>
    </row>
    <row r="81" spans="2:12" ht="22.5" customHeight="1">
      <c r="B81" s="301"/>
      <c r="C81" s="262"/>
      <c r="D81" s="262"/>
      <c r="E81" s="384" t="s">
        <v>219</v>
      </c>
      <c r="F81" s="382"/>
      <c r="G81" s="382"/>
      <c r="H81" s="382"/>
      <c r="I81" s="113"/>
      <c r="J81" s="262"/>
      <c r="K81" s="262"/>
      <c r="L81" s="300"/>
    </row>
    <row r="82" spans="2:12" ht="13.2">
      <c r="B82" s="301"/>
      <c r="C82" s="32" t="s">
        <v>221</v>
      </c>
      <c r="D82" s="262"/>
      <c r="E82" s="262"/>
      <c r="F82" s="262"/>
      <c r="G82" s="262"/>
      <c r="H82" s="262"/>
      <c r="I82" s="113"/>
      <c r="J82" s="262"/>
      <c r="K82" s="262"/>
      <c r="L82" s="300"/>
    </row>
    <row r="83" spans="2:12" s="1" customFormat="1" ht="22.5" customHeight="1">
      <c r="B83" s="302"/>
      <c r="C83" s="260"/>
      <c r="D83" s="260"/>
      <c r="E83" s="383" t="s">
        <v>223</v>
      </c>
      <c r="F83" s="375"/>
      <c r="G83" s="375"/>
      <c r="H83" s="375"/>
      <c r="I83" s="114"/>
      <c r="J83" s="260"/>
      <c r="K83" s="260"/>
      <c r="L83" s="303"/>
    </row>
    <row r="84" spans="2:12" s="1" customFormat="1" ht="14.4" customHeight="1">
      <c r="B84" s="302"/>
      <c r="C84" s="32" t="s">
        <v>225</v>
      </c>
      <c r="D84" s="260"/>
      <c r="E84" s="260"/>
      <c r="F84" s="260"/>
      <c r="G84" s="260"/>
      <c r="H84" s="260"/>
      <c r="I84" s="114"/>
      <c r="J84" s="260"/>
      <c r="K84" s="260"/>
      <c r="L84" s="303"/>
    </row>
    <row r="85" spans="2:12" s="1" customFormat="1" ht="23.25" customHeight="1">
      <c r="B85" s="302"/>
      <c r="C85" s="260"/>
      <c r="D85" s="260"/>
      <c r="E85" s="385" t="str">
        <f>E13</f>
        <v>SO 10.6 - Obslužná vozovka</v>
      </c>
      <c r="F85" s="375"/>
      <c r="G85" s="375"/>
      <c r="H85" s="375"/>
      <c r="I85" s="114"/>
      <c r="J85" s="260"/>
      <c r="K85" s="260"/>
      <c r="L85" s="303"/>
    </row>
    <row r="86" spans="2:12" s="1" customFormat="1" ht="6.9" customHeight="1">
      <c r="B86" s="302"/>
      <c r="C86" s="260"/>
      <c r="D86" s="260"/>
      <c r="E86" s="260"/>
      <c r="F86" s="260"/>
      <c r="G86" s="260"/>
      <c r="H86" s="260"/>
      <c r="I86" s="114"/>
      <c r="J86" s="260"/>
      <c r="K86" s="260"/>
      <c r="L86" s="303"/>
    </row>
    <row r="87" spans="2:12" s="1" customFormat="1" ht="18" customHeight="1">
      <c r="B87" s="302"/>
      <c r="C87" s="32" t="s">
        <v>24</v>
      </c>
      <c r="D87" s="260"/>
      <c r="E87" s="260"/>
      <c r="F87" s="30" t="str">
        <f>F16</f>
        <v>HRANICE - DRAHOTUŠE</v>
      </c>
      <c r="G87" s="260"/>
      <c r="H87" s="260"/>
      <c r="I87" s="115" t="s">
        <v>26</v>
      </c>
      <c r="J87" s="116" t="str">
        <f>IF(J16="","",J16)</f>
        <v>6.4.2016</v>
      </c>
      <c r="K87" s="260"/>
      <c r="L87" s="303"/>
    </row>
    <row r="88" spans="2:12" s="1" customFormat="1" ht="6.9" customHeight="1">
      <c r="B88" s="302"/>
      <c r="C88" s="260"/>
      <c r="D88" s="260"/>
      <c r="E88" s="260"/>
      <c r="F88" s="260"/>
      <c r="G88" s="260"/>
      <c r="H88" s="260"/>
      <c r="I88" s="114"/>
      <c r="J88" s="260"/>
      <c r="K88" s="260"/>
      <c r="L88" s="303"/>
    </row>
    <row r="89" spans="2:12" s="1" customFormat="1" ht="13.2">
      <c r="B89" s="302"/>
      <c r="C89" s="32" t="s">
        <v>32</v>
      </c>
      <c r="D89" s="260"/>
      <c r="E89" s="260"/>
      <c r="F89" s="30" t="str">
        <f>E19</f>
        <v>VODOVODY A KANALIZACE PŘEROV a.s.</v>
      </c>
      <c r="G89" s="260"/>
      <c r="H89" s="260"/>
      <c r="I89" s="115" t="s">
        <v>38</v>
      </c>
      <c r="J89" s="30" t="str">
        <f>E25</f>
        <v>JV PROJEKT VH s.r.o., BRNO</v>
      </c>
      <c r="K89" s="260"/>
      <c r="L89" s="303"/>
    </row>
    <row r="90" spans="2:12" s="1" customFormat="1" ht="14.4" customHeight="1">
      <c r="B90" s="302"/>
      <c r="C90" s="32" t="s">
        <v>37</v>
      </c>
      <c r="D90" s="260"/>
      <c r="E90" s="260"/>
      <c r="F90" s="30" t="s">
        <v>6577</v>
      </c>
      <c r="G90" s="260"/>
      <c r="H90" s="260"/>
      <c r="I90" s="114"/>
      <c r="J90" s="260"/>
      <c r="K90" s="260"/>
      <c r="L90" s="303"/>
    </row>
    <row r="91" spans="2:12" s="1" customFormat="1" ht="10.35" customHeight="1">
      <c r="B91" s="302"/>
      <c r="C91" s="260"/>
      <c r="D91" s="260"/>
      <c r="E91" s="260"/>
      <c r="F91" s="260"/>
      <c r="G91" s="260"/>
      <c r="H91" s="260"/>
      <c r="I91" s="114"/>
      <c r="J91" s="260"/>
      <c r="K91" s="260"/>
      <c r="L91" s="303"/>
    </row>
    <row r="92" spans="2:12" s="10" customFormat="1" ht="29.25" customHeight="1">
      <c r="B92" s="315"/>
      <c r="C92" s="165" t="s">
        <v>323</v>
      </c>
      <c r="D92" s="166" t="s">
        <v>60</v>
      </c>
      <c r="E92" s="166" t="s">
        <v>57</v>
      </c>
      <c r="F92" s="166" t="s">
        <v>324</v>
      </c>
      <c r="G92" s="166" t="s">
        <v>325</v>
      </c>
      <c r="H92" s="166" t="s">
        <v>326</v>
      </c>
      <c r="I92" s="167" t="s">
        <v>327</v>
      </c>
      <c r="J92" s="166" t="s">
        <v>283</v>
      </c>
      <c r="K92" s="168" t="s">
        <v>328</v>
      </c>
      <c r="L92" s="368"/>
    </row>
    <row r="93" spans="2:12" s="1" customFormat="1" ht="29.25" customHeight="1">
      <c r="B93" s="302"/>
      <c r="C93" s="316" t="s">
        <v>285</v>
      </c>
      <c r="D93" s="260"/>
      <c r="E93" s="260"/>
      <c r="F93" s="260"/>
      <c r="G93" s="260"/>
      <c r="H93" s="260"/>
      <c r="I93" s="114"/>
      <c r="J93" s="317">
        <f>J94</f>
        <v>710628.5499999999</v>
      </c>
      <c r="K93" s="260"/>
      <c r="L93" s="303"/>
    </row>
    <row r="94" spans="2:12" s="11" customFormat="1" ht="37.35" customHeight="1">
      <c r="B94" s="318"/>
      <c r="C94" s="182"/>
      <c r="D94" s="188" t="s">
        <v>74</v>
      </c>
      <c r="E94" s="231" t="s">
        <v>336</v>
      </c>
      <c r="F94" s="231" t="s">
        <v>337</v>
      </c>
      <c r="G94" s="182"/>
      <c r="H94" s="182"/>
      <c r="I94" s="319"/>
      <c r="J94" s="232">
        <f>J95+J135+J154+J170</f>
        <v>710628.5499999999</v>
      </c>
      <c r="K94" s="182"/>
      <c r="L94" s="320"/>
    </row>
    <row r="95" spans="2:12" s="11" customFormat="1" ht="29.85" customHeight="1" outlineLevel="1">
      <c r="B95" s="318"/>
      <c r="C95" s="182"/>
      <c r="D95" s="188" t="s">
        <v>74</v>
      </c>
      <c r="E95" s="189" t="s">
        <v>23</v>
      </c>
      <c r="F95" s="189" t="s">
        <v>339</v>
      </c>
      <c r="G95" s="182"/>
      <c r="H95" s="182"/>
      <c r="I95" s="321"/>
      <c r="J95" s="190">
        <f>SUM(J96:J134)</f>
        <v>378135.5599999999</v>
      </c>
      <c r="K95" s="182"/>
      <c r="L95" s="320"/>
    </row>
    <row r="96" spans="2:12" s="1" customFormat="1" ht="22.5" customHeight="1" outlineLevel="2" collapsed="1">
      <c r="B96" s="302"/>
      <c r="C96" s="191" t="s">
        <v>23</v>
      </c>
      <c r="D96" s="191" t="s">
        <v>342</v>
      </c>
      <c r="E96" s="192" t="s">
        <v>2789</v>
      </c>
      <c r="F96" s="193" t="s">
        <v>2790</v>
      </c>
      <c r="G96" s="194" t="s">
        <v>345</v>
      </c>
      <c r="H96" s="195">
        <v>15</v>
      </c>
      <c r="I96" s="269">
        <v>83.6</v>
      </c>
      <c r="J96" s="197">
        <f>ROUND(I96*H96,2)</f>
        <v>1254</v>
      </c>
      <c r="K96" s="193" t="s">
        <v>346</v>
      </c>
      <c r="L96" s="322"/>
    </row>
    <row r="97" spans="2:12" s="13" customFormat="1" ht="13.5" hidden="1" outlineLevel="3">
      <c r="B97" s="331"/>
      <c r="C97" s="204"/>
      <c r="D97" s="206" t="s">
        <v>348</v>
      </c>
      <c r="E97" s="210" t="s">
        <v>34</v>
      </c>
      <c r="F97" s="211" t="s">
        <v>2791</v>
      </c>
      <c r="G97" s="204"/>
      <c r="H97" s="212">
        <v>15</v>
      </c>
      <c r="I97" s="332" t="s">
        <v>34</v>
      </c>
      <c r="J97" s="204"/>
      <c r="K97" s="204"/>
      <c r="L97" s="333"/>
    </row>
    <row r="98" spans="2:12" s="1" customFormat="1" ht="22.5" customHeight="1" outlineLevel="2" collapsed="1">
      <c r="B98" s="302"/>
      <c r="C98" s="191" t="s">
        <v>83</v>
      </c>
      <c r="D98" s="191" t="s">
        <v>342</v>
      </c>
      <c r="E98" s="192" t="s">
        <v>2792</v>
      </c>
      <c r="F98" s="193" t="s">
        <v>2793</v>
      </c>
      <c r="G98" s="194" t="s">
        <v>345</v>
      </c>
      <c r="H98" s="195">
        <v>15</v>
      </c>
      <c r="I98" s="269">
        <v>5.6</v>
      </c>
      <c r="J98" s="197">
        <f>ROUND(I98*H98,2)</f>
        <v>84</v>
      </c>
      <c r="K98" s="193" t="s">
        <v>346</v>
      </c>
      <c r="L98" s="322"/>
    </row>
    <row r="99" spans="2:12" s="13" customFormat="1" ht="13.5" hidden="1" outlineLevel="3">
      <c r="B99" s="331"/>
      <c r="C99" s="204"/>
      <c r="D99" s="206" t="s">
        <v>348</v>
      </c>
      <c r="E99" s="210" t="s">
        <v>34</v>
      </c>
      <c r="F99" s="211" t="s">
        <v>2791</v>
      </c>
      <c r="G99" s="204"/>
      <c r="H99" s="212">
        <v>15</v>
      </c>
      <c r="I99" s="332" t="s">
        <v>34</v>
      </c>
      <c r="J99" s="204"/>
      <c r="K99" s="204"/>
      <c r="L99" s="333"/>
    </row>
    <row r="100" spans="2:12" s="1" customFormat="1" ht="22.5" customHeight="1" outlineLevel="2" collapsed="1">
      <c r="B100" s="302"/>
      <c r="C100" s="191" t="s">
        <v>90</v>
      </c>
      <c r="D100" s="191" t="s">
        <v>342</v>
      </c>
      <c r="E100" s="192" t="s">
        <v>933</v>
      </c>
      <c r="F100" s="193" t="s">
        <v>934</v>
      </c>
      <c r="G100" s="194" t="s">
        <v>345</v>
      </c>
      <c r="H100" s="195">
        <v>15</v>
      </c>
      <c r="I100" s="269">
        <v>10.3</v>
      </c>
      <c r="J100" s="197">
        <f>ROUND(I100*H100,2)</f>
        <v>154.5</v>
      </c>
      <c r="K100" s="193" t="s">
        <v>346</v>
      </c>
      <c r="L100" s="322"/>
    </row>
    <row r="101" spans="2:12" s="13" customFormat="1" ht="13.5" hidden="1" outlineLevel="3">
      <c r="B101" s="331"/>
      <c r="C101" s="204"/>
      <c r="D101" s="206" t="s">
        <v>348</v>
      </c>
      <c r="E101" s="210" t="s">
        <v>34</v>
      </c>
      <c r="F101" s="211" t="s">
        <v>2794</v>
      </c>
      <c r="G101" s="204"/>
      <c r="H101" s="212">
        <v>15</v>
      </c>
      <c r="I101" s="332" t="s">
        <v>34</v>
      </c>
      <c r="J101" s="204"/>
      <c r="K101" s="204"/>
      <c r="L101" s="333"/>
    </row>
    <row r="102" spans="2:12" s="1" customFormat="1" ht="22.5" customHeight="1" outlineLevel="2" collapsed="1">
      <c r="B102" s="302"/>
      <c r="C102" s="191" t="s">
        <v>347</v>
      </c>
      <c r="D102" s="191" t="s">
        <v>342</v>
      </c>
      <c r="E102" s="192" t="s">
        <v>2795</v>
      </c>
      <c r="F102" s="193" t="s">
        <v>2796</v>
      </c>
      <c r="G102" s="194" t="s">
        <v>345</v>
      </c>
      <c r="H102" s="195">
        <v>15</v>
      </c>
      <c r="I102" s="269">
        <v>83.6</v>
      </c>
      <c r="J102" s="197">
        <f>ROUND(I102*H102,2)</f>
        <v>1254</v>
      </c>
      <c r="K102" s="193" t="s">
        <v>346</v>
      </c>
      <c r="L102" s="322"/>
    </row>
    <row r="103" spans="2:12" s="13" customFormat="1" ht="13.5" hidden="1" outlineLevel="3">
      <c r="B103" s="331"/>
      <c r="C103" s="204"/>
      <c r="D103" s="206" t="s">
        <v>348</v>
      </c>
      <c r="E103" s="210" t="s">
        <v>34</v>
      </c>
      <c r="F103" s="211" t="s">
        <v>2797</v>
      </c>
      <c r="G103" s="204"/>
      <c r="H103" s="212">
        <v>15</v>
      </c>
      <c r="I103" s="332" t="s">
        <v>34</v>
      </c>
      <c r="J103" s="204"/>
      <c r="K103" s="204"/>
      <c r="L103" s="333"/>
    </row>
    <row r="104" spans="2:12" s="1" customFormat="1" ht="22.5" customHeight="1" outlineLevel="2" collapsed="1">
      <c r="B104" s="302"/>
      <c r="C104" s="191" t="s">
        <v>368</v>
      </c>
      <c r="D104" s="191" t="s">
        <v>342</v>
      </c>
      <c r="E104" s="192" t="s">
        <v>2798</v>
      </c>
      <c r="F104" s="193" t="s">
        <v>2799</v>
      </c>
      <c r="G104" s="194" t="s">
        <v>345</v>
      </c>
      <c r="H104" s="195">
        <v>353</v>
      </c>
      <c r="I104" s="269">
        <v>83.6</v>
      </c>
      <c r="J104" s="197">
        <f>ROUND(I104*H104,2)</f>
        <v>29510.8</v>
      </c>
      <c r="K104" s="193" t="s">
        <v>346</v>
      </c>
      <c r="L104" s="322"/>
    </row>
    <row r="105" spans="2:12" s="13" customFormat="1" ht="13.5" hidden="1" outlineLevel="3">
      <c r="B105" s="331"/>
      <c r="C105" s="204"/>
      <c r="D105" s="206" t="s">
        <v>348</v>
      </c>
      <c r="E105" s="210" t="s">
        <v>34</v>
      </c>
      <c r="F105" s="211" t="s">
        <v>2800</v>
      </c>
      <c r="G105" s="204"/>
      <c r="H105" s="212">
        <v>353</v>
      </c>
      <c r="I105" s="332" t="s">
        <v>34</v>
      </c>
      <c r="J105" s="204"/>
      <c r="K105" s="204"/>
      <c r="L105" s="333"/>
    </row>
    <row r="106" spans="2:12" s="1" customFormat="1" ht="22.5" customHeight="1" outlineLevel="2" collapsed="1">
      <c r="B106" s="302"/>
      <c r="C106" s="217" t="s">
        <v>373</v>
      </c>
      <c r="D106" s="217" t="s">
        <v>441</v>
      </c>
      <c r="E106" s="218" t="s">
        <v>2801</v>
      </c>
      <c r="F106" s="219" t="s">
        <v>2802</v>
      </c>
      <c r="G106" s="220" t="s">
        <v>345</v>
      </c>
      <c r="H106" s="221">
        <v>353</v>
      </c>
      <c r="I106" s="270">
        <v>348.3</v>
      </c>
      <c r="J106" s="222">
        <f>ROUND(I106*H106,2)</f>
        <v>122949.9</v>
      </c>
      <c r="K106" s="219" t="s">
        <v>34</v>
      </c>
      <c r="L106" s="334"/>
    </row>
    <row r="107" spans="2:12" s="13" customFormat="1" ht="13.5" hidden="1" outlineLevel="3">
      <c r="B107" s="331"/>
      <c r="C107" s="204"/>
      <c r="D107" s="206" t="s">
        <v>348</v>
      </c>
      <c r="E107" s="210" t="s">
        <v>34</v>
      </c>
      <c r="F107" s="211" t="s">
        <v>2803</v>
      </c>
      <c r="G107" s="204"/>
      <c r="H107" s="212">
        <v>368</v>
      </c>
      <c r="I107" s="332" t="s">
        <v>34</v>
      </c>
      <c r="J107" s="204"/>
      <c r="K107" s="204"/>
      <c r="L107" s="333"/>
    </row>
    <row r="108" spans="2:12" s="13" customFormat="1" ht="13.5" hidden="1" outlineLevel="3">
      <c r="B108" s="331"/>
      <c r="C108" s="204"/>
      <c r="D108" s="206" t="s">
        <v>348</v>
      </c>
      <c r="E108" s="210" t="s">
        <v>34</v>
      </c>
      <c r="F108" s="211" t="s">
        <v>2804</v>
      </c>
      <c r="G108" s="204"/>
      <c r="H108" s="212">
        <v>-15</v>
      </c>
      <c r="I108" s="332" t="s">
        <v>34</v>
      </c>
      <c r="J108" s="204"/>
      <c r="K108" s="204"/>
      <c r="L108" s="333"/>
    </row>
    <row r="109" spans="2:12" s="14" customFormat="1" ht="13.5" hidden="1" outlineLevel="3">
      <c r="B109" s="335"/>
      <c r="C109" s="205"/>
      <c r="D109" s="206" t="s">
        <v>348</v>
      </c>
      <c r="E109" s="207" t="s">
        <v>34</v>
      </c>
      <c r="F109" s="208" t="s">
        <v>352</v>
      </c>
      <c r="G109" s="205"/>
      <c r="H109" s="209">
        <v>353</v>
      </c>
      <c r="I109" s="336" t="s">
        <v>34</v>
      </c>
      <c r="J109" s="205"/>
      <c r="K109" s="205"/>
      <c r="L109" s="337"/>
    </row>
    <row r="110" spans="2:12" s="1" customFormat="1" ht="22.5" customHeight="1" outlineLevel="2" collapsed="1">
      <c r="B110" s="302"/>
      <c r="C110" s="191" t="s">
        <v>378</v>
      </c>
      <c r="D110" s="191" t="s">
        <v>342</v>
      </c>
      <c r="E110" s="192" t="s">
        <v>2805</v>
      </c>
      <c r="F110" s="193" t="s">
        <v>2806</v>
      </c>
      <c r="G110" s="194" t="s">
        <v>390</v>
      </c>
      <c r="H110" s="195">
        <v>1944</v>
      </c>
      <c r="I110" s="269">
        <v>34.9</v>
      </c>
      <c r="J110" s="197">
        <f>ROUND(I110*H110,2)</f>
        <v>67845.6</v>
      </c>
      <c r="K110" s="193" t="s">
        <v>346</v>
      </c>
      <c r="L110" s="322"/>
    </row>
    <row r="111" spans="2:12" s="13" customFormat="1" ht="13.5" hidden="1" outlineLevel="3">
      <c r="B111" s="331"/>
      <c r="C111" s="204"/>
      <c r="D111" s="206" t="s">
        <v>348</v>
      </c>
      <c r="E111" s="210" t="s">
        <v>34</v>
      </c>
      <c r="F111" s="211" t="s">
        <v>2807</v>
      </c>
      <c r="G111" s="204"/>
      <c r="H111" s="212">
        <v>1944</v>
      </c>
      <c r="I111" s="332" t="s">
        <v>34</v>
      </c>
      <c r="J111" s="204"/>
      <c r="K111" s="204"/>
      <c r="L111" s="333"/>
    </row>
    <row r="112" spans="2:12" s="1" customFormat="1" ht="22.5" customHeight="1" outlineLevel="2" collapsed="1">
      <c r="B112" s="302"/>
      <c r="C112" s="191" t="s">
        <v>382</v>
      </c>
      <c r="D112" s="191" t="s">
        <v>342</v>
      </c>
      <c r="E112" s="192" t="s">
        <v>432</v>
      </c>
      <c r="F112" s="193" t="s">
        <v>433</v>
      </c>
      <c r="G112" s="194" t="s">
        <v>345</v>
      </c>
      <c r="H112" s="195">
        <v>583.2</v>
      </c>
      <c r="I112" s="269">
        <v>36.1</v>
      </c>
      <c r="J112" s="197">
        <f>ROUND(I112*H112,2)</f>
        <v>21053.52</v>
      </c>
      <c r="K112" s="193" t="s">
        <v>346</v>
      </c>
      <c r="L112" s="322"/>
    </row>
    <row r="113" spans="2:12" s="13" customFormat="1" ht="13.5" hidden="1" outlineLevel="3">
      <c r="B113" s="331"/>
      <c r="C113" s="204"/>
      <c r="D113" s="206" t="s">
        <v>348</v>
      </c>
      <c r="E113" s="210" t="s">
        <v>34</v>
      </c>
      <c r="F113" s="211" t="s">
        <v>2808</v>
      </c>
      <c r="G113" s="204"/>
      <c r="H113" s="212">
        <v>583.2</v>
      </c>
      <c r="I113" s="332" t="s">
        <v>34</v>
      </c>
      <c r="J113" s="204"/>
      <c r="K113" s="204"/>
      <c r="L113" s="333"/>
    </row>
    <row r="114" spans="2:12" s="1" customFormat="1" ht="22.5" customHeight="1" outlineLevel="2">
      <c r="B114" s="302"/>
      <c r="C114" s="191" t="s">
        <v>387</v>
      </c>
      <c r="D114" s="191" t="s">
        <v>342</v>
      </c>
      <c r="E114" s="192" t="s">
        <v>355</v>
      </c>
      <c r="F114" s="193" t="s">
        <v>356</v>
      </c>
      <c r="G114" s="194" t="s">
        <v>345</v>
      </c>
      <c r="H114" s="195">
        <v>583.2</v>
      </c>
      <c r="I114" s="269">
        <v>68.1</v>
      </c>
      <c r="J114" s="197">
        <f>ROUND(I114*H114,2)</f>
        <v>39715.92</v>
      </c>
      <c r="K114" s="193" t="s">
        <v>346</v>
      </c>
      <c r="L114" s="322"/>
    </row>
    <row r="115" spans="2:12" s="1" customFormat="1" ht="22.5" customHeight="1" outlineLevel="2" collapsed="1">
      <c r="B115" s="302"/>
      <c r="C115" s="191" t="s">
        <v>28</v>
      </c>
      <c r="D115" s="191" t="s">
        <v>342</v>
      </c>
      <c r="E115" s="192" t="s">
        <v>957</v>
      </c>
      <c r="F115" s="193" t="s">
        <v>958</v>
      </c>
      <c r="G115" s="194" t="s">
        <v>390</v>
      </c>
      <c r="H115" s="195">
        <v>972</v>
      </c>
      <c r="I115" s="269">
        <v>13.9</v>
      </c>
      <c r="J115" s="197">
        <f>ROUND(I115*H115,2)</f>
        <v>13510.8</v>
      </c>
      <c r="K115" s="193" t="s">
        <v>346</v>
      </c>
      <c r="L115" s="322"/>
    </row>
    <row r="116" spans="2:12" s="13" customFormat="1" ht="13.5" hidden="1" outlineLevel="3">
      <c r="B116" s="331"/>
      <c r="C116" s="204"/>
      <c r="D116" s="206" t="s">
        <v>348</v>
      </c>
      <c r="E116" s="210" t="s">
        <v>34</v>
      </c>
      <c r="F116" s="211" t="s">
        <v>2809</v>
      </c>
      <c r="G116" s="204"/>
      <c r="H116" s="212">
        <v>972</v>
      </c>
      <c r="I116" s="332" t="s">
        <v>34</v>
      </c>
      <c r="J116" s="204"/>
      <c r="K116" s="204"/>
      <c r="L116" s="333"/>
    </row>
    <row r="117" spans="2:12" s="1" customFormat="1" ht="22.5" customHeight="1" outlineLevel="2" collapsed="1">
      <c r="B117" s="302"/>
      <c r="C117" s="191" t="s">
        <v>340</v>
      </c>
      <c r="D117" s="191" t="s">
        <v>342</v>
      </c>
      <c r="E117" s="192" t="s">
        <v>2810</v>
      </c>
      <c r="F117" s="193" t="s">
        <v>2811</v>
      </c>
      <c r="G117" s="194" t="s">
        <v>390</v>
      </c>
      <c r="H117" s="195">
        <v>567</v>
      </c>
      <c r="I117" s="269">
        <v>15.4</v>
      </c>
      <c r="J117" s="197">
        <f>ROUND(I117*H117,2)</f>
        <v>8731.8</v>
      </c>
      <c r="K117" s="193" t="s">
        <v>346</v>
      </c>
      <c r="L117" s="322"/>
    </row>
    <row r="118" spans="2:12" s="13" customFormat="1" ht="13.5" hidden="1" outlineLevel="3">
      <c r="B118" s="331"/>
      <c r="C118" s="204"/>
      <c r="D118" s="206" t="s">
        <v>348</v>
      </c>
      <c r="E118" s="210" t="s">
        <v>34</v>
      </c>
      <c r="F118" s="211" t="s">
        <v>2812</v>
      </c>
      <c r="G118" s="204"/>
      <c r="H118" s="212">
        <v>567</v>
      </c>
      <c r="I118" s="332" t="s">
        <v>34</v>
      </c>
      <c r="J118" s="204"/>
      <c r="K118" s="204"/>
      <c r="L118" s="333"/>
    </row>
    <row r="119" spans="2:12" s="1" customFormat="1" ht="22.5" customHeight="1" outlineLevel="2" collapsed="1">
      <c r="B119" s="302"/>
      <c r="C119" s="217" t="s">
        <v>397</v>
      </c>
      <c r="D119" s="217" t="s">
        <v>441</v>
      </c>
      <c r="E119" s="218" t="s">
        <v>2813</v>
      </c>
      <c r="F119" s="219" t="s">
        <v>2814</v>
      </c>
      <c r="G119" s="220" t="s">
        <v>444</v>
      </c>
      <c r="H119" s="221">
        <v>76.95</v>
      </c>
      <c r="I119" s="270">
        <v>111.5</v>
      </c>
      <c r="J119" s="222">
        <f>ROUND(I119*H119,2)</f>
        <v>8579.93</v>
      </c>
      <c r="K119" s="219" t="s">
        <v>346</v>
      </c>
      <c r="L119" s="334"/>
    </row>
    <row r="120" spans="2:12" s="13" customFormat="1" ht="13.5" hidden="1" outlineLevel="3">
      <c r="B120" s="331"/>
      <c r="C120" s="204"/>
      <c r="D120" s="206" t="s">
        <v>348</v>
      </c>
      <c r="E120" s="210" t="s">
        <v>34</v>
      </c>
      <c r="F120" s="211" t="s">
        <v>2815</v>
      </c>
      <c r="G120" s="204"/>
      <c r="H120" s="212">
        <v>76.95</v>
      </c>
      <c r="I120" s="332" t="s">
        <v>34</v>
      </c>
      <c r="J120" s="204"/>
      <c r="K120" s="204"/>
      <c r="L120" s="333"/>
    </row>
    <row r="121" spans="2:12" s="1" customFormat="1" ht="22.5" customHeight="1" outlineLevel="2" collapsed="1">
      <c r="B121" s="302"/>
      <c r="C121" s="191" t="s">
        <v>271</v>
      </c>
      <c r="D121" s="191" t="s">
        <v>342</v>
      </c>
      <c r="E121" s="192" t="s">
        <v>2816</v>
      </c>
      <c r="F121" s="193" t="s">
        <v>2817</v>
      </c>
      <c r="G121" s="194" t="s">
        <v>390</v>
      </c>
      <c r="H121" s="195">
        <v>972</v>
      </c>
      <c r="I121" s="269">
        <v>13.9</v>
      </c>
      <c r="J121" s="197">
        <f>ROUND(I121*H121,2)</f>
        <v>13510.8</v>
      </c>
      <c r="K121" s="193" t="s">
        <v>346</v>
      </c>
      <c r="L121" s="322"/>
    </row>
    <row r="122" spans="2:12" s="13" customFormat="1" ht="13.5" hidden="1" outlineLevel="3">
      <c r="B122" s="331"/>
      <c r="C122" s="204"/>
      <c r="D122" s="206" t="s">
        <v>348</v>
      </c>
      <c r="E122" s="210" t="s">
        <v>34</v>
      </c>
      <c r="F122" s="211" t="s">
        <v>2818</v>
      </c>
      <c r="G122" s="204"/>
      <c r="H122" s="212">
        <v>972</v>
      </c>
      <c r="I122" s="332" t="s">
        <v>34</v>
      </c>
      <c r="J122" s="204"/>
      <c r="K122" s="204"/>
      <c r="L122" s="333"/>
    </row>
    <row r="123" spans="2:12" s="1" customFormat="1" ht="22.5" customHeight="1" outlineLevel="2" collapsed="1">
      <c r="B123" s="302"/>
      <c r="C123" s="191" t="s">
        <v>403</v>
      </c>
      <c r="D123" s="191" t="s">
        <v>342</v>
      </c>
      <c r="E123" s="192" t="s">
        <v>1245</v>
      </c>
      <c r="F123" s="193" t="s">
        <v>1246</v>
      </c>
      <c r="G123" s="194" t="s">
        <v>390</v>
      </c>
      <c r="H123" s="195">
        <v>329.95</v>
      </c>
      <c r="I123" s="269">
        <v>16.7</v>
      </c>
      <c r="J123" s="197">
        <f>ROUND(I123*H123,2)</f>
        <v>5510.17</v>
      </c>
      <c r="K123" s="193" t="s">
        <v>346</v>
      </c>
      <c r="L123" s="322"/>
    </row>
    <row r="124" spans="2:12" s="13" customFormat="1" ht="13.5" hidden="1" outlineLevel="3">
      <c r="B124" s="331"/>
      <c r="C124" s="204"/>
      <c r="D124" s="206" t="s">
        <v>348</v>
      </c>
      <c r="E124" s="210" t="s">
        <v>34</v>
      </c>
      <c r="F124" s="211" t="s">
        <v>2819</v>
      </c>
      <c r="G124" s="204"/>
      <c r="H124" s="212">
        <v>170</v>
      </c>
      <c r="I124" s="332" t="s">
        <v>34</v>
      </c>
      <c r="J124" s="204"/>
      <c r="K124" s="204"/>
      <c r="L124" s="333"/>
    </row>
    <row r="125" spans="2:12" s="13" customFormat="1" ht="13.5" hidden="1" outlineLevel="3">
      <c r="B125" s="331"/>
      <c r="C125" s="204"/>
      <c r="D125" s="206" t="s">
        <v>348</v>
      </c>
      <c r="E125" s="210" t="s">
        <v>34</v>
      </c>
      <c r="F125" s="211" t="s">
        <v>2820</v>
      </c>
      <c r="G125" s="204"/>
      <c r="H125" s="212">
        <v>38.25</v>
      </c>
      <c r="I125" s="332" t="s">
        <v>34</v>
      </c>
      <c r="J125" s="204"/>
      <c r="K125" s="204"/>
      <c r="L125" s="333"/>
    </row>
    <row r="126" spans="2:12" s="13" customFormat="1" ht="13.5" hidden="1" outlineLevel="3">
      <c r="B126" s="331"/>
      <c r="C126" s="204"/>
      <c r="D126" s="206" t="s">
        <v>348</v>
      </c>
      <c r="E126" s="210" t="s">
        <v>34</v>
      </c>
      <c r="F126" s="211" t="s">
        <v>2821</v>
      </c>
      <c r="G126" s="204"/>
      <c r="H126" s="212">
        <v>121.7</v>
      </c>
      <c r="I126" s="332" t="s">
        <v>34</v>
      </c>
      <c r="J126" s="204"/>
      <c r="K126" s="204"/>
      <c r="L126" s="333"/>
    </row>
    <row r="127" spans="2:12" s="14" customFormat="1" ht="13.5" hidden="1" outlineLevel="3">
      <c r="B127" s="335"/>
      <c r="C127" s="205"/>
      <c r="D127" s="206" t="s">
        <v>348</v>
      </c>
      <c r="E127" s="207" t="s">
        <v>34</v>
      </c>
      <c r="F127" s="208" t="s">
        <v>352</v>
      </c>
      <c r="G127" s="205"/>
      <c r="H127" s="209">
        <v>329.95</v>
      </c>
      <c r="I127" s="336" t="s">
        <v>34</v>
      </c>
      <c r="J127" s="205"/>
      <c r="K127" s="205"/>
      <c r="L127" s="337"/>
    </row>
    <row r="128" spans="2:12" s="1" customFormat="1" ht="22.5" customHeight="1" outlineLevel="2" collapsed="1">
      <c r="B128" s="302"/>
      <c r="C128" s="191" t="s">
        <v>8</v>
      </c>
      <c r="D128" s="191" t="s">
        <v>342</v>
      </c>
      <c r="E128" s="192" t="s">
        <v>2822</v>
      </c>
      <c r="F128" s="193" t="s">
        <v>2823</v>
      </c>
      <c r="G128" s="194" t="s">
        <v>390</v>
      </c>
      <c r="H128" s="195">
        <v>567</v>
      </c>
      <c r="I128" s="269">
        <v>34.9</v>
      </c>
      <c r="J128" s="197">
        <f>ROUND(I128*H128,2)</f>
        <v>19788.3</v>
      </c>
      <c r="K128" s="193" t="s">
        <v>346</v>
      </c>
      <c r="L128" s="322"/>
    </row>
    <row r="129" spans="2:12" s="13" customFormat="1" ht="13.5" hidden="1" outlineLevel="3">
      <c r="B129" s="331"/>
      <c r="C129" s="204"/>
      <c r="D129" s="206" t="s">
        <v>348</v>
      </c>
      <c r="E129" s="210" t="s">
        <v>34</v>
      </c>
      <c r="F129" s="211" t="s">
        <v>2824</v>
      </c>
      <c r="G129" s="204"/>
      <c r="H129" s="212">
        <v>567</v>
      </c>
      <c r="I129" s="332" t="s">
        <v>34</v>
      </c>
      <c r="J129" s="204"/>
      <c r="K129" s="204"/>
      <c r="L129" s="333"/>
    </row>
    <row r="130" spans="2:12" s="1" customFormat="1" ht="22.5" customHeight="1" outlineLevel="2" collapsed="1">
      <c r="B130" s="302"/>
      <c r="C130" s="191" t="s">
        <v>410</v>
      </c>
      <c r="D130" s="191" t="s">
        <v>342</v>
      </c>
      <c r="E130" s="192" t="s">
        <v>2825</v>
      </c>
      <c r="F130" s="193" t="s">
        <v>2826</v>
      </c>
      <c r="G130" s="194" t="s">
        <v>390</v>
      </c>
      <c r="H130" s="195">
        <v>567</v>
      </c>
      <c r="I130" s="269">
        <v>27.9</v>
      </c>
      <c r="J130" s="197">
        <f>ROUND(I130*H130,2)</f>
        <v>15819.3</v>
      </c>
      <c r="K130" s="193" t="s">
        <v>346</v>
      </c>
      <c r="L130" s="322"/>
    </row>
    <row r="131" spans="2:12" s="13" customFormat="1" ht="13.5" hidden="1" outlineLevel="3">
      <c r="B131" s="331"/>
      <c r="C131" s="204"/>
      <c r="D131" s="206" t="s">
        <v>348</v>
      </c>
      <c r="E131" s="210" t="s">
        <v>34</v>
      </c>
      <c r="F131" s="211" t="s">
        <v>2827</v>
      </c>
      <c r="G131" s="204"/>
      <c r="H131" s="212">
        <v>567</v>
      </c>
      <c r="I131" s="332" t="s">
        <v>34</v>
      </c>
      <c r="J131" s="204"/>
      <c r="K131" s="204"/>
      <c r="L131" s="333"/>
    </row>
    <row r="132" spans="2:12" s="1" customFormat="1" ht="22.5" customHeight="1" outlineLevel="2" collapsed="1">
      <c r="B132" s="302"/>
      <c r="C132" s="191" t="s">
        <v>414</v>
      </c>
      <c r="D132" s="191" t="s">
        <v>342</v>
      </c>
      <c r="E132" s="192" t="s">
        <v>432</v>
      </c>
      <c r="F132" s="193" t="s">
        <v>433</v>
      </c>
      <c r="G132" s="194" t="s">
        <v>345</v>
      </c>
      <c r="H132" s="195">
        <v>85.05</v>
      </c>
      <c r="I132" s="269">
        <v>36.1</v>
      </c>
      <c r="J132" s="197">
        <f>ROUND(I132*H132,2)</f>
        <v>3070.31</v>
      </c>
      <c r="K132" s="193" t="s">
        <v>346</v>
      </c>
      <c r="L132" s="322"/>
    </row>
    <row r="133" spans="2:12" s="13" customFormat="1" ht="13.5" hidden="1" outlineLevel="3">
      <c r="B133" s="331"/>
      <c r="C133" s="204"/>
      <c r="D133" s="206" t="s">
        <v>348</v>
      </c>
      <c r="E133" s="210" t="s">
        <v>34</v>
      </c>
      <c r="F133" s="211" t="s">
        <v>2828</v>
      </c>
      <c r="G133" s="204"/>
      <c r="H133" s="212">
        <v>85.05</v>
      </c>
      <c r="I133" s="332" t="s">
        <v>34</v>
      </c>
      <c r="J133" s="204"/>
      <c r="K133" s="204"/>
      <c r="L133" s="333"/>
    </row>
    <row r="134" spans="2:12" s="1" customFormat="1" ht="22.5" customHeight="1" outlineLevel="2">
      <c r="B134" s="302"/>
      <c r="C134" s="191" t="s">
        <v>418</v>
      </c>
      <c r="D134" s="191" t="s">
        <v>342</v>
      </c>
      <c r="E134" s="192" t="s">
        <v>355</v>
      </c>
      <c r="F134" s="193" t="s">
        <v>356</v>
      </c>
      <c r="G134" s="194" t="s">
        <v>345</v>
      </c>
      <c r="H134" s="195">
        <v>85.05</v>
      </c>
      <c r="I134" s="269">
        <v>68.1</v>
      </c>
      <c r="J134" s="197">
        <f>ROUND(I134*H134,2)</f>
        <v>5791.91</v>
      </c>
      <c r="K134" s="193" t="s">
        <v>346</v>
      </c>
      <c r="L134" s="322"/>
    </row>
    <row r="135" spans="2:12" s="11" customFormat="1" ht="29.85" customHeight="1" outlineLevel="1">
      <c r="B135" s="318"/>
      <c r="C135" s="182"/>
      <c r="D135" s="188" t="s">
        <v>74</v>
      </c>
      <c r="E135" s="189" t="s">
        <v>368</v>
      </c>
      <c r="F135" s="189" t="s">
        <v>2829</v>
      </c>
      <c r="G135" s="182"/>
      <c r="H135" s="182"/>
      <c r="I135" s="321" t="s">
        <v>34</v>
      </c>
      <c r="J135" s="190">
        <f>SUM(J136:J152)</f>
        <v>267185.29000000004</v>
      </c>
      <c r="K135" s="182"/>
      <c r="L135" s="320"/>
    </row>
    <row r="136" spans="2:12" s="1" customFormat="1" ht="22.5" customHeight="1" outlineLevel="2" collapsed="1">
      <c r="B136" s="302"/>
      <c r="C136" s="191" t="s">
        <v>422</v>
      </c>
      <c r="D136" s="191" t="s">
        <v>342</v>
      </c>
      <c r="E136" s="192" t="s">
        <v>1797</v>
      </c>
      <c r="F136" s="193" t="s">
        <v>1798</v>
      </c>
      <c r="G136" s="194" t="s">
        <v>390</v>
      </c>
      <c r="H136" s="195">
        <v>121.7</v>
      </c>
      <c r="I136" s="269">
        <v>153.3</v>
      </c>
      <c r="J136" s="197">
        <f>ROUND(I136*H136,2)</f>
        <v>18656.61</v>
      </c>
      <c r="K136" s="193" t="s">
        <v>346</v>
      </c>
      <c r="L136" s="322"/>
    </row>
    <row r="137" spans="2:12" s="13" customFormat="1" ht="13.5" hidden="1" outlineLevel="3">
      <c r="B137" s="331"/>
      <c r="C137" s="204"/>
      <c r="D137" s="206" t="s">
        <v>348</v>
      </c>
      <c r="E137" s="210" t="s">
        <v>34</v>
      </c>
      <c r="F137" s="211" t="s">
        <v>2830</v>
      </c>
      <c r="G137" s="204"/>
      <c r="H137" s="212">
        <v>121.7</v>
      </c>
      <c r="I137" s="332" t="s">
        <v>34</v>
      </c>
      <c r="J137" s="204"/>
      <c r="K137" s="204"/>
      <c r="L137" s="333"/>
    </row>
    <row r="138" spans="2:12" s="1" customFormat="1" ht="22.5" customHeight="1" outlineLevel="2" collapsed="1">
      <c r="B138" s="302"/>
      <c r="C138" s="191" t="s">
        <v>425</v>
      </c>
      <c r="D138" s="191" t="s">
        <v>342</v>
      </c>
      <c r="E138" s="192" t="s">
        <v>2831</v>
      </c>
      <c r="F138" s="193" t="s">
        <v>2832</v>
      </c>
      <c r="G138" s="194" t="s">
        <v>390</v>
      </c>
      <c r="H138" s="195">
        <v>202.25</v>
      </c>
      <c r="I138" s="269">
        <v>160.3</v>
      </c>
      <c r="J138" s="197">
        <f>ROUND(I138*H138,2)</f>
        <v>32420.68</v>
      </c>
      <c r="K138" s="193" t="s">
        <v>346</v>
      </c>
      <c r="L138" s="322"/>
    </row>
    <row r="139" spans="2:12" s="13" customFormat="1" ht="13.5" hidden="1" outlineLevel="3">
      <c r="B139" s="331"/>
      <c r="C139" s="204"/>
      <c r="D139" s="206" t="s">
        <v>348</v>
      </c>
      <c r="E139" s="210" t="s">
        <v>34</v>
      </c>
      <c r="F139" s="211" t="s">
        <v>2833</v>
      </c>
      <c r="G139" s="204"/>
      <c r="H139" s="212">
        <v>202.25</v>
      </c>
      <c r="I139" s="332" t="s">
        <v>34</v>
      </c>
      <c r="J139" s="204"/>
      <c r="K139" s="204"/>
      <c r="L139" s="333"/>
    </row>
    <row r="140" spans="2:12" s="1" customFormat="1" ht="22.5" customHeight="1" outlineLevel="2" collapsed="1">
      <c r="B140" s="302"/>
      <c r="C140" s="191" t="s">
        <v>7</v>
      </c>
      <c r="D140" s="191" t="s">
        <v>342</v>
      </c>
      <c r="E140" s="192" t="s">
        <v>2834</v>
      </c>
      <c r="F140" s="193" t="s">
        <v>2835</v>
      </c>
      <c r="G140" s="194" t="s">
        <v>390</v>
      </c>
      <c r="H140" s="195">
        <v>170</v>
      </c>
      <c r="I140" s="269">
        <v>278.6</v>
      </c>
      <c r="J140" s="197">
        <f>ROUND(I140*H140,2)</f>
        <v>47362</v>
      </c>
      <c r="K140" s="193" t="s">
        <v>346</v>
      </c>
      <c r="L140" s="322"/>
    </row>
    <row r="141" spans="2:12" s="13" customFormat="1" ht="13.5" hidden="1" outlineLevel="3">
      <c r="B141" s="331"/>
      <c r="C141" s="204"/>
      <c r="D141" s="206" t="s">
        <v>348</v>
      </c>
      <c r="E141" s="210" t="s">
        <v>34</v>
      </c>
      <c r="F141" s="211" t="s">
        <v>2836</v>
      </c>
      <c r="G141" s="204"/>
      <c r="H141" s="212">
        <v>170</v>
      </c>
      <c r="I141" s="332" t="s">
        <v>34</v>
      </c>
      <c r="J141" s="204"/>
      <c r="K141" s="204"/>
      <c r="L141" s="333"/>
    </row>
    <row r="142" spans="2:12" s="1" customFormat="1" ht="22.5" customHeight="1" outlineLevel="2" collapsed="1">
      <c r="B142" s="302"/>
      <c r="C142" s="191" t="s">
        <v>431</v>
      </c>
      <c r="D142" s="191" t="s">
        <v>342</v>
      </c>
      <c r="E142" s="192" t="s">
        <v>2837</v>
      </c>
      <c r="F142" s="193" t="s">
        <v>2838</v>
      </c>
      <c r="G142" s="194" t="s">
        <v>345</v>
      </c>
      <c r="H142" s="195">
        <v>18.75</v>
      </c>
      <c r="I142" s="269">
        <v>766.3</v>
      </c>
      <c r="J142" s="197">
        <f>ROUND(I142*H142,2)</f>
        <v>14368.13</v>
      </c>
      <c r="K142" s="193" t="s">
        <v>346</v>
      </c>
      <c r="L142" s="322"/>
    </row>
    <row r="143" spans="2:12" s="13" customFormat="1" ht="13.5" hidden="1" outlineLevel="3">
      <c r="B143" s="331"/>
      <c r="C143" s="204"/>
      <c r="D143" s="206" t="s">
        <v>348</v>
      </c>
      <c r="E143" s="210" t="s">
        <v>34</v>
      </c>
      <c r="F143" s="211" t="s">
        <v>2839</v>
      </c>
      <c r="G143" s="204"/>
      <c r="H143" s="212">
        <v>18.75</v>
      </c>
      <c r="I143" s="332" t="s">
        <v>34</v>
      </c>
      <c r="J143" s="204"/>
      <c r="K143" s="204"/>
      <c r="L143" s="333"/>
    </row>
    <row r="144" spans="2:12" s="1" customFormat="1" ht="22.5" customHeight="1" outlineLevel="2" collapsed="1">
      <c r="B144" s="302"/>
      <c r="C144" s="217" t="s">
        <v>435</v>
      </c>
      <c r="D144" s="217" t="s">
        <v>441</v>
      </c>
      <c r="E144" s="218" t="s">
        <v>2801</v>
      </c>
      <c r="F144" s="219" t="s">
        <v>2802</v>
      </c>
      <c r="G144" s="220" t="s">
        <v>345</v>
      </c>
      <c r="H144" s="221">
        <v>18.75</v>
      </c>
      <c r="I144" s="270">
        <v>348.3</v>
      </c>
      <c r="J144" s="222">
        <f>ROUND(I144*H144,2)</f>
        <v>6530.63</v>
      </c>
      <c r="K144" s="219" t="s">
        <v>34</v>
      </c>
      <c r="L144" s="334"/>
    </row>
    <row r="145" spans="2:12" s="13" customFormat="1" ht="13.5" hidden="1" outlineLevel="3">
      <c r="B145" s="331"/>
      <c r="C145" s="204"/>
      <c r="D145" s="206" t="s">
        <v>348</v>
      </c>
      <c r="E145" s="210" t="s">
        <v>34</v>
      </c>
      <c r="F145" s="211" t="s">
        <v>2840</v>
      </c>
      <c r="G145" s="204"/>
      <c r="H145" s="212">
        <v>18.75</v>
      </c>
      <c r="I145" s="332" t="s">
        <v>34</v>
      </c>
      <c r="J145" s="204"/>
      <c r="K145" s="204"/>
      <c r="L145" s="333"/>
    </row>
    <row r="146" spans="2:12" s="1" customFormat="1" ht="31.5" customHeight="1" outlineLevel="2" collapsed="1">
      <c r="B146" s="302"/>
      <c r="C146" s="191" t="s">
        <v>436</v>
      </c>
      <c r="D146" s="191" t="s">
        <v>342</v>
      </c>
      <c r="E146" s="192" t="s">
        <v>2841</v>
      </c>
      <c r="F146" s="193" t="s">
        <v>2842</v>
      </c>
      <c r="G146" s="194" t="s">
        <v>390</v>
      </c>
      <c r="H146" s="195">
        <v>121.7</v>
      </c>
      <c r="I146" s="269">
        <v>209</v>
      </c>
      <c r="J146" s="197">
        <f>ROUND(I146*H146,2)</f>
        <v>25435.3</v>
      </c>
      <c r="K146" s="193" t="s">
        <v>34</v>
      </c>
      <c r="L146" s="322"/>
    </row>
    <row r="147" spans="2:12" s="13" customFormat="1" ht="13.5" hidden="1" outlineLevel="3">
      <c r="B147" s="331"/>
      <c r="C147" s="204"/>
      <c r="D147" s="206" t="s">
        <v>348</v>
      </c>
      <c r="E147" s="210" t="s">
        <v>34</v>
      </c>
      <c r="F147" s="211" t="s">
        <v>2843</v>
      </c>
      <c r="G147" s="204"/>
      <c r="H147" s="212">
        <v>121.7</v>
      </c>
      <c r="I147" s="332" t="s">
        <v>34</v>
      </c>
      <c r="J147" s="204"/>
      <c r="K147" s="204"/>
      <c r="L147" s="333"/>
    </row>
    <row r="148" spans="2:12" s="1" customFormat="1" ht="22.5" customHeight="1" outlineLevel="2" collapsed="1">
      <c r="B148" s="302"/>
      <c r="C148" s="217" t="s">
        <v>440</v>
      </c>
      <c r="D148" s="217" t="s">
        <v>441</v>
      </c>
      <c r="E148" s="218" t="s">
        <v>2844</v>
      </c>
      <c r="F148" s="219" t="s">
        <v>2845</v>
      </c>
      <c r="G148" s="220" t="s">
        <v>390</v>
      </c>
      <c r="H148" s="221">
        <v>122.917</v>
      </c>
      <c r="I148" s="270">
        <v>253.6</v>
      </c>
      <c r="J148" s="222">
        <f>ROUND(I148*H148,2)</f>
        <v>31171.75</v>
      </c>
      <c r="K148" s="219" t="s">
        <v>34</v>
      </c>
      <c r="L148" s="334"/>
    </row>
    <row r="149" spans="2:12" s="13" customFormat="1" ht="13.5" hidden="1" outlineLevel="3">
      <c r="B149" s="331"/>
      <c r="C149" s="204"/>
      <c r="D149" s="206" t="s">
        <v>348</v>
      </c>
      <c r="E149" s="210" t="s">
        <v>34</v>
      </c>
      <c r="F149" s="211" t="s">
        <v>2846</v>
      </c>
      <c r="G149" s="204"/>
      <c r="H149" s="212">
        <v>122.917</v>
      </c>
      <c r="I149" s="332" t="s">
        <v>34</v>
      </c>
      <c r="J149" s="204"/>
      <c r="K149" s="204"/>
      <c r="L149" s="333"/>
    </row>
    <row r="150" spans="2:12" s="1" customFormat="1" ht="31.5" customHeight="1" outlineLevel="2" collapsed="1">
      <c r="B150" s="302"/>
      <c r="C150" s="191" t="s">
        <v>446</v>
      </c>
      <c r="D150" s="191" t="s">
        <v>342</v>
      </c>
      <c r="E150" s="192" t="s">
        <v>2847</v>
      </c>
      <c r="F150" s="193" t="s">
        <v>2848</v>
      </c>
      <c r="G150" s="194" t="s">
        <v>390</v>
      </c>
      <c r="H150" s="195">
        <v>170</v>
      </c>
      <c r="I150" s="269">
        <v>222.9</v>
      </c>
      <c r="J150" s="197">
        <f>ROUND(I150*H150,2)</f>
        <v>37893</v>
      </c>
      <c r="K150" s="193" t="s">
        <v>34</v>
      </c>
      <c r="L150" s="322"/>
    </row>
    <row r="151" spans="2:12" s="13" customFormat="1" ht="13.5" hidden="1" outlineLevel="3">
      <c r="B151" s="331"/>
      <c r="C151" s="204"/>
      <c r="D151" s="206" t="s">
        <v>348</v>
      </c>
      <c r="E151" s="210" t="s">
        <v>34</v>
      </c>
      <c r="F151" s="211" t="s">
        <v>2849</v>
      </c>
      <c r="G151" s="204"/>
      <c r="H151" s="212">
        <v>170</v>
      </c>
      <c r="I151" s="332" t="s">
        <v>34</v>
      </c>
      <c r="J151" s="204"/>
      <c r="K151" s="204"/>
      <c r="L151" s="333"/>
    </row>
    <row r="152" spans="2:12" s="1" customFormat="1" ht="22.5" customHeight="1" outlineLevel="2" collapsed="1">
      <c r="B152" s="302"/>
      <c r="C152" s="217" t="s">
        <v>449</v>
      </c>
      <c r="D152" s="217" t="s">
        <v>441</v>
      </c>
      <c r="E152" s="218" t="s">
        <v>2850</v>
      </c>
      <c r="F152" s="219" t="s">
        <v>2851</v>
      </c>
      <c r="G152" s="220" t="s">
        <v>390</v>
      </c>
      <c r="H152" s="221">
        <v>171.7</v>
      </c>
      <c r="I152" s="270">
        <v>310.7</v>
      </c>
      <c r="J152" s="222">
        <f>ROUND(I152*H152,2)</f>
        <v>53347.19</v>
      </c>
      <c r="K152" s="219" t="s">
        <v>34</v>
      </c>
      <c r="L152" s="334"/>
    </row>
    <row r="153" spans="2:12" s="13" customFormat="1" ht="13.5" hidden="1" outlineLevel="3">
      <c r="B153" s="331"/>
      <c r="C153" s="204"/>
      <c r="D153" s="206" t="s">
        <v>348</v>
      </c>
      <c r="E153" s="210" t="s">
        <v>34</v>
      </c>
      <c r="F153" s="211" t="s">
        <v>2852</v>
      </c>
      <c r="G153" s="204"/>
      <c r="H153" s="212">
        <v>171.7</v>
      </c>
      <c r="I153" s="332" t="s">
        <v>34</v>
      </c>
      <c r="J153" s="204"/>
      <c r="K153" s="204"/>
      <c r="L153" s="333"/>
    </row>
    <row r="154" spans="2:12" s="11" customFormat="1" ht="29.85" customHeight="1" outlineLevel="1">
      <c r="B154" s="318"/>
      <c r="C154" s="182"/>
      <c r="D154" s="188" t="s">
        <v>74</v>
      </c>
      <c r="E154" s="189" t="s">
        <v>387</v>
      </c>
      <c r="F154" s="189" t="s">
        <v>2853</v>
      </c>
      <c r="G154" s="182"/>
      <c r="H154" s="182"/>
      <c r="I154" s="321" t="s">
        <v>34</v>
      </c>
      <c r="J154" s="190">
        <f>SUM(J155:J168)</f>
        <v>58933.05</v>
      </c>
      <c r="K154" s="182"/>
      <c r="L154" s="320"/>
    </row>
    <row r="155" spans="2:12" s="1" customFormat="1" ht="22.5" customHeight="1" outlineLevel="2">
      <c r="B155" s="302"/>
      <c r="C155" s="191" t="s">
        <v>451</v>
      </c>
      <c r="D155" s="191" t="s">
        <v>342</v>
      </c>
      <c r="E155" s="192" t="s">
        <v>2854</v>
      </c>
      <c r="F155" s="193" t="s">
        <v>2855</v>
      </c>
      <c r="G155" s="194" t="s">
        <v>1130</v>
      </c>
      <c r="H155" s="195">
        <v>2</v>
      </c>
      <c r="I155" s="269">
        <v>1184.2</v>
      </c>
      <c r="J155" s="197">
        <f>ROUND(I155*H155,2)</f>
        <v>2368.4</v>
      </c>
      <c r="K155" s="193" t="s">
        <v>346</v>
      </c>
      <c r="L155" s="322"/>
    </row>
    <row r="156" spans="2:12" s="1" customFormat="1" ht="22.5" customHeight="1" outlineLevel="2">
      <c r="B156" s="302"/>
      <c r="C156" s="217" t="s">
        <v>454</v>
      </c>
      <c r="D156" s="217" t="s">
        <v>441</v>
      </c>
      <c r="E156" s="218" t="s">
        <v>2856</v>
      </c>
      <c r="F156" s="219" t="s">
        <v>2857</v>
      </c>
      <c r="G156" s="220" t="s">
        <v>1130</v>
      </c>
      <c r="H156" s="221">
        <v>2</v>
      </c>
      <c r="I156" s="270">
        <v>2298.8</v>
      </c>
      <c r="J156" s="222">
        <f>ROUND(I156*H156,2)</f>
        <v>4597.6</v>
      </c>
      <c r="K156" s="219" t="s">
        <v>34</v>
      </c>
      <c r="L156" s="334"/>
    </row>
    <row r="157" spans="2:12" s="1" customFormat="1" ht="31.5" customHeight="1" outlineLevel="2">
      <c r="B157" s="302"/>
      <c r="C157" s="191" t="s">
        <v>260</v>
      </c>
      <c r="D157" s="191" t="s">
        <v>342</v>
      </c>
      <c r="E157" s="192" t="s">
        <v>2858</v>
      </c>
      <c r="F157" s="193" t="s">
        <v>2859</v>
      </c>
      <c r="G157" s="194" t="s">
        <v>491</v>
      </c>
      <c r="H157" s="195">
        <v>6</v>
      </c>
      <c r="I157" s="269">
        <v>153.3</v>
      </c>
      <c r="J157" s="197">
        <f>ROUND(I157*H157,2)</f>
        <v>919.8</v>
      </c>
      <c r="K157" s="193" t="s">
        <v>346</v>
      </c>
      <c r="L157" s="322"/>
    </row>
    <row r="158" spans="2:12" s="1" customFormat="1" ht="22.5" customHeight="1" outlineLevel="2" collapsed="1">
      <c r="B158" s="302"/>
      <c r="C158" s="217" t="s">
        <v>461</v>
      </c>
      <c r="D158" s="217" t="s">
        <v>441</v>
      </c>
      <c r="E158" s="218" t="s">
        <v>2860</v>
      </c>
      <c r="F158" s="219" t="s">
        <v>2861</v>
      </c>
      <c r="G158" s="220" t="s">
        <v>1130</v>
      </c>
      <c r="H158" s="221">
        <v>12.12</v>
      </c>
      <c r="I158" s="270">
        <v>62.7</v>
      </c>
      <c r="J158" s="222">
        <f>ROUND(I158*H158,2)</f>
        <v>759.92</v>
      </c>
      <c r="K158" s="219" t="s">
        <v>346</v>
      </c>
      <c r="L158" s="334"/>
    </row>
    <row r="159" spans="2:12" s="13" customFormat="1" ht="13.5" hidden="1" outlineLevel="3">
      <c r="B159" s="331"/>
      <c r="C159" s="204"/>
      <c r="D159" s="206" t="s">
        <v>348</v>
      </c>
      <c r="E159" s="210" t="s">
        <v>34</v>
      </c>
      <c r="F159" s="211" t="s">
        <v>2862</v>
      </c>
      <c r="G159" s="204"/>
      <c r="H159" s="212">
        <v>12.12</v>
      </c>
      <c r="I159" s="332" t="s">
        <v>34</v>
      </c>
      <c r="J159" s="204"/>
      <c r="K159" s="204"/>
      <c r="L159" s="333"/>
    </row>
    <row r="160" spans="2:12" s="1" customFormat="1" ht="31.5" customHeight="1" outlineLevel="2" collapsed="1">
      <c r="B160" s="302"/>
      <c r="C160" s="191" t="s">
        <v>465</v>
      </c>
      <c r="D160" s="191" t="s">
        <v>342</v>
      </c>
      <c r="E160" s="192" t="s">
        <v>1831</v>
      </c>
      <c r="F160" s="193" t="s">
        <v>1832</v>
      </c>
      <c r="G160" s="194" t="s">
        <v>491</v>
      </c>
      <c r="H160" s="195">
        <v>184</v>
      </c>
      <c r="I160" s="269">
        <v>153.3</v>
      </c>
      <c r="J160" s="197">
        <f>ROUND(I160*H160,2)</f>
        <v>28207.2</v>
      </c>
      <c r="K160" s="193" t="s">
        <v>346</v>
      </c>
      <c r="L160" s="322"/>
    </row>
    <row r="161" spans="2:12" s="13" customFormat="1" ht="13.5" hidden="1" outlineLevel="3">
      <c r="B161" s="331"/>
      <c r="C161" s="204"/>
      <c r="D161" s="206" t="s">
        <v>348</v>
      </c>
      <c r="E161" s="210" t="s">
        <v>34</v>
      </c>
      <c r="F161" s="211" t="s">
        <v>2863</v>
      </c>
      <c r="G161" s="204"/>
      <c r="H161" s="212">
        <v>88</v>
      </c>
      <c r="I161" s="332" t="s">
        <v>34</v>
      </c>
      <c r="J161" s="204"/>
      <c r="K161" s="204"/>
      <c r="L161" s="333"/>
    </row>
    <row r="162" spans="2:12" s="13" customFormat="1" ht="13.5" hidden="1" outlineLevel="3">
      <c r="B162" s="331"/>
      <c r="C162" s="204"/>
      <c r="D162" s="206" t="s">
        <v>348</v>
      </c>
      <c r="E162" s="210" t="s">
        <v>34</v>
      </c>
      <c r="F162" s="211" t="s">
        <v>2864</v>
      </c>
      <c r="G162" s="204"/>
      <c r="H162" s="212">
        <v>96</v>
      </c>
      <c r="I162" s="332" t="s">
        <v>34</v>
      </c>
      <c r="J162" s="204"/>
      <c r="K162" s="204"/>
      <c r="L162" s="333"/>
    </row>
    <row r="163" spans="2:12" s="14" customFormat="1" ht="13.5" hidden="1" outlineLevel="3">
      <c r="B163" s="335"/>
      <c r="C163" s="205"/>
      <c r="D163" s="206" t="s">
        <v>348</v>
      </c>
      <c r="E163" s="207" t="s">
        <v>34</v>
      </c>
      <c r="F163" s="208" t="s">
        <v>352</v>
      </c>
      <c r="G163" s="205"/>
      <c r="H163" s="209">
        <v>184</v>
      </c>
      <c r="I163" s="336" t="s">
        <v>34</v>
      </c>
      <c r="J163" s="205"/>
      <c r="K163" s="205"/>
      <c r="L163" s="337"/>
    </row>
    <row r="164" spans="2:12" s="1" customFormat="1" ht="22.5" customHeight="1" outlineLevel="2" collapsed="1">
      <c r="B164" s="302"/>
      <c r="C164" s="217" t="s">
        <v>472</v>
      </c>
      <c r="D164" s="217" t="s">
        <v>441</v>
      </c>
      <c r="E164" s="218" t="s">
        <v>2865</v>
      </c>
      <c r="F164" s="219" t="s">
        <v>2866</v>
      </c>
      <c r="G164" s="220" t="s">
        <v>1130</v>
      </c>
      <c r="H164" s="221">
        <v>96.96</v>
      </c>
      <c r="I164" s="270">
        <v>114.2</v>
      </c>
      <c r="J164" s="222">
        <f>ROUND(I164*H164,2)</f>
        <v>11072.83</v>
      </c>
      <c r="K164" s="219" t="s">
        <v>346</v>
      </c>
      <c r="L164" s="334"/>
    </row>
    <row r="165" spans="2:12" s="13" customFormat="1" ht="13.5" hidden="1" outlineLevel="3">
      <c r="B165" s="331"/>
      <c r="C165" s="204"/>
      <c r="D165" s="206" t="s">
        <v>348</v>
      </c>
      <c r="E165" s="210" t="s">
        <v>34</v>
      </c>
      <c r="F165" s="211" t="s">
        <v>2867</v>
      </c>
      <c r="G165" s="204"/>
      <c r="H165" s="212">
        <v>96.96</v>
      </c>
      <c r="I165" s="332" t="s">
        <v>34</v>
      </c>
      <c r="J165" s="204"/>
      <c r="K165" s="204"/>
      <c r="L165" s="333"/>
    </row>
    <row r="166" spans="2:12" s="1" customFormat="1" ht="22.5" customHeight="1" outlineLevel="2" collapsed="1">
      <c r="B166" s="302"/>
      <c r="C166" s="217" t="s">
        <v>475</v>
      </c>
      <c r="D166" s="217" t="s">
        <v>441</v>
      </c>
      <c r="E166" s="218" t="s">
        <v>2868</v>
      </c>
      <c r="F166" s="219" t="s">
        <v>2869</v>
      </c>
      <c r="G166" s="220" t="s">
        <v>1130</v>
      </c>
      <c r="H166" s="221">
        <v>88.88</v>
      </c>
      <c r="I166" s="270">
        <v>97.5</v>
      </c>
      <c r="J166" s="222">
        <f>ROUND(I166*H166,2)</f>
        <v>8665.8</v>
      </c>
      <c r="K166" s="219" t="s">
        <v>346</v>
      </c>
      <c r="L166" s="334"/>
    </row>
    <row r="167" spans="2:12" s="13" customFormat="1" ht="13.5" hidden="1" outlineLevel="3">
      <c r="B167" s="331"/>
      <c r="C167" s="204"/>
      <c r="D167" s="206" t="s">
        <v>348</v>
      </c>
      <c r="E167" s="210" t="s">
        <v>34</v>
      </c>
      <c r="F167" s="211" t="s">
        <v>2870</v>
      </c>
      <c r="G167" s="204"/>
      <c r="H167" s="212">
        <v>88.88</v>
      </c>
      <c r="I167" s="332" t="s">
        <v>34</v>
      </c>
      <c r="J167" s="204"/>
      <c r="K167" s="204"/>
      <c r="L167" s="333"/>
    </row>
    <row r="168" spans="2:12" s="1" customFormat="1" ht="22.5" customHeight="1" outlineLevel="2" collapsed="1">
      <c r="B168" s="302"/>
      <c r="C168" s="191" t="s">
        <v>478</v>
      </c>
      <c r="D168" s="191" t="s">
        <v>342</v>
      </c>
      <c r="E168" s="192" t="s">
        <v>2871</v>
      </c>
      <c r="F168" s="193" t="s">
        <v>2872</v>
      </c>
      <c r="G168" s="194" t="s">
        <v>491</v>
      </c>
      <c r="H168" s="195">
        <v>21</v>
      </c>
      <c r="I168" s="269">
        <v>111.5</v>
      </c>
      <c r="J168" s="197">
        <f>ROUND(I168*H168,2)</f>
        <v>2341.5</v>
      </c>
      <c r="K168" s="193" t="s">
        <v>34</v>
      </c>
      <c r="L168" s="322"/>
    </row>
    <row r="169" spans="2:12" s="13" customFormat="1" ht="13.5" hidden="1" outlineLevel="3">
      <c r="B169" s="331"/>
      <c r="C169" s="204"/>
      <c r="D169" s="206" t="s">
        <v>348</v>
      </c>
      <c r="E169" s="210" t="s">
        <v>34</v>
      </c>
      <c r="F169" s="211" t="s">
        <v>2873</v>
      </c>
      <c r="G169" s="204"/>
      <c r="H169" s="212">
        <v>21</v>
      </c>
      <c r="I169" s="332" t="s">
        <v>34</v>
      </c>
      <c r="J169" s="204"/>
      <c r="K169" s="204"/>
      <c r="L169" s="333"/>
    </row>
    <row r="170" spans="2:12" s="11" customFormat="1" ht="29.85" customHeight="1" outlineLevel="1">
      <c r="B170" s="318"/>
      <c r="C170" s="182"/>
      <c r="D170" s="188" t="s">
        <v>74</v>
      </c>
      <c r="E170" s="189" t="s">
        <v>2874</v>
      </c>
      <c r="F170" s="189" t="s">
        <v>2293</v>
      </c>
      <c r="G170" s="182"/>
      <c r="H170" s="182"/>
      <c r="I170" s="321" t="s">
        <v>34</v>
      </c>
      <c r="J170" s="190">
        <f>J171</f>
        <v>6374.65</v>
      </c>
      <c r="K170" s="182"/>
      <c r="L170" s="320"/>
    </row>
    <row r="171" spans="2:12" s="1" customFormat="1" ht="22.5" customHeight="1" outlineLevel="2">
      <c r="B171" s="302"/>
      <c r="C171" s="191" t="s">
        <v>482</v>
      </c>
      <c r="D171" s="191" t="s">
        <v>342</v>
      </c>
      <c r="E171" s="192" t="s">
        <v>2875</v>
      </c>
      <c r="F171" s="193" t="s">
        <v>2876</v>
      </c>
      <c r="G171" s="194" t="s">
        <v>417</v>
      </c>
      <c r="H171" s="195">
        <v>101.669</v>
      </c>
      <c r="I171" s="269">
        <v>62.7</v>
      </c>
      <c r="J171" s="197">
        <f>ROUND(I171*H171,2)</f>
        <v>6374.65</v>
      </c>
      <c r="K171" s="193" t="s">
        <v>346</v>
      </c>
      <c r="L171" s="322"/>
    </row>
    <row r="172" spans="2:12" s="1" customFormat="1" ht="6.9" customHeight="1">
      <c r="B172" s="323"/>
      <c r="C172" s="324"/>
      <c r="D172" s="324"/>
      <c r="E172" s="324"/>
      <c r="F172" s="324"/>
      <c r="G172" s="324"/>
      <c r="H172" s="324"/>
      <c r="I172" s="338"/>
      <c r="J172" s="324"/>
      <c r="K172" s="324"/>
      <c r="L172" s="326"/>
    </row>
    <row r="173" ht="13.5">
      <c r="I173" s="272"/>
    </row>
    <row r="174" ht="13.5">
      <c r="I174" s="272"/>
    </row>
    <row r="175" ht="13.5">
      <c r="I175" s="272"/>
    </row>
    <row r="176" ht="13.5">
      <c r="I176" s="272"/>
    </row>
    <row r="177" ht="13.5">
      <c r="I177" s="272"/>
    </row>
    <row r="178" ht="13.5">
      <c r="I178" s="272"/>
    </row>
    <row r="179" ht="13.5">
      <c r="I179" s="272"/>
    </row>
    <row r="180" ht="13.5">
      <c r="I180" s="272"/>
    </row>
    <row r="181" ht="13.5">
      <c r="I181" s="272"/>
    </row>
  </sheetData>
  <sheetProtection formatColumns="0" formatRows="0" sort="0" autoFilter="0"/>
  <autoFilter ref="C92:K171"/>
  <mergeCells count="14">
    <mergeCell ref="E83:H83"/>
    <mergeCell ref="E81:H81"/>
    <mergeCell ref="E85:H85"/>
    <mergeCell ref="G1:H1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AM107"/>
  <sheetViews>
    <sheetView showGridLines="0" workbookViewId="0" topLeftCell="A1">
      <pane ySplit="1" topLeftCell="A84" activePane="bottomLeft" state="frozen"/>
      <selection pane="bottomLeft" activeCell="L89" sqref="L89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  <col min="13" max="13" width="9.16015625" style="0" customWidth="1"/>
    <col min="14" max="14" width="16.33203125" style="243" customWidth="1"/>
    <col min="15" max="15" width="12.33203125" style="0" customWidth="1"/>
    <col min="16" max="16" width="16.33203125" style="0" customWidth="1"/>
    <col min="17" max="17" width="12.33203125" style="0" customWidth="1"/>
    <col min="18" max="18" width="15" style="0" customWidth="1"/>
    <col min="19" max="19" width="11" style="0" customWidth="1"/>
    <col min="20" max="20" width="15" style="0" customWidth="1"/>
    <col min="21" max="21" width="16.33203125" style="0" customWidth="1"/>
    <col min="22" max="22" width="11" style="0" customWidth="1"/>
    <col min="23" max="23" width="15" style="0" customWidth="1"/>
    <col min="24" max="24" width="16.33203125" style="0" customWidth="1"/>
  </cols>
  <sheetData>
    <row r="1" spans="1:39" ht="21.75" customHeight="1" hidden="1">
      <c r="A1" s="17"/>
      <c r="B1" s="236"/>
      <c r="C1" s="236"/>
      <c r="D1" s="235" t="s">
        <v>1</v>
      </c>
      <c r="E1" s="236"/>
      <c r="F1" s="237" t="s">
        <v>6571</v>
      </c>
      <c r="G1" s="389" t="s">
        <v>6572</v>
      </c>
      <c r="H1" s="389"/>
      <c r="I1" s="242"/>
      <c r="J1" s="237" t="s">
        <v>6573</v>
      </c>
      <c r="K1" s="235" t="s">
        <v>209</v>
      </c>
      <c r="L1" s="235"/>
      <c r="M1" s="237" t="s">
        <v>6574</v>
      </c>
      <c r="N1" s="233"/>
      <c r="O1" s="233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3:15" ht="36.9" customHeight="1" hidden="1">
      <c r="M2" s="378"/>
      <c r="N2" s="378"/>
      <c r="O2" s="378"/>
    </row>
    <row r="3" spans="2:12" ht="6.9" customHeight="1" hidden="1">
      <c r="B3" s="20"/>
      <c r="C3" s="21"/>
      <c r="D3" s="21"/>
      <c r="E3" s="21"/>
      <c r="F3" s="21"/>
      <c r="G3" s="21"/>
      <c r="H3" s="21"/>
      <c r="I3" s="112"/>
      <c r="J3" s="21"/>
      <c r="K3" s="22"/>
      <c r="L3" s="245"/>
    </row>
    <row r="4" spans="2:12" ht="36.9" customHeight="1" hidden="1">
      <c r="B4" s="23"/>
      <c r="C4" s="24"/>
      <c r="D4" s="25" t="s">
        <v>212</v>
      </c>
      <c r="E4" s="24"/>
      <c r="F4" s="24"/>
      <c r="G4" s="24"/>
      <c r="H4" s="24"/>
      <c r="I4" s="113"/>
      <c r="J4" s="24"/>
      <c r="K4" s="26"/>
      <c r="L4" s="245"/>
    </row>
    <row r="5" spans="2:12" ht="6.9" customHeight="1" hidden="1">
      <c r="B5" s="23"/>
      <c r="C5" s="24"/>
      <c r="D5" s="24"/>
      <c r="E5" s="24"/>
      <c r="F5" s="24"/>
      <c r="G5" s="24"/>
      <c r="H5" s="24"/>
      <c r="I5" s="113"/>
      <c r="J5" s="24"/>
      <c r="K5" s="26"/>
      <c r="L5" s="245"/>
    </row>
    <row r="6" spans="2:12" ht="13.2" hidden="1">
      <c r="B6" s="23"/>
      <c r="C6" s="24"/>
      <c r="D6" s="32" t="s">
        <v>16</v>
      </c>
      <c r="E6" s="24"/>
      <c r="F6" s="24"/>
      <c r="G6" s="24"/>
      <c r="H6" s="24"/>
      <c r="I6" s="113"/>
      <c r="J6" s="24"/>
      <c r="K6" s="26"/>
      <c r="L6" s="245"/>
    </row>
    <row r="7" spans="2:12" ht="22.5" customHeight="1" hidden="1">
      <c r="B7" s="23"/>
      <c r="C7" s="24"/>
      <c r="D7" s="24"/>
      <c r="E7" s="384" t="e">
        <f>#REF!</f>
        <v>#REF!</v>
      </c>
      <c r="F7" s="382"/>
      <c r="G7" s="382"/>
      <c r="H7" s="382"/>
      <c r="I7" s="113"/>
      <c r="J7" s="24"/>
      <c r="K7" s="26"/>
      <c r="L7" s="245"/>
    </row>
    <row r="8" spans="2:12" ht="13.2" hidden="1">
      <c r="B8" s="23"/>
      <c r="C8" s="24"/>
      <c r="D8" s="32" t="s">
        <v>217</v>
      </c>
      <c r="E8" s="24"/>
      <c r="F8" s="24"/>
      <c r="G8" s="24"/>
      <c r="H8" s="24"/>
      <c r="I8" s="113"/>
      <c r="J8" s="24"/>
      <c r="K8" s="26"/>
      <c r="L8" s="245"/>
    </row>
    <row r="9" spans="2:12" ht="22.5" customHeight="1" hidden="1">
      <c r="B9" s="23"/>
      <c r="C9" s="24"/>
      <c r="D9" s="24"/>
      <c r="E9" s="384" t="s">
        <v>219</v>
      </c>
      <c r="F9" s="382"/>
      <c r="G9" s="382"/>
      <c r="H9" s="382"/>
      <c r="I9" s="113"/>
      <c r="J9" s="24"/>
      <c r="K9" s="26"/>
      <c r="L9" s="245"/>
    </row>
    <row r="10" spans="2:12" ht="13.2" hidden="1">
      <c r="B10" s="23"/>
      <c r="C10" s="24"/>
      <c r="D10" s="32" t="s">
        <v>221</v>
      </c>
      <c r="E10" s="24"/>
      <c r="F10" s="24"/>
      <c r="G10" s="24"/>
      <c r="H10" s="24"/>
      <c r="I10" s="113"/>
      <c r="J10" s="24"/>
      <c r="K10" s="26"/>
      <c r="L10" s="245"/>
    </row>
    <row r="11" spans="2:14" s="1" customFormat="1" ht="22.5" customHeight="1" hidden="1">
      <c r="B11" s="37"/>
      <c r="C11" s="38"/>
      <c r="D11" s="38"/>
      <c r="E11" s="383" t="s">
        <v>2877</v>
      </c>
      <c r="F11" s="375"/>
      <c r="G11" s="375"/>
      <c r="H11" s="375"/>
      <c r="I11" s="114"/>
      <c r="J11" s="38"/>
      <c r="K11" s="41"/>
      <c r="L11" s="247"/>
      <c r="N11" s="244"/>
    </row>
    <row r="12" spans="2:14" s="1" customFormat="1" ht="13.2" hidden="1">
      <c r="B12" s="37"/>
      <c r="C12" s="38"/>
      <c r="D12" s="32" t="s">
        <v>225</v>
      </c>
      <c r="E12" s="38"/>
      <c r="F12" s="38"/>
      <c r="G12" s="38"/>
      <c r="H12" s="38"/>
      <c r="I12" s="114"/>
      <c r="J12" s="38"/>
      <c r="K12" s="41"/>
      <c r="L12" s="247"/>
      <c r="N12" s="244"/>
    </row>
    <row r="13" spans="2:14" s="1" customFormat="1" ht="36.9" customHeight="1" hidden="1">
      <c r="B13" s="37"/>
      <c r="C13" s="38"/>
      <c r="D13" s="38"/>
      <c r="E13" s="385" t="s">
        <v>2878</v>
      </c>
      <c r="F13" s="375"/>
      <c r="G13" s="375"/>
      <c r="H13" s="375"/>
      <c r="I13" s="114"/>
      <c r="J13" s="38"/>
      <c r="K13" s="41"/>
      <c r="L13" s="247"/>
      <c r="N13" s="244"/>
    </row>
    <row r="14" spans="2:14" s="1" customFormat="1" ht="13.5" hidden="1">
      <c r="B14" s="37"/>
      <c r="C14" s="38"/>
      <c r="D14" s="38"/>
      <c r="E14" s="38"/>
      <c r="F14" s="38"/>
      <c r="G14" s="38"/>
      <c r="H14" s="38"/>
      <c r="I14" s="114"/>
      <c r="J14" s="38"/>
      <c r="K14" s="41"/>
      <c r="L14" s="247"/>
      <c r="N14" s="244"/>
    </row>
    <row r="15" spans="2:14" s="1" customFormat="1" ht="14.4" customHeight="1" hidden="1">
      <c r="B15" s="37"/>
      <c r="C15" s="38"/>
      <c r="D15" s="32" t="s">
        <v>19</v>
      </c>
      <c r="E15" s="38"/>
      <c r="F15" s="30" t="s">
        <v>20</v>
      </c>
      <c r="G15" s="38"/>
      <c r="H15" s="38"/>
      <c r="I15" s="115" t="s">
        <v>21</v>
      </c>
      <c r="J15" s="30" t="s">
        <v>34</v>
      </c>
      <c r="K15" s="41"/>
      <c r="L15" s="247"/>
      <c r="N15" s="244"/>
    </row>
    <row r="16" spans="2:14" s="1" customFormat="1" ht="14.4" customHeight="1" hidden="1">
      <c r="B16" s="37"/>
      <c r="C16" s="38"/>
      <c r="D16" s="32" t="s">
        <v>24</v>
      </c>
      <c r="E16" s="38"/>
      <c r="F16" s="30" t="s">
        <v>25</v>
      </c>
      <c r="G16" s="38"/>
      <c r="H16" s="38"/>
      <c r="I16" s="115" t="s">
        <v>26</v>
      </c>
      <c r="J16" s="116" t="str">
        <f>'Rekapitulace stavby'!G8</f>
        <v>6.4.2016</v>
      </c>
      <c r="K16" s="41"/>
      <c r="L16" s="247"/>
      <c r="N16" s="244"/>
    </row>
    <row r="17" spans="2:14" s="1" customFormat="1" ht="10.95" customHeight="1" hidden="1">
      <c r="B17" s="37"/>
      <c r="C17" s="38"/>
      <c r="D17" s="38"/>
      <c r="E17" s="38"/>
      <c r="F17" s="38"/>
      <c r="G17" s="38"/>
      <c r="H17" s="38"/>
      <c r="I17" s="114"/>
      <c r="J17" s="38"/>
      <c r="K17" s="41"/>
      <c r="L17" s="247"/>
      <c r="N17" s="244"/>
    </row>
    <row r="18" spans="2:14" s="1" customFormat="1" ht="14.4" customHeight="1" hidden="1">
      <c r="B18" s="37"/>
      <c r="C18" s="38"/>
      <c r="D18" s="32" t="s">
        <v>32</v>
      </c>
      <c r="E18" s="38"/>
      <c r="F18" s="38"/>
      <c r="G18" s="38"/>
      <c r="H18" s="38"/>
      <c r="I18" s="115" t="s">
        <v>33</v>
      </c>
      <c r="J18" s="30" t="s">
        <v>34</v>
      </c>
      <c r="K18" s="41"/>
      <c r="L18" s="247"/>
      <c r="N18" s="244"/>
    </row>
    <row r="19" spans="2:14" s="1" customFormat="1" ht="18" customHeight="1" hidden="1">
      <c r="B19" s="37"/>
      <c r="C19" s="38"/>
      <c r="D19" s="38"/>
      <c r="E19" s="30" t="s">
        <v>35</v>
      </c>
      <c r="F19" s="38"/>
      <c r="G19" s="38"/>
      <c r="H19" s="38"/>
      <c r="I19" s="115" t="s">
        <v>36</v>
      </c>
      <c r="J19" s="30" t="s">
        <v>34</v>
      </c>
      <c r="K19" s="41"/>
      <c r="L19" s="247"/>
      <c r="N19" s="244"/>
    </row>
    <row r="20" spans="2:14" s="1" customFormat="1" ht="6.9" customHeight="1" hidden="1">
      <c r="B20" s="37"/>
      <c r="C20" s="38"/>
      <c r="D20" s="38"/>
      <c r="E20" s="38"/>
      <c r="F20" s="38"/>
      <c r="G20" s="38"/>
      <c r="H20" s="38"/>
      <c r="I20" s="114"/>
      <c r="J20" s="38"/>
      <c r="K20" s="41"/>
      <c r="L20" s="247"/>
      <c r="N20" s="244"/>
    </row>
    <row r="21" spans="2:14" s="1" customFormat="1" ht="14.4" customHeight="1" hidden="1">
      <c r="B21" s="37"/>
      <c r="C21" s="38"/>
      <c r="D21" s="32" t="s">
        <v>37</v>
      </c>
      <c r="E21" s="38"/>
      <c r="F21" s="38"/>
      <c r="G21" s="38"/>
      <c r="H21" s="38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247"/>
      <c r="N21" s="244"/>
    </row>
    <row r="22" spans="2:14" s="1" customFormat="1" ht="18" customHeight="1" hidden="1">
      <c r="B22" s="37"/>
      <c r="C22" s="38"/>
      <c r="D22" s="38"/>
      <c r="E22" s="30" t="e">
        <f>IF(#REF!="Vyplň údaj","",IF(#REF!="","",#REF!))</f>
        <v>#REF!</v>
      </c>
      <c r="F22" s="38"/>
      <c r="G22" s="38"/>
      <c r="H22" s="38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247"/>
      <c r="N22" s="244"/>
    </row>
    <row r="23" spans="2:14" s="1" customFormat="1" ht="6.9" customHeight="1" hidden="1">
      <c r="B23" s="37"/>
      <c r="C23" s="38"/>
      <c r="D23" s="38"/>
      <c r="E23" s="38"/>
      <c r="F23" s="38"/>
      <c r="G23" s="38"/>
      <c r="H23" s="38"/>
      <c r="I23" s="114"/>
      <c r="J23" s="38"/>
      <c r="K23" s="41"/>
      <c r="L23" s="247"/>
      <c r="N23" s="244"/>
    </row>
    <row r="24" spans="2:14" s="1" customFormat="1" ht="14.4" customHeight="1" hidden="1">
      <c r="B24" s="37"/>
      <c r="C24" s="38"/>
      <c r="D24" s="32" t="s">
        <v>38</v>
      </c>
      <c r="E24" s="38"/>
      <c r="F24" s="38"/>
      <c r="G24" s="38"/>
      <c r="H24" s="38"/>
      <c r="I24" s="115" t="s">
        <v>33</v>
      </c>
      <c r="J24" s="30" t="s">
        <v>34</v>
      </c>
      <c r="K24" s="41"/>
      <c r="L24" s="247"/>
      <c r="N24" s="244"/>
    </row>
    <row r="25" spans="2:14" s="1" customFormat="1" ht="18" customHeight="1" hidden="1">
      <c r="B25" s="37"/>
      <c r="C25" s="38"/>
      <c r="D25" s="38"/>
      <c r="E25" s="30" t="s">
        <v>39</v>
      </c>
      <c r="F25" s="38"/>
      <c r="G25" s="38"/>
      <c r="H25" s="38"/>
      <c r="I25" s="115" t="s">
        <v>36</v>
      </c>
      <c r="J25" s="30" t="s">
        <v>34</v>
      </c>
      <c r="K25" s="41"/>
      <c r="L25" s="247"/>
      <c r="N25" s="244"/>
    </row>
    <row r="26" spans="2:14" s="1" customFormat="1" ht="6.9" customHeight="1" hidden="1">
      <c r="B26" s="37"/>
      <c r="C26" s="38"/>
      <c r="D26" s="38"/>
      <c r="E26" s="38"/>
      <c r="F26" s="38"/>
      <c r="G26" s="38"/>
      <c r="H26" s="38"/>
      <c r="I26" s="114"/>
      <c r="J26" s="38"/>
      <c r="K26" s="41"/>
      <c r="L26" s="247"/>
      <c r="N26" s="244"/>
    </row>
    <row r="27" spans="2:14" s="1" customFormat="1" ht="14.4" customHeight="1" hidden="1">
      <c r="B27" s="37"/>
      <c r="C27" s="38"/>
      <c r="D27" s="32" t="s">
        <v>41</v>
      </c>
      <c r="E27" s="38"/>
      <c r="F27" s="38"/>
      <c r="G27" s="38"/>
      <c r="H27" s="38"/>
      <c r="I27" s="114"/>
      <c r="J27" s="38"/>
      <c r="K27" s="41"/>
      <c r="L27" s="247"/>
      <c r="N27" s="244"/>
    </row>
    <row r="28" spans="2:12" s="7" customFormat="1" ht="22.5" customHeight="1" hidden="1">
      <c r="B28" s="117"/>
      <c r="C28" s="118"/>
      <c r="D28" s="118"/>
      <c r="E28" s="387" t="s">
        <v>34</v>
      </c>
      <c r="F28" s="388"/>
      <c r="G28" s="388"/>
      <c r="H28" s="388"/>
      <c r="I28" s="119"/>
      <c r="J28" s="118"/>
      <c r="K28" s="120"/>
      <c r="L28" s="259"/>
    </row>
    <row r="29" spans="2:14" s="1" customFormat="1" ht="6.9" customHeight="1" hidden="1">
      <c r="B29" s="37"/>
      <c r="C29" s="38"/>
      <c r="D29" s="38"/>
      <c r="E29" s="38"/>
      <c r="F29" s="38"/>
      <c r="G29" s="38"/>
      <c r="H29" s="38"/>
      <c r="I29" s="114"/>
      <c r="J29" s="38"/>
      <c r="K29" s="41"/>
      <c r="L29" s="247"/>
      <c r="N29" s="244"/>
    </row>
    <row r="30" spans="2:14" s="1" customFormat="1" ht="6.9" customHeight="1" hidden="1">
      <c r="B30" s="37"/>
      <c r="C30" s="38"/>
      <c r="D30" s="79"/>
      <c r="E30" s="79"/>
      <c r="F30" s="79"/>
      <c r="G30" s="79"/>
      <c r="H30" s="79"/>
      <c r="I30" s="121"/>
      <c r="J30" s="79"/>
      <c r="K30" s="122"/>
      <c r="L30" s="247"/>
      <c r="N30" s="244"/>
    </row>
    <row r="31" spans="2:14" s="1" customFormat="1" ht="25.35" customHeight="1" hidden="1">
      <c r="B31" s="37"/>
      <c r="C31" s="38"/>
      <c r="D31" s="123" t="s">
        <v>42</v>
      </c>
      <c r="E31" s="38"/>
      <c r="F31" s="38"/>
      <c r="G31" s="38"/>
      <c r="H31" s="38"/>
      <c r="I31" s="114"/>
      <c r="J31" s="124">
        <f>ROUND(J90,2)</f>
        <v>3119450</v>
      </c>
      <c r="K31" s="41"/>
      <c r="L31" s="247"/>
      <c r="N31" s="244"/>
    </row>
    <row r="32" spans="2:14" s="1" customFormat="1" ht="6.9" customHeight="1" hidden="1">
      <c r="B32" s="37"/>
      <c r="C32" s="38"/>
      <c r="D32" s="79"/>
      <c r="E32" s="79"/>
      <c r="F32" s="79"/>
      <c r="G32" s="79"/>
      <c r="H32" s="79"/>
      <c r="I32" s="121"/>
      <c r="J32" s="79"/>
      <c r="K32" s="122"/>
      <c r="L32" s="247"/>
      <c r="N32" s="244"/>
    </row>
    <row r="33" spans="2:14" s="1" customFormat="1" ht="14.4" customHeight="1" hidden="1">
      <c r="B33" s="37"/>
      <c r="C33" s="38"/>
      <c r="D33" s="38"/>
      <c r="E33" s="38"/>
      <c r="F33" s="42" t="s">
        <v>44</v>
      </c>
      <c r="G33" s="38"/>
      <c r="H33" s="38"/>
      <c r="I33" s="125" t="s">
        <v>43</v>
      </c>
      <c r="J33" s="42" t="s">
        <v>45</v>
      </c>
      <c r="K33" s="41"/>
      <c r="L33" s="247"/>
      <c r="N33" s="244"/>
    </row>
    <row r="34" spans="2:14" s="1" customFormat="1" ht="14.4" customHeight="1" hidden="1">
      <c r="B34" s="37"/>
      <c r="C34" s="38"/>
      <c r="D34" s="45" t="s">
        <v>46</v>
      </c>
      <c r="E34" s="45" t="s">
        <v>47</v>
      </c>
      <c r="F34" s="126" t="e">
        <f>ROUND(SUM(#REF!),2)</f>
        <v>#REF!</v>
      </c>
      <c r="G34" s="38"/>
      <c r="H34" s="38"/>
      <c r="I34" s="127">
        <v>0.21</v>
      </c>
      <c r="J34" s="126" t="e">
        <f>ROUND(ROUND((SUM(#REF!)),2)*I34,2)</f>
        <v>#REF!</v>
      </c>
      <c r="K34" s="41"/>
      <c r="L34" s="247"/>
      <c r="N34" s="244"/>
    </row>
    <row r="35" spans="2:14" s="1" customFormat="1" ht="14.4" customHeight="1" hidden="1">
      <c r="B35" s="37"/>
      <c r="C35" s="38"/>
      <c r="D35" s="38"/>
      <c r="E35" s="45" t="s">
        <v>48</v>
      </c>
      <c r="F35" s="126" t="e">
        <f>ROUND(SUM(#REF!),2)</f>
        <v>#REF!</v>
      </c>
      <c r="G35" s="38"/>
      <c r="H35" s="38"/>
      <c r="I35" s="127">
        <v>0.15</v>
      </c>
      <c r="J35" s="126" t="e">
        <f>ROUND(ROUND((SUM(#REF!)),2)*I35,2)</f>
        <v>#REF!</v>
      </c>
      <c r="K35" s="41"/>
      <c r="L35" s="247"/>
      <c r="N35" s="244"/>
    </row>
    <row r="36" spans="2:14" s="1" customFormat="1" ht="14.4" customHeight="1" hidden="1">
      <c r="B36" s="37"/>
      <c r="C36" s="38"/>
      <c r="D36" s="38"/>
      <c r="E36" s="45" t="s">
        <v>49</v>
      </c>
      <c r="F36" s="126" t="e">
        <f>ROUND(SUM(#REF!),2)</f>
        <v>#REF!</v>
      </c>
      <c r="G36" s="38"/>
      <c r="H36" s="38"/>
      <c r="I36" s="127">
        <v>0.21</v>
      </c>
      <c r="J36" s="126">
        <v>0</v>
      </c>
      <c r="K36" s="41"/>
      <c r="L36" s="247"/>
      <c r="N36" s="244"/>
    </row>
    <row r="37" spans="2:14" s="1" customFormat="1" ht="14.4" customHeight="1" hidden="1">
      <c r="B37" s="37"/>
      <c r="C37" s="38"/>
      <c r="D37" s="38"/>
      <c r="E37" s="45" t="s">
        <v>50</v>
      </c>
      <c r="F37" s="126" t="e">
        <f>ROUND(SUM(#REF!),2)</f>
        <v>#REF!</v>
      </c>
      <c r="G37" s="38"/>
      <c r="H37" s="38"/>
      <c r="I37" s="127">
        <v>0.15</v>
      </c>
      <c r="J37" s="126">
        <v>0</v>
      </c>
      <c r="K37" s="41"/>
      <c r="L37" s="247"/>
      <c r="N37" s="244"/>
    </row>
    <row r="38" spans="2:14" s="1" customFormat="1" ht="14.4" customHeight="1" hidden="1">
      <c r="B38" s="37"/>
      <c r="C38" s="38"/>
      <c r="D38" s="38"/>
      <c r="E38" s="45" t="s">
        <v>51</v>
      </c>
      <c r="F38" s="126" t="e">
        <f>ROUND(SUM(#REF!),2)</f>
        <v>#REF!</v>
      </c>
      <c r="G38" s="38"/>
      <c r="H38" s="38"/>
      <c r="I38" s="127">
        <v>0</v>
      </c>
      <c r="J38" s="126">
        <v>0</v>
      </c>
      <c r="K38" s="41"/>
      <c r="L38" s="247"/>
      <c r="N38" s="244"/>
    </row>
    <row r="39" spans="2:14" s="1" customFormat="1" ht="6.9" customHeight="1" hidden="1">
      <c r="B39" s="37"/>
      <c r="C39" s="38"/>
      <c r="D39" s="38"/>
      <c r="E39" s="38"/>
      <c r="F39" s="38"/>
      <c r="G39" s="38"/>
      <c r="H39" s="38"/>
      <c r="I39" s="114"/>
      <c r="J39" s="38"/>
      <c r="K39" s="41"/>
      <c r="L39" s="247"/>
      <c r="N39" s="244"/>
    </row>
    <row r="40" spans="2:14" s="1" customFormat="1" ht="25.35" customHeight="1" hidden="1">
      <c r="B40" s="37"/>
      <c r="C40" s="128"/>
      <c r="D40" s="129" t="s">
        <v>52</v>
      </c>
      <c r="E40" s="73"/>
      <c r="F40" s="73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128"/>
      <c r="N40" s="244"/>
    </row>
    <row r="41" spans="2:14" s="1" customFormat="1" ht="14.4" customHeight="1" hidden="1">
      <c r="B41" s="51"/>
      <c r="C41" s="52"/>
      <c r="D41" s="52"/>
      <c r="E41" s="52"/>
      <c r="F41" s="52"/>
      <c r="G41" s="52"/>
      <c r="H41" s="52"/>
      <c r="I41" s="135"/>
      <c r="J41" s="52"/>
      <c r="K41" s="53"/>
      <c r="L41" s="247"/>
      <c r="N41" s="244"/>
    </row>
    <row r="42" ht="13.5" hidden="1"/>
    <row r="43" ht="13.5" hidden="1"/>
    <row r="44" ht="13.5" hidden="1"/>
    <row r="45" spans="2:14" s="1" customFormat="1" ht="6.9" customHeight="1" hidden="1">
      <c r="B45" s="136"/>
      <c r="C45" s="137"/>
      <c r="D45" s="137"/>
      <c r="E45" s="137"/>
      <c r="F45" s="137"/>
      <c r="G45" s="137"/>
      <c r="H45" s="137"/>
      <c r="I45" s="138"/>
      <c r="J45" s="137"/>
      <c r="K45" s="139"/>
      <c r="L45" s="253"/>
      <c r="N45" s="244"/>
    </row>
    <row r="46" spans="2:14" s="1" customFormat="1" ht="36.9" customHeight="1" hidden="1">
      <c r="B46" s="37"/>
      <c r="C46" s="25" t="s">
        <v>264</v>
      </c>
      <c r="D46" s="38"/>
      <c r="E46" s="38"/>
      <c r="F46" s="38"/>
      <c r="G46" s="38"/>
      <c r="H46" s="38"/>
      <c r="I46" s="114"/>
      <c r="J46" s="38"/>
      <c r="K46" s="41"/>
      <c r="L46" s="247"/>
      <c r="N46" s="244"/>
    </row>
    <row r="47" spans="2:14" s="1" customFormat="1" ht="6.9" customHeight="1" hidden="1">
      <c r="B47" s="37"/>
      <c r="C47" s="38"/>
      <c r="D47" s="38"/>
      <c r="E47" s="38"/>
      <c r="F47" s="38"/>
      <c r="G47" s="38"/>
      <c r="H47" s="38"/>
      <c r="I47" s="114"/>
      <c r="J47" s="38"/>
      <c r="K47" s="41"/>
      <c r="L47" s="247"/>
      <c r="N47" s="244"/>
    </row>
    <row r="48" spans="2:14" s="1" customFormat="1" ht="14.4" customHeight="1" hidden="1">
      <c r="B48" s="37"/>
      <c r="C48" s="32" t="s">
        <v>16</v>
      </c>
      <c r="D48" s="38"/>
      <c r="E48" s="38"/>
      <c r="F48" s="38"/>
      <c r="G48" s="38"/>
      <c r="H48" s="38"/>
      <c r="I48" s="114"/>
      <c r="J48" s="38"/>
      <c r="K48" s="41"/>
      <c r="L48" s="247"/>
      <c r="N48" s="244"/>
    </row>
    <row r="49" spans="2:14" s="1" customFormat="1" ht="22.5" customHeight="1" hidden="1">
      <c r="B49" s="37"/>
      <c r="C49" s="38"/>
      <c r="D49" s="38"/>
      <c r="E49" s="384" t="e">
        <f>E7</f>
        <v>#REF!</v>
      </c>
      <c r="F49" s="375"/>
      <c r="G49" s="375"/>
      <c r="H49" s="375"/>
      <c r="I49" s="114"/>
      <c r="J49" s="38"/>
      <c r="K49" s="41"/>
      <c r="L49" s="247"/>
      <c r="N49" s="244"/>
    </row>
    <row r="50" spans="2:12" ht="13.2" hidden="1">
      <c r="B50" s="23"/>
      <c r="C50" s="32" t="s">
        <v>217</v>
      </c>
      <c r="D50" s="24"/>
      <c r="E50" s="24"/>
      <c r="F50" s="24"/>
      <c r="G50" s="24"/>
      <c r="H50" s="24"/>
      <c r="I50" s="113"/>
      <c r="J50" s="24"/>
      <c r="K50" s="26"/>
      <c r="L50" s="245"/>
    </row>
    <row r="51" spans="2:12" ht="22.5" customHeight="1" hidden="1">
      <c r="B51" s="23"/>
      <c r="C51" s="24"/>
      <c r="D51" s="24"/>
      <c r="E51" s="384" t="s">
        <v>219</v>
      </c>
      <c r="F51" s="382"/>
      <c r="G51" s="382"/>
      <c r="H51" s="382"/>
      <c r="I51" s="113"/>
      <c r="J51" s="24"/>
      <c r="K51" s="26"/>
      <c r="L51" s="245"/>
    </row>
    <row r="52" spans="2:12" ht="13.2" hidden="1">
      <c r="B52" s="23"/>
      <c r="C52" s="32" t="s">
        <v>221</v>
      </c>
      <c r="D52" s="24"/>
      <c r="E52" s="24"/>
      <c r="F52" s="24"/>
      <c r="G52" s="24"/>
      <c r="H52" s="24"/>
      <c r="I52" s="113"/>
      <c r="J52" s="24"/>
      <c r="K52" s="26"/>
      <c r="L52" s="245"/>
    </row>
    <row r="53" spans="2:14" s="1" customFormat="1" ht="22.5" customHeight="1" hidden="1">
      <c r="B53" s="37"/>
      <c r="C53" s="38"/>
      <c r="D53" s="38"/>
      <c r="E53" s="383" t="s">
        <v>2877</v>
      </c>
      <c r="F53" s="375"/>
      <c r="G53" s="375"/>
      <c r="H53" s="375"/>
      <c r="I53" s="114"/>
      <c r="J53" s="38"/>
      <c r="K53" s="41"/>
      <c r="L53" s="247"/>
      <c r="N53" s="244"/>
    </row>
    <row r="54" spans="2:14" s="1" customFormat="1" ht="14.4" customHeight="1" hidden="1">
      <c r="B54" s="37"/>
      <c r="C54" s="32" t="s">
        <v>225</v>
      </c>
      <c r="D54" s="38"/>
      <c r="E54" s="38"/>
      <c r="F54" s="38"/>
      <c r="G54" s="38"/>
      <c r="H54" s="38"/>
      <c r="I54" s="114"/>
      <c r="J54" s="38"/>
      <c r="K54" s="41"/>
      <c r="L54" s="247"/>
      <c r="N54" s="244"/>
    </row>
    <row r="55" spans="2:14" s="1" customFormat="1" ht="23.25" customHeight="1" hidden="1">
      <c r="B55" s="37"/>
      <c r="C55" s="38"/>
      <c r="D55" s="38"/>
      <c r="E55" s="385" t="str">
        <f>E13</f>
        <v>PS 10.1 - Strojně technologická část</v>
      </c>
      <c r="F55" s="375"/>
      <c r="G55" s="375"/>
      <c r="H55" s="375"/>
      <c r="I55" s="114"/>
      <c r="J55" s="38"/>
      <c r="K55" s="41"/>
      <c r="L55" s="247"/>
      <c r="N55" s="244"/>
    </row>
    <row r="56" spans="2:14" s="1" customFormat="1" ht="6.9" customHeight="1" hidden="1">
      <c r="B56" s="37"/>
      <c r="C56" s="38"/>
      <c r="D56" s="38"/>
      <c r="E56" s="38"/>
      <c r="F56" s="38"/>
      <c r="G56" s="38"/>
      <c r="H56" s="38"/>
      <c r="I56" s="114"/>
      <c r="J56" s="38"/>
      <c r="K56" s="41"/>
      <c r="L56" s="247"/>
      <c r="N56" s="244"/>
    </row>
    <row r="57" spans="2:14" s="1" customFormat="1" ht="18" customHeight="1" hidden="1">
      <c r="B57" s="37"/>
      <c r="C57" s="32" t="s">
        <v>24</v>
      </c>
      <c r="D57" s="38"/>
      <c r="E57" s="38"/>
      <c r="F57" s="30" t="str">
        <f>F16</f>
        <v>HRANICE - DRAHOTUŠE</v>
      </c>
      <c r="G57" s="38"/>
      <c r="H57" s="38"/>
      <c r="I57" s="115" t="s">
        <v>26</v>
      </c>
      <c r="J57" s="116" t="str">
        <f>IF(J16="","",J16)</f>
        <v>6.4.2016</v>
      </c>
      <c r="K57" s="41"/>
      <c r="L57" s="247"/>
      <c r="N57" s="244"/>
    </row>
    <row r="58" spans="2:14" s="1" customFormat="1" ht="6.9" customHeight="1" hidden="1">
      <c r="B58" s="37"/>
      <c r="C58" s="38"/>
      <c r="D58" s="38"/>
      <c r="E58" s="38"/>
      <c r="F58" s="38"/>
      <c r="G58" s="38"/>
      <c r="H58" s="38"/>
      <c r="I58" s="114"/>
      <c r="J58" s="38"/>
      <c r="K58" s="41"/>
      <c r="L58" s="247"/>
      <c r="N58" s="244"/>
    </row>
    <row r="59" spans="2:14" s="1" customFormat="1" ht="13.2" hidden="1">
      <c r="B59" s="37"/>
      <c r="C59" s="32" t="s">
        <v>32</v>
      </c>
      <c r="D59" s="38"/>
      <c r="E59" s="38"/>
      <c r="F59" s="30" t="str">
        <f>E19</f>
        <v>VODOVODY A KANALIZACE PŘEROV a.s.</v>
      </c>
      <c r="G59" s="38"/>
      <c r="H59" s="38"/>
      <c r="I59" s="115" t="s">
        <v>38</v>
      </c>
      <c r="J59" s="30" t="str">
        <f>E25</f>
        <v>JV PROJEKT VH s.r.o., BRNO</v>
      </c>
      <c r="K59" s="41"/>
      <c r="L59" s="247"/>
      <c r="N59" s="244"/>
    </row>
    <row r="60" spans="2:14" s="1" customFormat="1" ht="14.4" customHeight="1" hidden="1">
      <c r="B60" s="37"/>
      <c r="C60" s="32" t="s">
        <v>37</v>
      </c>
      <c r="D60" s="38"/>
      <c r="E60" s="38"/>
      <c r="F60" s="30" t="e">
        <f>IF(E22="","",E22)</f>
        <v>#REF!</v>
      </c>
      <c r="G60" s="38"/>
      <c r="H60" s="38"/>
      <c r="I60" s="114"/>
      <c r="J60" s="38"/>
      <c r="K60" s="41"/>
      <c r="L60" s="247"/>
      <c r="N60" s="244"/>
    </row>
    <row r="61" spans="2:14" s="1" customFormat="1" ht="10.35" customHeight="1" hidden="1">
      <c r="B61" s="37"/>
      <c r="C61" s="38"/>
      <c r="D61" s="38"/>
      <c r="E61" s="38"/>
      <c r="F61" s="38"/>
      <c r="G61" s="38"/>
      <c r="H61" s="38"/>
      <c r="I61" s="114"/>
      <c r="J61" s="38"/>
      <c r="K61" s="41"/>
      <c r="L61" s="247"/>
      <c r="N61" s="244"/>
    </row>
    <row r="62" spans="2:14" s="1" customFormat="1" ht="29.25" customHeight="1" hidden="1">
      <c r="B62" s="37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128"/>
      <c r="N62" s="244"/>
    </row>
    <row r="63" spans="2:14" s="1" customFormat="1" ht="10.35" customHeight="1" hidden="1">
      <c r="B63" s="37"/>
      <c r="C63" s="38"/>
      <c r="D63" s="38"/>
      <c r="E63" s="38"/>
      <c r="F63" s="38"/>
      <c r="G63" s="38"/>
      <c r="H63" s="38"/>
      <c r="I63" s="114"/>
      <c r="J63" s="38"/>
      <c r="K63" s="41"/>
      <c r="L63" s="247"/>
      <c r="N63" s="244"/>
    </row>
    <row r="64" spans="2:14" s="1" customFormat="1" ht="29.25" customHeight="1" hidden="1">
      <c r="B64" s="37"/>
      <c r="C64" s="144" t="s">
        <v>285</v>
      </c>
      <c r="D64" s="38"/>
      <c r="E64" s="38"/>
      <c r="F64" s="38"/>
      <c r="G64" s="38"/>
      <c r="H64" s="38"/>
      <c r="I64" s="114"/>
      <c r="J64" s="124">
        <f>J90</f>
        <v>3119450</v>
      </c>
      <c r="K64" s="41"/>
      <c r="L64" s="247"/>
      <c r="N64" s="244"/>
    </row>
    <row r="65" spans="2:12" s="8" customFormat="1" ht="24.9" customHeight="1" hidden="1">
      <c r="B65" s="145"/>
      <c r="C65" s="146"/>
      <c r="D65" s="147" t="s">
        <v>319</v>
      </c>
      <c r="E65" s="148"/>
      <c r="F65" s="148"/>
      <c r="G65" s="148"/>
      <c r="H65" s="148"/>
      <c r="I65" s="149"/>
      <c r="J65" s="150">
        <f>J91</f>
        <v>3119450</v>
      </c>
      <c r="K65" s="151"/>
      <c r="L65" s="146"/>
    </row>
    <row r="66" spans="2:12" s="9" customFormat="1" ht="19.95" customHeight="1" hidden="1">
      <c r="B66" s="152"/>
      <c r="C66" s="153"/>
      <c r="D66" s="154" t="s">
        <v>2879</v>
      </c>
      <c r="E66" s="155"/>
      <c r="F66" s="155"/>
      <c r="G66" s="155"/>
      <c r="H66" s="155"/>
      <c r="I66" s="156"/>
      <c r="J66" s="157">
        <f>J92</f>
        <v>3119450</v>
      </c>
      <c r="K66" s="158"/>
      <c r="L66" s="153"/>
    </row>
    <row r="67" spans="2:14" s="1" customFormat="1" ht="21.75" customHeight="1" hidden="1">
      <c r="B67" s="37"/>
      <c r="C67" s="38"/>
      <c r="D67" s="38"/>
      <c r="E67" s="38"/>
      <c r="F67" s="38"/>
      <c r="G67" s="38"/>
      <c r="H67" s="38"/>
      <c r="I67" s="114"/>
      <c r="J67" s="38"/>
      <c r="K67" s="41"/>
      <c r="L67" s="247"/>
      <c r="N67" s="244"/>
    </row>
    <row r="68" spans="2:14" s="1" customFormat="1" ht="6.9" customHeight="1" hidden="1">
      <c r="B68" s="51"/>
      <c r="C68" s="52"/>
      <c r="D68" s="52"/>
      <c r="E68" s="52"/>
      <c r="F68" s="52"/>
      <c r="G68" s="52"/>
      <c r="H68" s="52"/>
      <c r="I68" s="135"/>
      <c r="J68" s="52"/>
      <c r="K68" s="53"/>
      <c r="L68" s="247"/>
      <c r="N68" s="244"/>
    </row>
    <row r="69" ht="13.5" hidden="1"/>
    <row r="70" ht="13.5" hidden="1"/>
    <row r="71" ht="13.5" hidden="1"/>
    <row r="72" spans="2:14" s="1" customFormat="1" ht="6.9" customHeight="1">
      <c r="B72" s="54"/>
      <c r="C72" s="55"/>
      <c r="D72" s="55"/>
      <c r="E72" s="55"/>
      <c r="F72" s="55"/>
      <c r="G72" s="55"/>
      <c r="H72" s="55"/>
      <c r="I72" s="138"/>
      <c r="J72" s="55"/>
      <c r="K72" s="55"/>
      <c r="L72" s="247"/>
      <c r="M72" s="56"/>
      <c r="N72" s="244"/>
    </row>
    <row r="73" spans="2:14" s="1" customFormat="1" ht="36.9" customHeight="1">
      <c r="B73" s="37"/>
      <c r="C73" s="57" t="s">
        <v>322</v>
      </c>
      <c r="D73" s="58"/>
      <c r="E73" s="58"/>
      <c r="F73" s="58"/>
      <c r="G73" s="58"/>
      <c r="H73" s="58"/>
      <c r="I73" s="159"/>
      <c r="J73" s="58"/>
      <c r="K73" s="58"/>
      <c r="L73" s="251"/>
      <c r="M73" s="56"/>
      <c r="N73" s="244"/>
    </row>
    <row r="74" spans="2:14" s="1" customFormat="1" ht="6.9" customHeight="1">
      <c r="B74" s="37"/>
      <c r="C74" s="58"/>
      <c r="D74" s="58"/>
      <c r="E74" s="58"/>
      <c r="F74" s="58"/>
      <c r="G74" s="58"/>
      <c r="H74" s="58"/>
      <c r="I74" s="159"/>
      <c r="J74" s="58"/>
      <c r="K74" s="58"/>
      <c r="L74" s="251"/>
      <c r="M74" s="56"/>
      <c r="N74" s="244"/>
    </row>
    <row r="75" spans="2:14" s="1" customFormat="1" ht="14.4" customHeight="1">
      <c r="B75" s="37"/>
      <c r="C75" s="60" t="s">
        <v>16</v>
      </c>
      <c r="D75" s="58"/>
      <c r="E75" s="58"/>
      <c r="F75" s="58"/>
      <c r="G75" s="58"/>
      <c r="H75" s="58"/>
      <c r="I75" s="159"/>
      <c r="J75" s="58"/>
      <c r="K75" s="58"/>
      <c r="L75" s="251"/>
      <c r="M75" s="56"/>
      <c r="N75" s="244"/>
    </row>
    <row r="76" spans="2:14" s="1" customFormat="1" ht="22.5" customHeight="1">
      <c r="B76" s="37"/>
      <c r="C76" s="58"/>
      <c r="D76" s="58"/>
      <c r="E76" s="392" t="s">
        <v>17</v>
      </c>
      <c r="F76" s="391"/>
      <c r="G76" s="391"/>
      <c r="H76" s="391"/>
      <c r="I76" s="159"/>
      <c r="J76" s="58"/>
      <c r="K76" s="58"/>
      <c r="L76" s="251"/>
      <c r="M76" s="56"/>
      <c r="N76" s="244"/>
    </row>
    <row r="77" spans="2:13" ht="13.2">
      <c r="B77" s="23"/>
      <c r="C77" s="60" t="s">
        <v>217</v>
      </c>
      <c r="D77" s="160"/>
      <c r="E77" s="160"/>
      <c r="F77" s="160"/>
      <c r="G77" s="160"/>
      <c r="H77" s="160"/>
      <c r="J77" s="160"/>
      <c r="K77" s="160"/>
      <c r="L77" s="258"/>
      <c r="M77" s="161"/>
    </row>
    <row r="78" spans="2:13" ht="22.5" customHeight="1">
      <c r="B78" s="23"/>
      <c r="C78" s="160"/>
      <c r="D78" s="160"/>
      <c r="E78" s="392" t="s">
        <v>219</v>
      </c>
      <c r="F78" s="393"/>
      <c r="G78" s="393"/>
      <c r="H78" s="393"/>
      <c r="J78" s="160"/>
      <c r="K78" s="160"/>
      <c r="L78" s="258"/>
      <c r="M78" s="161"/>
    </row>
    <row r="79" spans="2:13" ht="13.2">
      <c r="B79" s="23"/>
      <c r="C79" s="60" t="s">
        <v>221</v>
      </c>
      <c r="D79" s="160"/>
      <c r="E79" s="160"/>
      <c r="F79" s="160"/>
      <c r="G79" s="160"/>
      <c r="H79" s="160"/>
      <c r="J79" s="160"/>
      <c r="K79" s="160"/>
      <c r="L79" s="258"/>
      <c r="M79" s="161"/>
    </row>
    <row r="80" spans="2:14" s="1" customFormat="1" ht="22.5" customHeight="1">
      <c r="B80" s="37"/>
      <c r="C80" s="58"/>
      <c r="D80" s="58"/>
      <c r="E80" s="390" t="s">
        <v>2877</v>
      </c>
      <c r="F80" s="391"/>
      <c r="G80" s="391"/>
      <c r="H80" s="391"/>
      <c r="I80" s="159"/>
      <c r="J80" s="58"/>
      <c r="K80" s="58"/>
      <c r="L80" s="251"/>
      <c r="M80" s="56"/>
      <c r="N80" s="244"/>
    </row>
    <row r="81" spans="2:14" s="1" customFormat="1" ht="14.4" customHeight="1">
      <c r="B81" s="37"/>
      <c r="C81" s="60" t="s">
        <v>225</v>
      </c>
      <c r="D81" s="58"/>
      <c r="E81" s="58"/>
      <c r="F81" s="58"/>
      <c r="G81" s="58"/>
      <c r="H81" s="58"/>
      <c r="I81" s="159"/>
      <c r="J81" s="58"/>
      <c r="K81" s="58"/>
      <c r="L81" s="251"/>
      <c r="M81" s="56"/>
      <c r="N81" s="244"/>
    </row>
    <row r="82" spans="2:14" s="1" customFormat="1" ht="23.25" customHeight="1">
      <c r="B82" s="37"/>
      <c r="C82" s="58"/>
      <c r="D82" s="58"/>
      <c r="E82" s="394" t="str">
        <f>E13</f>
        <v>PS 10.1 - Strojně technologická část</v>
      </c>
      <c r="F82" s="391"/>
      <c r="G82" s="391"/>
      <c r="H82" s="391"/>
      <c r="I82" s="159"/>
      <c r="J82" s="58"/>
      <c r="K82" s="58"/>
      <c r="L82" s="251"/>
      <c r="M82" s="56"/>
      <c r="N82" s="244"/>
    </row>
    <row r="83" spans="2:14" s="1" customFormat="1" ht="6.9" customHeight="1">
      <c r="B83" s="37"/>
      <c r="C83" s="58"/>
      <c r="D83" s="58"/>
      <c r="E83" s="58"/>
      <c r="F83" s="58"/>
      <c r="G83" s="58"/>
      <c r="H83" s="58"/>
      <c r="I83" s="159"/>
      <c r="J83" s="58"/>
      <c r="K83" s="58"/>
      <c r="L83" s="251"/>
      <c r="M83" s="56"/>
      <c r="N83" s="244"/>
    </row>
    <row r="84" spans="2:14" s="1" customFormat="1" ht="18" customHeight="1">
      <c r="B84" s="37"/>
      <c r="C84" s="60" t="s">
        <v>24</v>
      </c>
      <c r="D84" s="58"/>
      <c r="E84" s="58"/>
      <c r="F84" s="162" t="str">
        <f>F16</f>
        <v>HRANICE - DRAHOTUŠE</v>
      </c>
      <c r="G84" s="58"/>
      <c r="H84" s="58"/>
      <c r="I84" s="163" t="s">
        <v>26</v>
      </c>
      <c r="J84" s="67" t="str">
        <f>IF(J16="","",J16)</f>
        <v>6.4.2016</v>
      </c>
      <c r="K84" s="58"/>
      <c r="L84" s="251"/>
      <c r="M84" s="56"/>
      <c r="N84" s="244"/>
    </row>
    <row r="85" spans="2:14" s="1" customFormat="1" ht="6.9" customHeight="1">
      <c r="B85" s="37"/>
      <c r="C85" s="58"/>
      <c r="D85" s="58"/>
      <c r="E85" s="58"/>
      <c r="F85" s="58"/>
      <c r="G85" s="58"/>
      <c r="H85" s="58"/>
      <c r="I85" s="159"/>
      <c r="J85" s="58"/>
      <c r="K85" s="58"/>
      <c r="L85" s="251"/>
      <c r="M85" s="56"/>
      <c r="N85" s="244"/>
    </row>
    <row r="86" spans="2:14" s="1" customFormat="1" ht="13.2">
      <c r="B86" s="37"/>
      <c r="C86" s="60" t="s">
        <v>32</v>
      </c>
      <c r="D86" s="58"/>
      <c r="E86" s="58"/>
      <c r="F86" s="162" t="str">
        <f>E19</f>
        <v>VODOVODY A KANALIZACE PŘEROV a.s.</v>
      </c>
      <c r="G86" s="58"/>
      <c r="H86" s="58"/>
      <c r="I86" s="163" t="s">
        <v>38</v>
      </c>
      <c r="J86" s="162" t="str">
        <f>E25</f>
        <v>JV PROJEKT VH s.r.o., BRNO</v>
      </c>
      <c r="K86" s="58"/>
      <c r="L86" s="251"/>
      <c r="M86" s="56"/>
      <c r="N86" s="244"/>
    </row>
    <row r="87" spans="2:14" s="1" customFormat="1" ht="14.4" customHeight="1">
      <c r="B87" s="37"/>
      <c r="C87" s="60" t="s">
        <v>37</v>
      </c>
      <c r="D87" s="58"/>
      <c r="E87" s="58"/>
      <c r="F87" s="162" t="s">
        <v>6577</v>
      </c>
      <c r="G87" s="58"/>
      <c r="H87" s="58"/>
      <c r="I87" s="159"/>
      <c r="J87" s="58"/>
      <c r="K87" s="58"/>
      <c r="L87" s="251"/>
      <c r="M87" s="56"/>
      <c r="N87" s="244"/>
    </row>
    <row r="88" spans="2:14" s="1" customFormat="1" ht="10.35" customHeight="1">
      <c r="B88" s="37"/>
      <c r="C88" s="58"/>
      <c r="D88" s="58"/>
      <c r="E88" s="58"/>
      <c r="F88" s="58"/>
      <c r="G88" s="58"/>
      <c r="H88" s="58"/>
      <c r="I88" s="159"/>
      <c r="J88" s="58"/>
      <c r="K88" s="58"/>
      <c r="L88" s="251"/>
      <c r="M88" s="56"/>
      <c r="N88" s="244"/>
    </row>
    <row r="89" spans="2:13" s="10" customFormat="1" ht="29.25" customHeight="1">
      <c r="B89" s="164"/>
      <c r="C89" s="165" t="s">
        <v>323</v>
      </c>
      <c r="D89" s="166" t="s">
        <v>60</v>
      </c>
      <c r="E89" s="166" t="s">
        <v>57</v>
      </c>
      <c r="F89" s="166" t="s">
        <v>324</v>
      </c>
      <c r="G89" s="166" t="s">
        <v>325</v>
      </c>
      <c r="H89" s="166" t="s">
        <v>326</v>
      </c>
      <c r="I89" s="167" t="s">
        <v>327</v>
      </c>
      <c r="J89" s="166" t="s">
        <v>283</v>
      </c>
      <c r="K89" s="168" t="s">
        <v>328</v>
      </c>
      <c r="L89" s="369"/>
      <c r="M89" s="169"/>
    </row>
    <row r="90" spans="2:14" s="1" customFormat="1" ht="29.25" customHeight="1">
      <c r="B90" s="37"/>
      <c r="C90" s="81" t="s">
        <v>285</v>
      </c>
      <c r="D90" s="58"/>
      <c r="E90" s="58"/>
      <c r="F90" s="58"/>
      <c r="G90" s="58"/>
      <c r="H90" s="58"/>
      <c r="I90" s="159"/>
      <c r="J90" s="170">
        <f>J91</f>
        <v>3119450</v>
      </c>
      <c r="K90" s="58"/>
      <c r="L90" s="251"/>
      <c r="M90" s="56"/>
      <c r="N90" s="244"/>
    </row>
    <row r="91" spans="2:13" s="11" customFormat="1" ht="37.35" customHeight="1">
      <c r="B91" s="174"/>
      <c r="C91" s="175"/>
      <c r="D91" s="176" t="s">
        <v>74</v>
      </c>
      <c r="E91" s="177" t="s">
        <v>441</v>
      </c>
      <c r="F91" s="177" t="s">
        <v>2354</v>
      </c>
      <c r="G91" s="175"/>
      <c r="H91" s="175"/>
      <c r="I91" s="178"/>
      <c r="J91" s="179">
        <f>J92</f>
        <v>3119450</v>
      </c>
      <c r="K91" s="175"/>
      <c r="L91" s="175"/>
      <c r="M91" s="180"/>
    </row>
    <row r="92" spans="2:13" s="11" customFormat="1" ht="27.6" customHeight="1" outlineLevel="1">
      <c r="B92" s="174"/>
      <c r="C92" s="175"/>
      <c r="D92" s="188" t="s">
        <v>74</v>
      </c>
      <c r="E92" s="189" t="s">
        <v>2355</v>
      </c>
      <c r="F92" s="189" t="s">
        <v>2880</v>
      </c>
      <c r="G92" s="175"/>
      <c r="H92" s="175"/>
      <c r="I92" s="178"/>
      <c r="J92" s="190">
        <f>SUM(J93:J106)</f>
        <v>3119450</v>
      </c>
      <c r="K92" s="175"/>
      <c r="L92" s="175"/>
      <c r="M92" s="180"/>
    </row>
    <row r="93" spans="2:14" s="1" customFormat="1" ht="44.25" customHeight="1" outlineLevel="2">
      <c r="B93" s="37"/>
      <c r="C93" s="191" t="s">
        <v>23</v>
      </c>
      <c r="D93" s="191" t="s">
        <v>342</v>
      </c>
      <c r="E93" s="192" t="s">
        <v>2881</v>
      </c>
      <c r="F93" s="193" t="s">
        <v>2882</v>
      </c>
      <c r="G93" s="194" t="s">
        <v>1130</v>
      </c>
      <c r="H93" s="195">
        <v>6</v>
      </c>
      <c r="I93" s="269">
        <v>198180</v>
      </c>
      <c r="J93" s="197">
        <f aca="true" t="shared" si="0" ref="J93:J106">ROUND(I93*H93,2)</f>
        <v>1189080</v>
      </c>
      <c r="K93" s="193" t="s">
        <v>34</v>
      </c>
      <c r="L93" s="265"/>
      <c r="M93" s="56"/>
      <c r="N93" s="244"/>
    </row>
    <row r="94" spans="2:14" s="1" customFormat="1" ht="44.25" customHeight="1" outlineLevel="2">
      <c r="B94" s="37"/>
      <c r="C94" s="191" t="s">
        <v>83</v>
      </c>
      <c r="D94" s="191" t="s">
        <v>342</v>
      </c>
      <c r="E94" s="192" t="s">
        <v>2883</v>
      </c>
      <c r="F94" s="193" t="s">
        <v>2884</v>
      </c>
      <c r="G94" s="194" t="s">
        <v>1130</v>
      </c>
      <c r="H94" s="195">
        <v>1</v>
      </c>
      <c r="I94" s="269">
        <v>22480</v>
      </c>
      <c r="J94" s="197">
        <f t="shared" si="0"/>
        <v>22480</v>
      </c>
      <c r="K94" s="193" t="s">
        <v>34</v>
      </c>
      <c r="L94" s="265"/>
      <c r="M94" s="56"/>
      <c r="N94" s="244"/>
    </row>
    <row r="95" spans="2:14" s="1" customFormat="1" ht="44.25" customHeight="1" outlineLevel="2">
      <c r="B95" s="37"/>
      <c r="C95" s="191" t="s">
        <v>90</v>
      </c>
      <c r="D95" s="191" t="s">
        <v>342</v>
      </c>
      <c r="E95" s="192" t="s">
        <v>2885</v>
      </c>
      <c r="F95" s="193" t="s">
        <v>2886</v>
      </c>
      <c r="G95" s="194" t="s">
        <v>1130</v>
      </c>
      <c r="H95" s="195">
        <v>3</v>
      </c>
      <c r="I95" s="269">
        <v>13050</v>
      </c>
      <c r="J95" s="197">
        <f t="shared" si="0"/>
        <v>39150</v>
      </c>
      <c r="K95" s="193" t="s">
        <v>34</v>
      </c>
      <c r="L95" s="265"/>
      <c r="M95" s="56"/>
      <c r="N95" s="244"/>
    </row>
    <row r="96" spans="2:14" s="1" customFormat="1" ht="44.25" customHeight="1" outlineLevel="2">
      <c r="B96" s="37"/>
      <c r="C96" s="191" t="s">
        <v>347</v>
      </c>
      <c r="D96" s="191" t="s">
        <v>342</v>
      </c>
      <c r="E96" s="192" t="s">
        <v>2887</v>
      </c>
      <c r="F96" s="193" t="s">
        <v>2888</v>
      </c>
      <c r="G96" s="194" t="s">
        <v>1130</v>
      </c>
      <c r="H96" s="195">
        <v>6</v>
      </c>
      <c r="I96" s="269">
        <v>163100</v>
      </c>
      <c r="J96" s="197">
        <f t="shared" si="0"/>
        <v>978600</v>
      </c>
      <c r="K96" s="193" t="s">
        <v>34</v>
      </c>
      <c r="L96" s="265"/>
      <c r="M96" s="56"/>
      <c r="N96" s="244"/>
    </row>
    <row r="97" spans="2:14" s="1" customFormat="1" ht="44.25" customHeight="1" outlineLevel="2">
      <c r="B97" s="37"/>
      <c r="C97" s="191" t="s">
        <v>368</v>
      </c>
      <c r="D97" s="191" t="s">
        <v>342</v>
      </c>
      <c r="E97" s="192" t="s">
        <v>2889</v>
      </c>
      <c r="F97" s="193" t="s">
        <v>2890</v>
      </c>
      <c r="G97" s="194" t="s">
        <v>1130</v>
      </c>
      <c r="H97" s="195">
        <v>1</v>
      </c>
      <c r="I97" s="269">
        <v>104630</v>
      </c>
      <c r="J97" s="197">
        <f t="shared" si="0"/>
        <v>104630</v>
      </c>
      <c r="K97" s="193" t="s">
        <v>34</v>
      </c>
      <c r="L97" s="265"/>
      <c r="M97" s="56"/>
      <c r="N97" s="244"/>
    </row>
    <row r="98" spans="2:14" s="1" customFormat="1" ht="44.25" customHeight="1" outlineLevel="2">
      <c r="B98" s="37"/>
      <c r="C98" s="191" t="s">
        <v>373</v>
      </c>
      <c r="D98" s="191" t="s">
        <v>342</v>
      </c>
      <c r="E98" s="192" t="s">
        <v>2891</v>
      </c>
      <c r="F98" s="193" t="s">
        <v>2892</v>
      </c>
      <c r="G98" s="194" t="s">
        <v>1130</v>
      </c>
      <c r="H98" s="195">
        <v>1</v>
      </c>
      <c r="I98" s="269">
        <v>327490</v>
      </c>
      <c r="J98" s="197">
        <f t="shared" si="0"/>
        <v>327490</v>
      </c>
      <c r="K98" s="193" t="s">
        <v>34</v>
      </c>
      <c r="L98" s="265"/>
      <c r="M98" s="56"/>
      <c r="N98" s="244"/>
    </row>
    <row r="99" spans="2:14" s="1" customFormat="1" ht="31.5" customHeight="1" outlineLevel="2">
      <c r="B99" s="37"/>
      <c r="C99" s="191" t="s">
        <v>378</v>
      </c>
      <c r="D99" s="191" t="s">
        <v>342</v>
      </c>
      <c r="E99" s="192" t="s">
        <v>2893</v>
      </c>
      <c r="F99" s="193" t="s">
        <v>2894</v>
      </c>
      <c r="G99" s="194" t="s">
        <v>2481</v>
      </c>
      <c r="H99" s="195">
        <v>1</v>
      </c>
      <c r="I99" s="269">
        <v>10200</v>
      </c>
      <c r="J99" s="197">
        <f t="shared" si="0"/>
        <v>10200</v>
      </c>
      <c r="K99" s="193" t="s">
        <v>34</v>
      </c>
      <c r="L99" s="265"/>
      <c r="M99" s="56"/>
      <c r="N99" s="244"/>
    </row>
    <row r="100" spans="2:14" s="1" customFormat="1" ht="31.5" customHeight="1" outlineLevel="2">
      <c r="B100" s="37"/>
      <c r="C100" s="191" t="s">
        <v>382</v>
      </c>
      <c r="D100" s="191" t="s">
        <v>342</v>
      </c>
      <c r="E100" s="192" t="s">
        <v>2895</v>
      </c>
      <c r="F100" s="193" t="s">
        <v>2896</v>
      </c>
      <c r="G100" s="194" t="s">
        <v>2481</v>
      </c>
      <c r="H100" s="195">
        <v>1</v>
      </c>
      <c r="I100" s="269">
        <v>10200</v>
      </c>
      <c r="J100" s="197">
        <f t="shared" si="0"/>
        <v>10200</v>
      </c>
      <c r="K100" s="193" t="s">
        <v>34</v>
      </c>
      <c r="L100" s="265"/>
      <c r="M100" s="56"/>
      <c r="N100" s="244"/>
    </row>
    <row r="101" spans="2:14" s="1" customFormat="1" ht="31.5" customHeight="1" outlineLevel="2">
      <c r="B101" s="37"/>
      <c r="C101" s="191" t="s">
        <v>387</v>
      </c>
      <c r="D101" s="191" t="s">
        <v>342</v>
      </c>
      <c r="E101" s="192" t="s">
        <v>2897</v>
      </c>
      <c r="F101" s="193" t="s">
        <v>2898</v>
      </c>
      <c r="G101" s="194" t="s">
        <v>2481</v>
      </c>
      <c r="H101" s="195">
        <v>1</v>
      </c>
      <c r="I101" s="269">
        <v>10200</v>
      </c>
      <c r="J101" s="197">
        <f t="shared" si="0"/>
        <v>10200</v>
      </c>
      <c r="K101" s="193" t="s">
        <v>34</v>
      </c>
      <c r="L101" s="265"/>
      <c r="M101" s="56"/>
      <c r="N101" s="244"/>
    </row>
    <row r="102" spans="2:14" s="1" customFormat="1" ht="31.5" customHeight="1" outlineLevel="2">
      <c r="B102" s="37"/>
      <c r="C102" s="191" t="s">
        <v>28</v>
      </c>
      <c r="D102" s="191" t="s">
        <v>342</v>
      </c>
      <c r="E102" s="192" t="s">
        <v>2899</v>
      </c>
      <c r="F102" s="193" t="s">
        <v>2900</v>
      </c>
      <c r="G102" s="194" t="s">
        <v>2481</v>
      </c>
      <c r="H102" s="195">
        <v>1</v>
      </c>
      <c r="I102" s="269">
        <v>10200</v>
      </c>
      <c r="J102" s="197">
        <f t="shared" si="0"/>
        <v>10200</v>
      </c>
      <c r="K102" s="193" t="s">
        <v>34</v>
      </c>
      <c r="L102" s="265"/>
      <c r="M102" s="56"/>
      <c r="N102" s="244"/>
    </row>
    <row r="103" spans="2:14" s="1" customFormat="1" ht="31.5" customHeight="1" outlineLevel="2">
      <c r="B103" s="37"/>
      <c r="C103" s="191" t="s">
        <v>340</v>
      </c>
      <c r="D103" s="191" t="s">
        <v>342</v>
      </c>
      <c r="E103" s="192" t="s">
        <v>2901</v>
      </c>
      <c r="F103" s="193" t="s">
        <v>2902</v>
      </c>
      <c r="G103" s="194" t="s">
        <v>2481</v>
      </c>
      <c r="H103" s="195">
        <v>1</v>
      </c>
      <c r="I103" s="269">
        <v>17760</v>
      </c>
      <c r="J103" s="197">
        <f t="shared" si="0"/>
        <v>17760</v>
      </c>
      <c r="K103" s="193" t="s">
        <v>34</v>
      </c>
      <c r="L103" s="265"/>
      <c r="M103" s="56"/>
      <c r="N103" s="244"/>
    </row>
    <row r="104" spans="2:14" s="1" customFormat="1" ht="31.5" customHeight="1" outlineLevel="2">
      <c r="B104" s="37"/>
      <c r="C104" s="191" t="s">
        <v>397</v>
      </c>
      <c r="D104" s="191" t="s">
        <v>342</v>
      </c>
      <c r="E104" s="192" t="s">
        <v>2903</v>
      </c>
      <c r="F104" s="193" t="s">
        <v>2904</v>
      </c>
      <c r="G104" s="194" t="s">
        <v>2481</v>
      </c>
      <c r="H104" s="195">
        <v>1</v>
      </c>
      <c r="I104" s="269">
        <v>17760</v>
      </c>
      <c r="J104" s="197">
        <f t="shared" si="0"/>
        <v>17760</v>
      </c>
      <c r="K104" s="193" t="s">
        <v>34</v>
      </c>
      <c r="L104" s="265"/>
      <c r="M104" s="56"/>
      <c r="N104" s="244"/>
    </row>
    <row r="105" spans="2:14" s="1" customFormat="1" ht="22.5" customHeight="1" outlineLevel="2">
      <c r="B105" s="37"/>
      <c r="C105" s="191" t="s">
        <v>271</v>
      </c>
      <c r="D105" s="191" t="s">
        <v>342</v>
      </c>
      <c r="E105" s="192" t="s">
        <v>2905</v>
      </c>
      <c r="F105" s="193" t="s">
        <v>2906</v>
      </c>
      <c r="G105" s="194" t="s">
        <v>2481</v>
      </c>
      <c r="H105" s="195">
        <v>1</v>
      </c>
      <c r="I105" s="269">
        <v>38360</v>
      </c>
      <c r="J105" s="197">
        <f t="shared" si="0"/>
        <v>38360</v>
      </c>
      <c r="K105" s="193" t="s">
        <v>34</v>
      </c>
      <c r="L105" s="265"/>
      <c r="M105" s="56"/>
      <c r="N105" s="244"/>
    </row>
    <row r="106" spans="2:14" s="1" customFormat="1" ht="44.25" customHeight="1" outlineLevel="2">
      <c r="B106" s="37"/>
      <c r="C106" s="191" t="s">
        <v>403</v>
      </c>
      <c r="D106" s="191" t="s">
        <v>342</v>
      </c>
      <c r="E106" s="192" t="s">
        <v>2907</v>
      </c>
      <c r="F106" s="193" t="s">
        <v>2908</v>
      </c>
      <c r="G106" s="194" t="s">
        <v>1130</v>
      </c>
      <c r="H106" s="195">
        <v>2</v>
      </c>
      <c r="I106" s="269">
        <v>171670</v>
      </c>
      <c r="J106" s="197">
        <f t="shared" si="0"/>
        <v>343340</v>
      </c>
      <c r="K106" s="193" t="s">
        <v>34</v>
      </c>
      <c r="L106" s="265"/>
      <c r="M106" s="56"/>
      <c r="N106" s="244"/>
    </row>
    <row r="107" spans="2:14" s="1" customFormat="1" ht="6.9" customHeight="1">
      <c r="B107" s="51"/>
      <c r="C107" s="52"/>
      <c r="D107" s="52"/>
      <c r="E107" s="52"/>
      <c r="F107" s="52"/>
      <c r="G107" s="52"/>
      <c r="H107" s="52"/>
      <c r="I107" s="135"/>
      <c r="J107" s="52"/>
      <c r="K107" s="52"/>
      <c r="L107" s="267"/>
      <c r="M107" s="56"/>
      <c r="N107" s="244"/>
    </row>
  </sheetData>
  <sheetProtection formatColumns="0" formatRows="0" sort="0" autoFilter="0"/>
  <autoFilter ref="C89:K89"/>
  <mergeCells count="15">
    <mergeCell ref="E80:H80"/>
    <mergeCell ref="E78:H78"/>
    <mergeCell ref="E82:H82"/>
    <mergeCell ref="G1:H1"/>
    <mergeCell ref="M2:O2"/>
    <mergeCell ref="E49:H49"/>
    <mergeCell ref="E53:H53"/>
    <mergeCell ref="E51:H51"/>
    <mergeCell ref="E55:H55"/>
    <mergeCell ref="E76:H76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89" tooltip="Soupis prací" display="3) Soupis prací"/>
    <hyperlink ref="M1:O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L183"/>
  <sheetViews>
    <sheetView showGridLines="0" workbookViewId="0" topLeftCell="A1">
      <pane ySplit="1" topLeftCell="A85" activePane="bottomLeft" state="frozen"/>
      <selection pane="bottomLeft" activeCell="L93" sqref="L93"/>
    </sheetView>
  </sheetViews>
  <sheetFormatPr defaultColWidth="9.33203125" defaultRowHeight="13.5" outlineLevelRow="2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hidden="1" customWidth="1"/>
    <col min="12" max="12" width="1.66796875" style="243" customWidth="1"/>
  </cols>
  <sheetData>
    <row r="1" spans="1:12" ht="21.75" customHeight="1" hidden="1">
      <c r="A1" s="17"/>
      <c r="B1" s="290"/>
      <c r="C1" s="291"/>
      <c r="D1" s="292" t="s">
        <v>1</v>
      </c>
      <c r="E1" s="291"/>
      <c r="F1" s="293" t="s">
        <v>6571</v>
      </c>
      <c r="G1" s="386" t="s">
        <v>6572</v>
      </c>
      <c r="H1" s="386"/>
      <c r="I1" s="294"/>
      <c r="J1" s="293" t="s">
        <v>6573</v>
      </c>
      <c r="K1" s="292" t="s">
        <v>209</v>
      </c>
      <c r="L1" s="295"/>
    </row>
    <row r="2" spans="2:12" ht="36.9" customHeight="1" hidden="1">
      <c r="B2" s="296"/>
      <c r="C2" s="297"/>
      <c r="D2" s="297"/>
      <c r="E2" s="297"/>
      <c r="F2" s="297"/>
      <c r="G2" s="297"/>
      <c r="H2" s="297"/>
      <c r="I2" s="113"/>
      <c r="J2" s="297"/>
      <c r="K2" s="297"/>
      <c r="L2" s="298"/>
    </row>
    <row r="3" spans="2:12" ht="6.9" customHeight="1" hidden="1">
      <c r="B3" s="299"/>
      <c r="C3" s="21"/>
      <c r="D3" s="21"/>
      <c r="E3" s="21"/>
      <c r="F3" s="21"/>
      <c r="G3" s="21"/>
      <c r="H3" s="21"/>
      <c r="I3" s="112"/>
      <c r="J3" s="21"/>
      <c r="K3" s="22"/>
      <c r="L3" s="300"/>
    </row>
    <row r="4" spans="2:12" ht="36.9" customHeight="1" hidden="1">
      <c r="B4" s="301"/>
      <c r="C4" s="262"/>
      <c r="D4" s="25" t="s">
        <v>212</v>
      </c>
      <c r="E4" s="262"/>
      <c r="F4" s="262"/>
      <c r="G4" s="262"/>
      <c r="H4" s="262"/>
      <c r="I4" s="113"/>
      <c r="J4" s="262"/>
      <c r="K4" s="26"/>
      <c r="L4" s="300"/>
    </row>
    <row r="5" spans="2:12" ht="6.9" customHeight="1" hidden="1">
      <c r="B5" s="301"/>
      <c r="C5" s="262"/>
      <c r="D5" s="262"/>
      <c r="E5" s="262"/>
      <c r="F5" s="262"/>
      <c r="G5" s="262"/>
      <c r="H5" s="262"/>
      <c r="I5" s="113"/>
      <c r="J5" s="262"/>
      <c r="K5" s="26"/>
      <c r="L5" s="300"/>
    </row>
    <row r="6" spans="2:12" ht="13.2" hidden="1">
      <c r="B6" s="301"/>
      <c r="C6" s="262"/>
      <c r="D6" s="32" t="s">
        <v>16</v>
      </c>
      <c r="E6" s="262"/>
      <c r="F6" s="262"/>
      <c r="G6" s="262"/>
      <c r="H6" s="262"/>
      <c r="I6" s="113"/>
      <c r="J6" s="262"/>
      <c r="K6" s="26"/>
      <c r="L6" s="300"/>
    </row>
    <row r="7" spans="2:12" ht="22.5" customHeight="1" hidden="1">
      <c r="B7" s="301"/>
      <c r="C7" s="262"/>
      <c r="D7" s="262"/>
      <c r="E7" s="384" t="e">
        <f>#REF!</f>
        <v>#REF!</v>
      </c>
      <c r="F7" s="382"/>
      <c r="G7" s="382"/>
      <c r="H7" s="382"/>
      <c r="I7" s="113"/>
      <c r="J7" s="262"/>
      <c r="K7" s="26"/>
      <c r="L7" s="300"/>
    </row>
    <row r="8" spans="2:12" ht="13.2" hidden="1">
      <c r="B8" s="301"/>
      <c r="C8" s="262"/>
      <c r="D8" s="32" t="s">
        <v>217</v>
      </c>
      <c r="E8" s="262"/>
      <c r="F8" s="262"/>
      <c r="G8" s="262"/>
      <c r="H8" s="262"/>
      <c r="I8" s="113"/>
      <c r="J8" s="262"/>
      <c r="K8" s="26"/>
      <c r="L8" s="300"/>
    </row>
    <row r="9" spans="2:12" ht="22.5" customHeight="1" hidden="1">
      <c r="B9" s="301"/>
      <c r="C9" s="262"/>
      <c r="D9" s="262"/>
      <c r="E9" s="384" t="s">
        <v>219</v>
      </c>
      <c r="F9" s="382"/>
      <c r="G9" s="382"/>
      <c r="H9" s="382"/>
      <c r="I9" s="113"/>
      <c r="J9" s="262"/>
      <c r="K9" s="26"/>
      <c r="L9" s="300"/>
    </row>
    <row r="10" spans="2:12" ht="13.2" hidden="1">
      <c r="B10" s="301"/>
      <c r="C10" s="262"/>
      <c r="D10" s="32" t="s">
        <v>221</v>
      </c>
      <c r="E10" s="262"/>
      <c r="F10" s="262"/>
      <c r="G10" s="262"/>
      <c r="H10" s="262"/>
      <c r="I10" s="113"/>
      <c r="J10" s="262"/>
      <c r="K10" s="26"/>
      <c r="L10" s="300"/>
    </row>
    <row r="11" spans="2:12" s="1" customFormat="1" ht="22.5" customHeight="1" hidden="1">
      <c r="B11" s="302"/>
      <c r="C11" s="260"/>
      <c r="D11" s="260"/>
      <c r="E11" s="383" t="s">
        <v>2877</v>
      </c>
      <c r="F11" s="375"/>
      <c r="G11" s="375"/>
      <c r="H11" s="375"/>
      <c r="I11" s="114"/>
      <c r="J11" s="260"/>
      <c r="K11" s="41"/>
      <c r="L11" s="303"/>
    </row>
    <row r="12" spans="2:12" s="1" customFormat="1" ht="13.2" hidden="1">
      <c r="B12" s="302"/>
      <c r="C12" s="260"/>
      <c r="D12" s="32" t="s">
        <v>225</v>
      </c>
      <c r="E12" s="260"/>
      <c r="F12" s="260"/>
      <c r="G12" s="260"/>
      <c r="H12" s="260"/>
      <c r="I12" s="114"/>
      <c r="J12" s="260"/>
      <c r="K12" s="41"/>
      <c r="L12" s="303"/>
    </row>
    <row r="13" spans="2:12" s="1" customFormat="1" ht="36.9" customHeight="1" hidden="1">
      <c r="B13" s="302"/>
      <c r="C13" s="260"/>
      <c r="D13" s="260"/>
      <c r="E13" s="385" t="s">
        <v>2909</v>
      </c>
      <c r="F13" s="375"/>
      <c r="G13" s="375"/>
      <c r="H13" s="375"/>
      <c r="I13" s="114"/>
      <c r="J13" s="260"/>
      <c r="K13" s="41"/>
      <c r="L13" s="303"/>
    </row>
    <row r="14" spans="2:12" s="1" customFormat="1" ht="13.5" hidden="1">
      <c r="B14" s="302"/>
      <c r="C14" s="260"/>
      <c r="D14" s="260"/>
      <c r="E14" s="260"/>
      <c r="F14" s="260"/>
      <c r="G14" s="260"/>
      <c r="H14" s="260"/>
      <c r="I14" s="114"/>
      <c r="J14" s="260"/>
      <c r="K14" s="41"/>
      <c r="L14" s="303"/>
    </row>
    <row r="15" spans="2:12" s="1" customFormat="1" ht="14.4" customHeight="1" hidden="1">
      <c r="B15" s="302"/>
      <c r="C15" s="260"/>
      <c r="D15" s="32" t="s">
        <v>19</v>
      </c>
      <c r="E15" s="260"/>
      <c r="F15" s="30" t="s">
        <v>20</v>
      </c>
      <c r="G15" s="260"/>
      <c r="H15" s="260"/>
      <c r="I15" s="115" t="s">
        <v>21</v>
      </c>
      <c r="J15" s="30" t="s">
        <v>34</v>
      </c>
      <c r="K15" s="41"/>
      <c r="L15" s="303"/>
    </row>
    <row r="16" spans="2:12" s="1" customFormat="1" ht="14.4" customHeight="1" hidden="1">
      <c r="B16" s="302"/>
      <c r="C16" s="260"/>
      <c r="D16" s="32" t="s">
        <v>24</v>
      </c>
      <c r="E16" s="260"/>
      <c r="F16" s="30" t="s">
        <v>25</v>
      </c>
      <c r="G16" s="260"/>
      <c r="H16" s="260"/>
      <c r="I16" s="115" t="s">
        <v>26</v>
      </c>
      <c r="J16" s="116" t="str">
        <f>'Rekapitulace stavby'!G8</f>
        <v>6.4.2016</v>
      </c>
      <c r="K16" s="41"/>
      <c r="L16" s="303"/>
    </row>
    <row r="17" spans="2:12" s="1" customFormat="1" ht="10.95" customHeight="1" hidden="1">
      <c r="B17" s="302"/>
      <c r="C17" s="260"/>
      <c r="D17" s="260"/>
      <c r="E17" s="260"/>
      <c r="F17" s="260"/>
      <c r="G17" s="260"/>
      <c r="H17" s="260"/>
      <c r="I17" s="114"/>
      <c r="J17" s="260"/>
      <c r="K17" s="41"/>
      <c r="L17" s="303"/>
    </row>
    <row r="18" spans="2:12" s="1" customFormat="1" ht="14.4" customHeight="1" hidden="1">
      <c r="B18" s="302"/>
      <c r="C18" s="260"/>
      <c r="D18" s="32" t="s">
        <v>32</v>
      </c>
      <c r="E18" s="260"/>
      <c r="F18" s="260"/>
      <c r="G18" s="260"/>
      <c r="H18" s="260"/>
      <c r="I18" s="115" t="s">
        <v>33</v>
      </c>
      <c r="J18" s="30" t="s">
        <v>34</v>
      </c>
      <c r="K18" s="41"/>
      <c r="L18" s="303"/>
    </row>
    <row r="19" spans="2:12" s="1" customFormat="1" ht="18" customHeight="1" hidden="1">
      <c r="B19" s="302"/>
      <c r="C19" s="260"/>
      <c r="D19" s="260"/>
      <c r="E19" s="30" t="s">
        <v>35</v>
      </c>
      <c r="F19" s="260"/>
      <c r="G19" s="260"/>
      <c r="H19" s="260"/>
      <c r="I19" s="115" t="s">
        <v>36</v>
      </c>
      <c r="J19" s="30" t="s">
        <v>34</v>
      </c>
      <c r="K19" s="41"/>
      <c r="L19" s="303"/>
    </row>
    <row r="20" spans="2:12" s="1" customFormat="1" ht="6.9" customHeight="1" hidden="1">
      <c r="B20" s="302"/>
      <c r="C20" s="260"/>
      <c r="D20" s="260"/>
      <c r="E20" s="260"/>
      <c r="F20" s="260"/>
      <c r="G20" s="260"/>
      <c r="H20" s="260"/>
      <c r="I20" s="114"/>
      <c r="J20" s="260"/>
      <c r="K20" s="41"/>
      <c r="L20" s="303"/>
    </row>
    <row r="21" spans="2:12" s="1" customFormat="1" ht="14.4" customHeight="1" hidden="1">
      <c r="B21" s="302"/>
      <c r="C21" s="260"/>
      <c r="D21" s="32" t="s">
        <v>37</v>
      </c>
      <c r="E21" s="260"/>
      <c r="F21" s="260"/>
      <c r="G21" s="260"/>
      <c r="H21" s="260"/>
      <c r="I21" s="115" t="s">
        <v>33</v>
      </c>
      <c r="J21" s="30" t="str">
        <f>IF('Rekapitulace stavby'!G13="Vyplň údaj","",IF('Rekapitulace stavby'!G13="","",'Rekapitulace stavby'!G13))</f>
        <v>46342796</v>
      </c>
      <c r="K21" s="41"/>
      <c r="L21" s="303"/>
    </row>
    <row r="22" spans="2:12" s="1" customFormat="1" ht="18" customHeight="1" hidden="1">
      <c r="B22" s="302"/>
      <c r="C22" s="260"/>
      <c r="D22" s="260"/>
      <c r="E22" s="30" t="e">
        <f>IF(#REF!="Vyplň údaj","",IF(#REF!="","",#REF!))</f>
        <v>#REF!</v>
      </c>
      <c r="F22" s="260"/>
      <c r="G22" s="260"/>
      <c r="H22" s="260"/>
      <c r="I22" s="115" t="s">
        <v>36</v>
      </c>
      <c r="J22" s="30" t="str">
        <f>IF('Rekapitulace stavby'!G14="Vyplň údaj","",IF('Rekapitulace stavby'!G14="","",'Rekapitulace stavby'!G14))</f>
        <v>CZ46342796</v>
      </c>
      <c r="K22" s="41"/>
      <c r="L22" s="303"/>
    </row>
    <row r="23" spans="2:12" s="1" customFormat="1" ht="6.9" customHeight="1" hidden="1">
      <c r="B23" s="302"/>
      <c r="C23" s="260"/>
      <c r="D23" s="260"/>
      <c r="E23" s="260"/>
      <c r="F23" s="260"/>
      <c r="G23" s="260"/>
      <c r="H23" s="260"/>
      <c r="I23" s="114"/>
      <c r="J23" s="260"/>
      <c r="K23" s="41"/>
      <c r="L23" s="303"/>
    </row>
    <row r="24" spans="2:12" s="1" customFormat="1" ht="14.4" customHeight="1" hidden="1">
      <c r="B24" s="302"/>
      <c r="C24" s="260"/>
      <c r="D24" s="32" t="s">
        <v>38</v>
      </c>
      <c r="E24" s="260"/>
      <c r="F24" s="260"/>
      <c r="G24" s="260"/>
      <c r="H24" s="260"/>
      <c r="I24" s="115" t="s">
        <v>33</v>
      </c>
      <c r="J24" s="30" t="s">
        <v>34</v>
      </c>
      <c r="K24" s="41"/>
      <c r="L24" s="303"/>
    </row>
    <row r="25" spans="2:12" s="1" customFormat="1" ht="18" customHeight="1" hidden="1">
      <c r="B25" s="302"/>
      <c r="C25" s="260"/>
      <c r="D25" s="260"/>
      <c r="E25" s="30" t="s">
        <v>39</v>
      </c>
      <c r="F25" s="260"/>
      <c r="G25" s="260"/>
      <c r="H25" s="260"/>
      <c r="I25" s="115" t="s">
        <v>36</v>
      </c>
      <c r="J25" s="30" t="s">
        <v>34</v>
      </c>
      <c r="K25" s="41"/>
      <c r="L25" s="303"/>
    </row>
    <row r="26" spans="2:12" s="1" customFormat="1" ht="6.9" customHeight="1" hidden="1">
      <c r="B26" s="302"/>
      <c r="C26" s="260"/>
      <c r="D26" s="260"/>
      <c r="E26" s="260"/>
      <c r="F26" s="260"/>
      <c r="G26" s="260"/>
      <c r="H26" s="260"/>
      <c r="I26" s="114"/>
      <c r="J26" s="260"/>
      <c r="K26" s="41"/>
      <c r="L26" s="303"/>
    </row>
    <row r="27" spans="2:12" s="1" customFormat="1" ht="14.4" customHeight="1" hidden="1">
      <c r="B27" s="302"/>
      <c r="C27" s="260"/>
      <c r="D27" s="32" t="s">
        <v>41</v>
      </c>
      <c r="E27" s="260"/>
      <c r="F27" s="260"/>
      <c r="G27" s="260"/>
      <c r="H27" s="260"/>
      <c r="I27" s="114"/>
      <c r="J27" s="260"/>
      <c r="K27" s="41"/>
      <c r="L27" s="303"/>
    </row>
    <row r="28" spans="2:12" s="7" customFormat="1" ht="22.5" customHeight="1" hidden="1">
      <c r="B28" s="304"/>
      <c r="C28" s="264"/>
      <c r="D28" s="264"/>
      <c r="E28" s="387" t="s">
        <v>34</v>
      </c>
      <c r="F28" s="388"/>
      <c r="G28" s="388"/>
      <c r="H28" s="388"/>
      <c r="I28" s="119"/>
      <c r="J28" s="264"/>
      <c r="K28" s="120"/>
      <c r="L28" s="305"/>
    </row>
    <row r="29" spans="2:12" s="1" customFormat="1" ht="6.9" customHeight="1" hidden="1">
      <c r="B29" s="302"/>
      <c r="C29" s="260"/>
      <c r="D29" s="260"/>
      <c r="E29" s="260"/>
      <c r="F29" s="260"/>
      <c r="G29" s="260"/>
      <c r="H29" s="260"/>
      <c r="I29" s="114"/>
      <c r="J29" s="260"/>
      <c r="K29" s="41"/>
      <c r="L29" s="303"/>
    </row>
    <row r="30" spans="2:12" s="1" customFormat="1" ht="6.9" customHeight="1" hidden="1">
      <c r="B30" s="302"/>
      <c r="C30" s="260"/>
      <c r="D30" s="79"/>
      <c r="E30" s="79"/>
      <c r="F30" s="79"/>
      <c r="G30" s="79"/>
      <c r="H30" s="79"/>
      <c r="I30" s="121"/>
      <c r="J30" s="79"/>
      <c r="K30" s="122"/>
      <c r="L30" s="303"/>
    </row>
    <row r="31" spans="2:12" s="1" customFormat="1" ht="25.35" customHeight="1" hidden="1">
      <c r="B31" s="302"/>
      <c r="C31" s="260"/>
      <c r="D31" s="123" t="s">
        <v>42</v>
      </c>
      <c r="E31" s="260"/>
      <c r="F31" s="260"/>
      <c r="G31" s="260"/>
      <c r="H31" s="260"/>
      <c r="I31" s="114"/>
      <c r="J31" s="124">
        <f>ROUND(J94,2)</f>
        <v>536625</v>
      </c>
      <c r="K31" s="41"/>
      <c r="L31" s="303"/>
    </row>
    <row r="32" spans="2:12" s="1" customFormat="1" ht="6.9" customHeight="1" hidden="1">
      <c r="B32" s="302"/>
      <c r="C32" s="260"/>
      <c r="D32" s="79"/>
      <c r="E32" s="79"/>
      <c r="F32" s="79"/>
      <c r="G32" s="79"/>
      <c r="H32" s="79"/>
      <c r="I32" s="121"/>
      <c r="J32" s="79"/>
      <c r="K32" s="122"/>
      <c r="L32" s="303"/>
    </row>
    <row r="33" spans="2:12" s="1" customFormat="1" ht="14.4" customHeight="1" hidden="1">
      <c r="B33" s="302"/>
      <c r="C33" s="260"/>
      <c r="D33" s="260"/>
      <c r="E33" s="260"/>
      <c r="F33" s="42" t="s">
        <v>44</v>
      </c>
      <c r="G33" s="260"/>
      <c r="H33" s="260"/>
      <c r="I33" s="125" t="s">
        <v>43</v>
      </c>
      <c r="J33" s="42" t="s">
        <v>45</v>
      </c>
      <c r="K33" s="41"/>
      <c r="L33" s="303"/>
    </row>
    <row r="34" spans="2:12" s="1" customFormat="1" ht="14.4" customHeight="1" hidden="1">
      <c r="B34" s="302"/>
      <c r="C34" s="260"/>
      <c r="D34" s="263" t="s">
        <v>46</v>
      </c>
      <c r="E34" s="263" t="s">
        <v>47</v>
      </c>
      <c r="F34" s="126" t="e">
        <f>ROUND(SUM(#REF!),2)</f>
        <v>#REF!</v>
      </c>
      <c r="G34" s="260"/>
      <c r="H34" s="260"/>
      <c r="I34" s="127">
        <v>0.21</v>
      </c>
      <c r="J34" s="126" t="e">
        <f>ROUND(ROUND((SUM(#REF!)),2)*I34,2)</f>
        <v>#REF!</v>
      </c>
      <c r="K34" s="41"/>
      <c r="L34" s="303"/>
    </row>
    <row r="35" spans="2:12" s="1" customFormat="1" ht="14.4" customHeight="1" hidden="1">
      <c r="B35" s="302"/>
      <c r="C35" s="260"/>
      <c r="D35" s="260"/>
      <c r="E35" s="263" t="s">
        <v>48</v>
      </c>
      <c r="F35" s="126" t="e">
        <f>ROUND(SUM(#REF!),2)</f>
        <v>#REF!</v>
      </c>
      <c r="G35" s="260"/>
      <c r="H35" s="260"/>
      <c r="I35" s="127">
        <v>0.15</v>
      </c>
      <c r="J35" s="126" t="e">
        <f>ROUND(ROUND((SUM(#REF!)),2)*I35,2)</f>
        <v>#REF!</v>
      </c>
      <c r="K35" s="41"/>
      <c r="L35" s="303"/>
    </row>
    <row r="36" spans="2:12" s="1" customFormat="1" ht="14.4" customHeight="1" hidden="1">
      <c r="B36" s="302"/>
      <c r="C36" s="260"/>
      <c r="D36" s="260"/>
      <c r="E36" s="263" t="s">
        <v>49</v>
      </c>
      <c r="F36" s="126" t="e">
        <f>ROUND(SUM(#REF!),2)</f>
        <v>#REF!</v>
      </c>
      <c r="G36" s="260"/>
      <c r="H36" s="260"/>
      <c r="I36" s="127">
        <v>0.21</v>
      </c>
      <c r="J36" s="126">
        <v>0</v>
      </c>
      <c r="K36" s="41"/>
      <c r="L36" s="303"/>
    </row>
    <row r="37" spans="2:12" s="1" customFormat="1" ht="14.4" customHeight="1" hidden="1">
      <c r="B37" s="302"/>
      <c r="C37" s="260"/>
      <c r="D37" s="260"/>
      <c r="E37" s="263" t="s">
        <v>50</v>
      </c>
      <c r="F37" s="126" t="e">
        <f>ROUND(SUM(#REF!),2)</f>
        <v>#REF!</v>
      </c>
      <c r="G37" s="260"/>
      <c r="H37" s="260"/>
      <c r="I37" s="127">
        <v>0.15</v>
      </c>
      <c r="J37" s="126">
        <v>0</v>
      </c>
      <c r="K37" s="41"/>
      <c r="L37" s="303"/>
    </row>
    <row r="38" spans="2:12" s="1" customFormat="1" ht="14.4" customHeight="1" hidden="1">
      <c r="B38" s="302"/>
      <c r="C38" s="260"/>
      <c r="D38" s="260"/>
      <c r="E38" s="263" t="s">
        <v>51</v>
      </c>
      <c r="F38" s="126" t="e">
        <f>ROUND(SUM(#REF!),2)</f>
        <v>#REF!</v>
      </c>
      <c r="G38" s="260"/>
      <c r="H38" s="260"/>
      <c r="I38" s="127">
        <v>0</v>
      </c>
      <c r="J38" s="126">
        <v>0</v>
      </c>
      <c r="K38" s="41"/>
      <c r="L38" s="303"/>
    </row>
    <row r="39" spans="2:12" s="1" customFormat="1" ht="6.9" customHeight="1" hidden="1">
      <c r="B39" s="302"/>
      <c r="C39" s="260"/>
      <c r="D39" s="260"/>
      <c r="E39" s="260"/>
      <c r="F39" s="260"/>
      <c r="G39" s="260"/>
      <c r="H39" s="260"/>
      <c r="I39" s="114"/>
      <c r="J39" s="260"/>
      <c r="K39" s="41"/>
      <c r="L39" s="303"/>
    </row>
    <row r="40" spans="2:12" s="1" customFormat="1" ht="25.35" customHeight="1" hidden="1">
      <c r="B40" s="302"/>
      <c r="C40" s="128"/>
      <c r="D40" s="129" t="s">
        <v>52</v>
      </c>
      <c r="E40" s="261"/>
      <c r="F40" s="261"/>
      <c r="G40" s="130" t="s">
        <v>53</v>
      </c>
      <c r="H40" s="131" t="s">
        <v>54</v>
      </c>
      <c r="I40" s="132"/>
      <c r="J40" s="133" t="e">
        <f>SUM(J31:J38)</f>
        <v>#REF!</v>
      </c>
      <c r="K40" s="134"/>
      <c r="L40" s="306"/>
    </row>
    <row r="41" spans="2:12" s="1" customFormat="1" ht="14.4" customHeight="1" hidden="1">
      <c r="B41" s="307"/>
      <c r="C41" s="52"/>
      <c r="D41" s="52"/>
      <c r="E41" s="52"/>
      <c r="F41" s="52"/>
      <c r="G41" s="52"/>
      <c r="H41" s="52"/>
      <c r="I41" s="135"/>
      <c r="J41" s="52"/>
      <c r="K41" s="53"/>
      <c r="L41" s="303"/>
    </row>
    <row r="42" spans="2:12" ht="13.5" hidden="1">
      <c r="B42" s="296"/>
      <c r="C42" s="297"/>
      <c r="D42" s="297"/>
      <c r="E42" s="297"/>
      <c r="F42" s="297"/>
      <c r="G42" s="297"/>
      <c r="H42" s="297"/>
      <c r="I42" s="113"/>
      <c r="J42" s="297"/>
      <c r="K42" s="297"/>
      <c r="L42" s="298"/>
    </row>
    <row r="43" spans="2:12" ht="13.5" hidden="1">
      <c r="B43" s="296"/>
      <c r="C43" s="297"/>
      <c r="D43" s="297"/>
      <c r="E43" s="297"/>
      <c r="F43" s="297"/>
      <c r="G43" s="297"/>
      <c r="H43" s="297"/>
      <c r="I43" s="113"/>
      <c r="J43" s="297"/>
      <c r="K43" s="297"/>
      <c r="L43" s="298"/>
    </row>
    <row r="44" spans="2:12" ht="13.5" hidden="1">
      <c r="B44" s="296"/>
      <c r="C44" s="297"/>
      <c r="D44" s="297"/>
      <c r="E44" s="297"/>
      <c r="F44" s="297"/>
      <c r="G44" s="297"/>
      <c r="H44" s="297"/>
      <c r="I44" s="113"/>
      <c r="J44" s="297"/>
      <c r="K44" s="297"/>
      <c r="L44" s="298"/>
    </row>
    <row r="45" spans="2:12" s="1" customFormat="1" ht="6.9" customHeight="1" hidden="1">
      <c r="B45" s="308"/>
      <c r="C45" s="137"/>
      <c r="D45" s="137"/>
      <c r="E45" s="137"/>
      <c r="F45" s="137"/>
      <c r="G45" s="137"/>
      <c r="H45" s="137"/>
      <c r="I45" s="138"/>
      <c r="J45" s="137"/>
      <c r="K45" s="139"/>
      <c r="L45" s="309"/>
    </row>
    <row r="46" spans="2:12" s="1" customFormat="1" ht="36.9" customHeight="1" hidden="1">
      <c r="B46" s="302"/>
      <c r="C46" s="25" t="s">
        <v>264</v>
      </c>
      <c r="D46" s="260"/>
      <c r="E46" s="260"/>
      <c r="F46" s="260"/>
      <c r="G46" s="260"/>
      <c r="H46" s="260"/>
      <c r="I46" s="114"/>
      <c r="J46" s="260"/>
      <c r="K46" s="41"/>
      <c r="L46" s="303"/>
    </row>
    <row r="47" spans="2:12" s="1" customFormat="1" ht="6.9" customHeight="1" hidden="1">
      <c r="B47" s="302"/>
      <c r="C47" s="260"/>
      <c r="D47" s="260"/>
      <c r="E47" s="260"/>
      <c r="F47" s="260"/>
      <c r="G47" s="260"/>
      <c r="H47" s="260"/>
      <c r="I47" s="114"/>
      <c r="J47" s="260"/>
      <c r="K47" s="41"/>
      <c r="L47" s="303"/>
    </row>
    <row r="48" spans="2:12" s="1" customFormat="1" ht="14.4" customHeight="1" hidden="1">
      <c r="B48" s="302"/>
      <c r="C48" s="32" t="s">
        <v>16</v>
      </c>
      <c r="D48" s="260"/>
      <c r="E48" s="260"/>
      <c r="F48" s="260"/>
      <c r="G48" s="260"/>
      <c r="H48" s="260"/>
      <c r="I48" s="114"/>
      <c r="J48" s="260"/>
      <c r="K48" s="41"/>
      <c r="L48" s="303"/>
    </row>
    <row r="49" spans="2:12" s="1" customFormat="1" ht="22.5" customHeight="1" hidden="1">
      <c r="B49" s="302"/>
      <c r="C49" s="260"/>
      <c r="D49" s="260"/>
      <c r="E49" s="384" t="e">
        <f>E7</f>
        <v>#REF!</v>
      </c>
      <c r="F49" s="375"/>
      <c r="G49" s="375"/>
      <c r="H49" s="375"/>
      <c r="I49" s="114"/>
      <c r="J49" s="260"/>
      <c r="K49" s="41"/>
      <c r="L49" s="303"/>
    </row>
    <row r="50" spans="2:12" ht="13.2" hidden="1">
      <c r="B50" s="301"/>
      <c r="C50" s="32" t="s">
        <v>217</v>
      </c>
      <c r="D50" s="262"/>
      <c r="E50" s="262"/>
      <c r="F50" s="262"/>
      <c r="G50" s="262"/>
      <c r="H50" s="262"/>
      <c r="I50" s="113"/>
      <c r="J50" s="262"/>
      <c r="K50" s="26"/>
      <c r="L50" s="300"/>
    </row>
    <row r="51" spans="2:12" ht="22.5" customHeight="1" hidden="1">
      <c r="B51" s="301"/>
      <c r="C51" s="262"/>
      <c r="D51" s="262"/>
      <c r="E51" s="384" t="s">
        <v>219</v>
      </c>
      <c r="F51" s="382"/>
      <c r="G51" s="382"/>
      <c r="H51" s="382"/>
      <c r="I51" s="113"/>
      <c r="J51" s="262"/>
      <c r="K51" s="26"/>
      <c r="L51" s="300"/>
    </row>
    <row r="52" spans="2:12" ht="13.2" hidden="1">
      <c r="B52" s="301"/>
      <c r="C52" s="32" t="s">
        <v>221</v>
      </c>
      <c r="D52" s="262"/>
      <c r="E52" s="262"/>
      <c r="F52" s="262"/>
      <c r="G52" s="262"/>
      <c r="H52" s="262"/>
      <c r="I52" s="113"/>
      <c r="J52" s="262"/>
      <c r="K52" s="26"/>
      <c r="L52" s="300"/>
    </row>
    <row r="53" spans="2:12" s="1" customFormat="1" ht="22.5" customHeight="1" hidden="1">
      <c r="B53" s="302"/>
      <c r="C53" s="260"/>
      <c r="D53" s="260"/>
      <c r="E53" s="383" t="s">
        <v>2877</v>
      </c>
      <c r="F53" s="375"/>
      <c r="G53" s="375"/>
      <c r="H53" s="375"/>
      <c r="I53" s="114"/>
      <c r="J53" s="260"/>
      <c r="K53" s="41"/>
      <c r="L53" s="303"/>
    </row>
    <row r="54" spans="2:12" s="1" customFormat="1" ht="14.4" customHeight="1" hidden="1">
      <c r="B54" s="302"/>
      <c r="C54" s="32" t="s">
        <v>225</v>
      </c>
      <c r="D54" s="260"/>
      <c r="E54" s="260"/>
      <c r="F54" s="260"/>
      <c r="G54" s="260"/>
      <c r="H54" s="260"/>
      <c r="I54" s="114"/>
      <c r="J54" s="260"/>
      <c r="K54" s="41"/>
      <c r="L54" s="303"/>
    </row>
    <row r="55" spans="2:12" s="1" customFormat="1" ht="23.25" customHeight="1" hidden="1">
      <c r="B55" s="302"/>
      <c r="C55" s="260"/>
      <c r="D55" s="260"/>
      <c r="E55" s="385" t="str">
        <f>E13</f>
        <v>PS 10.2 - Elektro část a ASŘ</v>
      </c>
      <c r="F55" s="375"/>
      <c r="G55" s="375"/>
      <c r="H55" s="375"/>
      <c r="I55" s="114"/>
      <c r="J55" s="260"/>
      <c r="K55" s="41"/>
      <c r="L55" s="303"/>
    </row>
    <row r="56" spans="2:12" s="1" customFormat="1" ht="6.9" customHeight="1" hidden="1">
      <c r="B56" s="302"/>
      <c r="C56" s="260"/>
      <c r="D56" s="260"/>
      <c r="E56" s="260"/>
      <c r="F56" s="260"/>
      <c r="G56" s="260"/>
      <c r="H56" s="260"/>
      <c r="I56" s="114"/>
      <c r="J56" s="260"/>
      <c r="K56" s="41"/>
      <c r="L56" s="303"/>
    </row>
    <row r="57" spans="2:12" s="1" customFormat="1" ht="18" customHeight="1" hidden="1">
      <c r="B57" s="302"/>
      <c r="C57" s="32" t="s">
        <v>24</v>
      </c>
      <c r="D57" s="260"/>
      <c r="E57" s="260"/>
      <c r="F57" s="30" t="str">
        <f>F16</f>
        <v>HRANICE - DRAHOTUŠE</v>
      </c>
      <c r="G57" s="260"/>
      <c r="H57" s="260"/>
      <c r="I57" s="115" t="s">
        <v>26</v>
      </c>
      <c r="J57" s="116" t="str">
        <f>IF(J16="","",J16)</f>
        <v>6.4.2016</v>
      </c>
      <c r="K57" s="41"/>
      <c r="L57" s="303"/>
    </row>
    <row r="58" spans="2:12" s="1" customFormat="1" ht="6.9" customHeight="1" hidden="1">
      <c r="B58" s="302"/>
      <c r="C58" s="260"/>
      <c r="D58" s="260"/>
      <c r="E58" s="260"/>
      <c r="F58" s="260"/>
      <c r="G58" s="260"/>
      <c r="H58" s="260"/>
      <c r="I58" s="114"/>
      <c r="J58" s="260"/>
      <c r="K58" s="41"/>
      <c r="L58" s="303"/>
    </row>
    <row r="59" spans="2:12" s="1" customFormat="1" ht="13.2" hidden="1">
      <c r="B59" s="302"/>
      <c r="C59" s="32" t="s">
        <v>32</v>
      </c>
      <c r="D59" s="260"/>
      <c r="E59" s="260"/>
      <c r="F59" s="30" t="str">
        <f>E19</f>
        <v>VODOVODY A KANALIZACE PŘEROV a.s.</v>
      </c>
      <c r="G59" s="260"/>
      <c r="H59" s="260"/>
      <c r="I59" s="115" t="s">
        <v>38</v>
      </c>
      <c r="J59" s="30" t="str">
        <f>E25</f>
        <v>JV PROJEKT VH s.r.o., BRNO</v>
      </c>
      <c r="K59" s="41"/>
      <c r="L59" s="303"/>
    </row>
    <row r="60" spans="2:12" s="1" customFormat="1" ht="14.4" customHeight="1" hidden="1">
      <c r="B60" s="302"/>
      <c r="C60" s="32" t="s">
        <v>37</v>
      </c>
      <c r="D60" s="260"/>
      <c r="E60" s="260"/>
      <c r="F60" s="30" t="e">
        <f>IF(E22="","",E22)</f>
        <v>#REF!</v>
      </c>
      <c r="G60" s="260"/>
      <c r="H60" s="260"/>
      <c r="I60" s="114"/>
      <c r="J60" s="260"/>
      <c r="K60" s="41"/>
      <c r="L60" s="303"/>
    </row>
    <row r="61" spans="2:12" s="1" customFormat="1" ht="10.35" customHeight="1" hidden="1">
      <c r="B61" s="302"/>
      <c r="C61" s="260"/>
      <c r="D61" s="260"/>
      <c r="E61" s="260"/>
      <c r="F61" s="260"/>
      <c r="G61" s="260"/>
      <c r="H61" s="260"/>
      <c r="I61" s="114"/>
      <c r="J61" s="260"/>
      <c r="K61" s="41"/>
      <c r="L61" s="303"/>
    </row>
    <row r="62" spans="2:12" s="1" customFormat="1" ht="29.25" customHeight="1" hidden="1">
      <c r="B62" s="302"/>
      <c r="C62" s="140" t="s">
        <v>282</v>
      </c>
      <c r="D62" s="128"/>
      <c r="E62" s="128"/>
      <c r="F62" s="128"/>
      <c r="G62" s="128"/>
      <c r="H62" s="128"/>
      <c r="I62" s="141"/>
      <c r="J62" s="142" t="s">
        <v>283</v>
      </c>
      <c r="K62" s="143"/>
      <c r="L62" s="306"/>
    </row>
    <row r="63" spans="2:12" s="1" customFormat="1" ht="10.35" customHeight="1" hidden="1">
      <c r="B63" s="302"/>
      <c r="C63" s="260"/>
      <c r="D63" s="260"/>
      <c r="E63" s="260"/>
      <c r="F63" s="260"/>
      <c r="G63" s="260"/>
      <c r="H63" s="260"/>
      <c r="I63" s="114"/>
      <c r="J63" s="260"/>
      <c r="K63" s="41"/>
      <c r="L63" s="303"/>
    </row>
    <row r="64" spans="2:12" s="1" customFormat="1" ht="29.25" customHeight="1" hidden="1">
      <c r="B64" s="302"/>
      <c r="C64" s="144" t="s">
        <v>285</v>
      </c>
      <c r="D64" s="260"/>
      <c r="E64" s="260"/>
      <c r="F64" s="260"/>
      <c r="G64" s="260"/>
      <c r="H64" s="260"/>
      <c r="I64" s="114"/>
      <c r="J64" s="124">
        <f>J94</f>
        <v>536625</v>
      </c>
      <c r="K64" s="41"/>
      <c r="L64" s="303"/>
    </row>
    <row r="65" spans="2:12" s="8" customFormat="1" ht="24.9" customHeight="1" hidden="1">
      <c r="B65" s="310"/>
      <c r="C65" s="146"/>
      <c r="D65" s="147" t="s">
        <v>2910</v>
      </c>
      <c r="E65" s="148"/>
      <c r="F65" s="148"/>
      <c r="G65" s="148"/>
      <c r="H65" s="148"/>
      <c r="I65" s="149"/>
      <c r="J65" s="150">
        <f>J95</f>
        <v>536625</v>
      </c>
      <c r="K65" s="151"/>
      <c r="L65" s="311"/>
    </row>
    <row r="66" spans="2:12" s="9" customFormat="1" ht="19.95" customHeight="1" hidden="1">
      <c r="B66" s="312"/>
      <c r="C66" s="153"/>
      <c r="D66" s="154" t="s">
        <v>2911</v>
      </c>
      <c r="E66" s="155"/>
      <c r="F66" s="155"/>
      <c r="G66" s="155"/>
      <c r="H66" s="155"/>
      <c r="I66" s="156"/>
      <c r="J66" s="157">
        <f>J96</f>
        <v>112247.69999999998</v>
      </c>
      <c r="K66" s="158"/>
      <c r="L66" s="313"/>
    </row>
    <row r="67" spans="2:12" s="9" customFormat="1" ht="19.95" customHeight="1" hidden="1">
      <c r="B67" s="312"/>
      <c r="C67" s="153"/>
      <c r="D67" s="154" t="s">
        <v>2912</v>
      </c>
      <c r="E67" s="155"/>
      <c r="F67" s="155"/>
      <c r="G67" s="155"/>
      <c r="H67" s="155"/>
      <c r="I67" s="156"/>
      <c r="J67" s="157">
        <f>J147</f>
        <v>144183.7</v>
      </c>
      <c r="K67" s="158"/>
      <c r="L67" s="313"/>
    </row>
    <row r="68" spans="2:12" s="9" customFormat="1" ht="19.95" customHeight="1" hidden="1">
      <c r="B68" s="312"/>
      <c r="C68" s="153"/>
      <c r="D68" s="154" t="s">
        <v>2913</v>
      </c>
      <c r="E68" s="155"/>
      <c r="F68" s="155"/>
      <c r="G68" s="155"/>
      <c r="H68" s="155"/>
      <c r="I68" s="156"/>
      <c r="J68" s="157">
        <f>J155</f>
        <v>76655</v>
      </c>
      <c r="K68" s="158"/>
      <c r="L68" s="313"/>
    </row>
    <row r="69" spans="2:12" s="9" customFormat="1" ht="19.95" customHeight="1" hidden="1">
      <c r="B69" s="312"/>
      <c r="C69" s="153"/>
      <c r="D69" s="154" t="s">
        <v>2914</v>
      </c>
      <c r="E69" s="155"/>
      <c r="F69" s="155"/>
      <c r="G69" s="155"/>
      <c r="H69" s="155"/>
      <c r="I69" s="156"/>
      <c r="J69" s="157">
        <f>J170</f>
        <v>193406.4</v>
      </c>
      <c r="K69" s="158"/>
      <c r="L69" s="313"/>
    </row>
    <row r="70" spans="2:12" s="9" customFormat="1" ht="19.95" customHeight="1" hidden="1">
      <c r="B70" s="312"/>
      <c r="C70" s="153"/>
      <c r="D70" s="154" t="s">
        <v>2915</v>
      </c>
      <c r="E70" s="155"/>
      <c r="F70" s="155"/>
      <c r="G70" s="155"/>
      <c r="H70" s="155"/>
      <c r="I70" s="156"/>
      <c r="J70" s="157">
        <f>J179</f>
        <v>10132.2</v>
      </c>
      <c r="K70" s="158"/>
      <c r="L70" s="313"/>
    </row>
    <row r="71" spans="2:12" s="1" customFormat="1" ht="21.75" customHeight="1" hidden="1">
      <c r="B71" s="302"/>
      <c r="C71" s="260"/>
      <c r="D71" s="260"/>
      <c r="E71" s="260"/>
      <c r="F71" s="260"/>
      <c r="G71" s="260"/>
      <c r="H71" s="260"/>
      <c r="I71" s="114"/>
      <c r="J71" s="260"/>
      <c r="K71" s="41"/>
      <c r="L71" s="303"/>
    </row>
    <row r="72" spans="2:12" s="1" customFormat="1" ht="6.9" customHeight="1" hidden="1">
      <c r="B72" s="307"/>
      <c r="C72" s="52"/>
      <c r="D72" s="52"/>
      <c r="E72" s="52"/>
      <c r="F72" s="52"/>
      <c r="G72" s="52"/>
      <c r="H72" s="52"/>
      <c r="I72" s="135"/>
      <c r="J72" s="52"/>
      <c r="K72" s="53"/>
      <c r="L72" s="303"/>
    </row>
    <row r="73" spans="2:12" ht="13.5" hidden="1">
      <c r="B73" s="296"/>
      <c r="C73" s="297"/>
      <c r="D73" s="297"/>
      <c r="E73" s="297"/>
      <c r="F73" s="297"/>
      <c r="G73" s="297"/>
      <c r="H73" s="297"/>
      <c r="I73" s="113"/>
      <c r="J73" s="297"/>
      <c r="K73" s="297"/>
      <c r="L73" s="298"/>
    </row>
    <row r="74" spans="2:12" ht="13.5" hidden="1">
      <c r="B74" s="296"/>
      <c r="C74" s="297"/>
      <c r="D74" s="297"/>
      <c r="E74" s="297"/>
      <c r="F74" s="297"/>
      <c r="G74" s="297"/>
      <c r="H74" s="297"/>
      <c r="I74" s="113"/>
      <c r="J74" s="297"/>
      <c r="K74" s="297"/>
      <c r="L74" s="298"/>
    </row>
    <row r="75" spans="2:12" ht="13.5" hidden="1">
      <c r="B75" s="296"/>
      <c r="C75" s="297"/>
      <c r="D75" s="297"/>
      <c r="E75" s="297"/>
      <c r="F75" s="297"/>
      <c r="G75" s="297"/>
      <c r="H75" s="297"/>
      <c r="I75" s="113"/>
      <c r="J75" s="297"/>
      <c r="K75" s="297"/>
      <c r="L75" s="298"/>
    </row>
    <row r="76" spans="2:12" s="1" customFormat="1" ht="6.9" customHeight="1">
      <c r="B76" s="314"/>
      <c r="C76" s="55"/>
      <c r="D76" s="55"/>
      <c r="E76" s="55"/>
      <c r="F76" s="55"/>
      <c r="G76" s="55"/>
      <c r="H76" s="55"/>
      <c r="I76" s="138"/>
      <c r="J76" s="55"/>
      <c r="K76" s="55"/>
      <c r="L76" s="303"/>
    </row>
    <row r="77" spans="2:12" s="1" customFormat="1" ht="36.9" customHeight="1">
      <c r="B77" s="302"/>
      <c r="C77" s="25" t="s">
        <v>322</v>
      </c>
      <c r="D77" s="260"/>
      <c r="E77" s="260"/>
      <c r="F77" s="260"/>
      <c r="G77" s="260"/>
      <c r="H77" s="260"/>
      <c r="I77" s="114"/>
      <c r="J77" s="260"/>
      <c r="K77" s="260"/>
      <c r="L77" s="303"/>
    </row>
    <row r="78" spans="2:12" s="1" customFormat="1" ht="6.9" customHeight="1">
      <c r="B78" s="302"/>
      <c r="C78" s="260"/>
      <c r="D78" s="260"/>
      <c r="E78" s="260"/>
      <c r="F78" s="260"/>
      <c r="G78" s="260"/>
      <c r="H78" s="260"/>
      <c r="I78" s="114"/>
      <c r="J78" s="260"/>
      <c r="K78" s="260"/>
      <c r="L78" s="303"/>
    </row>
    <row r="79" spans="2:12" s="1" customFormat="1" ht="14.4" customHeight="1">
      <c r="B79" s="302"/>
      <c r="C79" s="32" t="s">
        <v>16</v>
      </c>
      <c r="D79" s="260"/>
      <c r="E79" s="260"/>
      <c r="F79" s="260"/>
      <c r="G79" s="260"/>
      <c r="H79" s="260"/>
      <c r="I79" s="114"/>
      <c r="J79" s="260"/>
      <c r="K79" s="260"/>
      <c r="L79" s="303"/>
    </row>
    <row r="80" spans="2:12" s="1" customFormat="1" ht="22.5" customHeight="1">
      <c r="B80" s="302"/>
      <c r="C80" s="260"/>
      <c r="D80" s="260"/>
      <c r="E80" s="384" t="s">
        <v>17</v>
      </c>
      <c r="F80" s="375"/>
      <c r="G80" s="375"/>
      <c r="H80" s="375"/>
      <c r="I80" s="114"/>
      <c r="J80" s="260"/>
      <c r="K80" s="260"/>
      <c r="L80" s="303"/>
    </row>
    <row r="81" spans="2:12" ht="13.2">
      <c r="B81" s="301"/>
      <c r="C81" s="32" t="s">
        <v>217</v>
      </c>
      <c r="D81" s="262"/>
      <c r="E81" s="262"/>
      <c r="F81" s="262"/>
      <c r="G81" s="262"/>
      <c r="H81" s="262"/>
      <c r="I81" s="113"/>
      <c r="J81" s="262"/>
      <c r="K81" s="262"/>
      <c r="L81" s="300"/>
    </row>
    <row r="82" spans="2:12" ht="22.5" customHeight="1">
      <c r="B82" s="301"/>
      <c r="C82" s="262"/>
      <c r="D82" s="262"/>
      <c r="E82" s="384" t="s">
        <v>219</v>
      </c>
      <c r="F82" s="382"/>
      <c r="G82" s="382"/>
      <c r="H82" s="382"/>
      <c r="I82" s="113"/>
      <c r="J82" s="262"/>
      <c r="K82" s="262"/>
      <c r="L82" s="300"/>
    </row>
    <row r="83" spans="2:12" ht="13.2">
      <c r="B83" s="301"/>
      <c r="C83" s="32" t="s">
        <v>221</v>
      </c>
      <c r="D83" s="262"/>
      <c r="E83" s="262"/>
      <c r="F83" s="262"/>
      <c r="G83" s="262"/>
      <c r="H83" s="262"/>
      <c r="I83" s="113"/>
      <c r="J83" s="262"/>
      <c r="K83" s="262"/>
      <c r="L83" s="300"/>
    </row>
    <row r="84" spans="2:12" s="1" customFormat="1" ht="22.5" customHeight="1">
      <c r="B84" s="302"/>
      <c r="C84" s="260"/>
      <c r="D84" s="260"/>
      <c r="E84" s="383" t="s">
        <v>2877</v>
      </c>
      <c r="F84" s="375"/>
      <c r="G84" s="375"/>
      <c r="H84" s="375"/>
      <c r="I84" s="114"/>
      <c r="J84" s="260"/>
      <c r="K84" s="260"/>
      <c r="L84" s="303"/>
    </row>
    <row r="85" spans="2:12" s="1" customFormat="1" ht="14.4" customHeight="1">
      <c r="B85" s="302"/>
      <c r="C85" s="32" t="s">
        <v>225</v>
      </c>
      <c r="D85" s="260"/>
      <c r="E85" s="260"/>
      <c r="F85" s="260"/>
      <c r="G85" s="260"/>
      <c r="H85" s="260"/>
      <c r="I85" s="114"/>
      <c r="J85" s="260"/>
      <c r="K85" s="260"/>
      <c r="L85" s="303"/>
    </row>
    <row r="86" spans="2:12" s="1" customFormat="1" ht="23.25" customHeight="1">
      <c r="B86" s="302"/>
      <c r="C86" s="260"/>
      <c r="D86" s="260"/>
      <c r="E86" s="385" t="str">
        <f>E13</f>
        <v>PS 10.2 - Elektro část a ASŘ</v>
      </c>
      <c r="F86" s="375"/>
      <c r="G86" s="375"/>
      <c r="H86" s="375"/>
      <c r="I86" s="114"/>
      <c r="J86" s="260"/>
      <c r="K86" s="260"/>
      <c r="L86" s="303"/>
    </row>
    <row r="87" spans="2:12" s="1" customFormat="1" ht="6.9" customHeight="1">
      <c r="B87" s="302"/>
      <c r="C87" s="260"/>
      <c r="D87" s="260"/>
      <c r="E87" s="260"/>
      <c r="F87" s="260"/>
      <c r="G87" s="260"/>
      <c r="H87" s="260"/>
      <c r="I87" s="114"/>
      <c r="J87" s="260"/>
      <c r="K87" s="260"/>
      <c r="L87" s="303"/>
    </row>
    <row r="88" spans="2:12" s="1" customFormat="1" ht="18" customHeight="1">
      <c r="B88" s="302"/>
      <c r="C88" s="32" t="s">
        <v>24</v>
      </c>
      <c r="D88" s="260"/>
      <c r="E88" s="260"/>
      <c r="F88" s="30" t="str">
        <f>F16</f>
        <v>HRANICE - DRAHOTUŠE</v>
      </c>
      <c r="G88" s="260"/>
      <c r="H88" s="260"/>
      <c r="I88" s="115" t="s">
        <v>26</v>
      </c>
      <c r="J88" s="116" t="str">
        <f>IF(J16="","",J16)</f>
        <v>6.4.2016</v>
      </c>
      <c r="K88" s="260"/>
      <c r="L88" s="303"/>
    </row>
    <row r="89" spans="2:12" s="1" customFormat="1" ht="6.9" customHeight="1">
      <c r="B89" s="302"/>
      <c r="C89" s="260"/>
      <c r="D89" s="260"/>
      <c r="E89" s="260"/>
      <c r="F89" s="260"/>
      <c r="G89" s="260"/>
      <c r="H89" s="260"/>
      <c r="I89" s="114"/>
      <c r="J89" s="260"/>
      <c r="K89" s="260"/>
      <c r="L89" s="303"/>
    </row>
    <row r="90" spans="2:12" s="1" customFormat="1" ht="13.2">
      <c r="B90" s="302"/>
      <c r="C90" s="32" t="s">
        <v>32</v>
      </c>
      <c r="D90" s="260"/>
      <c r="E90" s="260"/>
      <c r="F90" s="30" t="str">
        <f>E19</f>
        <v>VODOVODY A KANALIZACE PŘEROV a.s.</v>
      </c>
      <c r="G90" s="260"/>
      <c r="H90" s="260"/>
      <c r="I90" s="115" t="s">
        <v>38</v>
      </c>
      <c r="J90" s="30" t="str">
        <f>E25</f>
        <v>JV PROJEKT VH s.r.o., BRNO</v>
      </c>
      <c r="K90" s="260"/>
      <c r="L90" s="303"/>
    </row>
    <row r="91" spans="2:12" s="1" customFormat="1" ht="14.4" customHeight="1">
      <c r="B91" s="302"/>
      <c r="C91" s="32" t="s">
        <v>37</v>
      </c>
      <c r="D91" s="260"/>
      <c r="E91" s="260"/>
      <c r="F91" s="30" t="s">
        <v>6577</v>
      </c>
      <c r="G91" s="260"/>
      <c r="H91" s="260"/>
      <c r="I91" s="114"/>
      <c r="J91" s="260"/>
      <c r="K91" s="260"/>
      <c r="L91" s="303"/>
    </row>
    <row r="92" spans="2:12" s="1" customFormat="1" ht="10.35" customHeight="1">
      <c r="B92" s="302"/>
      <c r="C92" s="260"/>
      <c r="D92" s="260"/>
      <c r="E92" s="260"/>
      <c r="F92" s="260"/>
      <c r="G92" s="260"/>
      <c r="H92" s="260"/>
      <c r="I92" s="114"/>
      <c r="J92" s="260"/>
      <c r="K92" s="260"/>
      <c r="L92" s="303"/>
    </row>
    <row r="93" spans="2:12" s="10" customFormat="1" ht="29.25" customHeight="1">
      <c r="B93" s="315"/>
      <c r="C93" s="165" t="s">
        <v>323</v>
      </c>
      <c r="D93" s="166" t="s">
        <v>60</v>
      </c>
      <c r="E93" s="166" t="s">
        <v>57</v>
      </c>
      <c r="F93" s="166" t="s">
        <v>324</v>
      </c>
      <c r="G93" s="166" t="s">
        <v>325</v>
      </c>
      <c r="H93" s="166" t="s">
        <v>326</v>
      </c>
      <c r="I93" s="167" t="s">
        <v>327</v>
      </c>
      <c r="J93" s="166" t="s">
        <v>283</v>
      </c>
      <c r="K93" s="168" t="s">
        <v>328</v>
      </c>
      <c r="L93" s="368"/>
    </row>
    <row r="94" spans="2:12" s="1" customFormat="1" ht="29.25" customHeight="1">
      <c r="B94" s="302"/>
      <c r="C94" s="316" t="s">
        <v>285</v>
      </c>
      <c r="D94" s="260"/>
      <c r="E94" s="260"/>
      <c r="F94" s="260"/>
      <c r="G94" s="260"/>
      <c r="H94" s="260"/>
      <c r="I94" s="114"/>
      <c r="J94" s="317">
        <f>J95</f>
        <v>536625</v>
      </c>
      <c r="K94" s="260"/>
      <c r="L94" s="303"/>
    </row>
    <row r="95" spans="2:12" s="11" customFormat="1" ht="37.35" customHeight="1">
      <c r="B95" s="318"/>
      <c r="C95" s="182"/>
      <c r="D95" s="188" t="s">
        <v>74</v>
      </c>
      <c r="E95" s="231" t="s">
        <v>2916</v>
      </c>
      <c r="F95" s="231" t="s">
        <v>2917</v>
      </c>
      <c r="G95" s="182"/>
      <c r="H95" s="182"/>
      <c r="I95" s="319"/>
      <c r="J95" s="232">
        <f>J96+J147+J155+J170+J179</f>
        <v>536625</v>
      </c>
      <c r="K95" s="182"/>
      <c r="L95" s="320"/>
    </row>
    <row r="96" spans="2:12" s="11" customFormat="1" ht="29.85" customHeight="1" outlineLevel="1">
      <c r="B96" s="318"/>
      <c r="C96" s="182"/>
      <c r="D96" s="188" t="s">
        <v>74</v>
      </c>
      <c r="E96" s="189" t="s">
        <v>2918</v>
      </c>
      <c r="F96" s="189" t="s">
        <v>2919</v>
      </c>
      <c r="G96" s="182"/>
      <c r="H96" s="182"/>
      <c r="I96" s="321"/>
      <c r="J96" s="190">
        <f>SUM(J97:J146)</f>
        <v>112247.69999999998</v>
      </c>
      <c r="K96" s="182"/>
      <c r="L96" s="320"/>
    </row>
    <row r="97" spans="2:12" s="1" customFormat="1" ht="31.5" customHeight="1" outlineLevel="2">
      <c r="B97" s="302"/>
      <c r="C97" s="191" t="s">
        <v>23</v>
      </c>
      <c r="D97" s="191" t="s">
        <v>342</v>
      </c>
      <c r="E97" s="192" t="s">
        <v>2920</v>
      </c>
      <c r="F97" s="193" t="s">
        <v>2921</v>
      </c>
      <c r="G97" s="194" t="s">
        <v>1130</v>
      </c>
      <c r="H97" s="195">
        <v>1</v>
      </c>
      <c r="I97" s="269">
        <v>13161.2</v>
      </c>
      <c r="J97" s="197">
        <f aca="true" t="shared" si="0" ref="J97:J128">ROUND(I97*H97,2)</f>
        <v>13161.2</v>
      </c>
      <c r="K97" s="193" t="s">
        <v>34</v>
      </c>
      <c r="L97" s="322"/>
    </row>
    <row r="98" spans="2:12" s="1" customFormat="1" ht="22.5" customHeight="1" outlineLevel="2">
      <c r="B98" s="302"/>
      <c r="C98" s="191" t="s">
        <v>83</v>
      </c>
      <c r="D98" s="191" t="s">
        <v>342</v>
      </c>
      <c r="E98" s="192" t="s">
        <v>2922</v>
      </c>
      <c r="F98" s="193" t="s">
        <v>2923</v>
      </c>
      <c r="G98" s="194" t="s">
        <v>1130</v>
      </c>
      <c r="H98" s="195">
        <v>1</v>
      </c>
      <c r="I98" s="269">
        <v>1614.6</v>
      </c>
      <c r="J98" s="197">
        <f t="shared" si="0"/>
        <v>1614.6</v>
      </c>
      <c r="K98" s="193" t="s">
        <v>34</v>
      </c>
      <c r="L98" s="322"/>
    </row>
    <row r="99" spans="2:12" s="1" customFormat="1" ht="22.5" customHeight="1" outlineLevel="2">
      <c r="B99" s="302"/>
      <c r="C99" s="191" t="s">
        <v>90</v>
      </c>
      <c r="D99" s="191" t="s">
        <v>342</v>
      </c>
      <c r="E99" s="192" t="s">
        <v>2924</v>
      </c>
      <c r="F99" s="193" t="s">
        <v>2925</v>
      </c>
      <c r="G99" s="194" t="s">
        <v>1130</v>
      </c>
      <c r="H99" s="195">
        <v>1</v>
      </c>
      <c r="I99" s="269">
        <v>713.6</v>
      </c>
      <c r="J99" s="197">
        <f t="shared" si="0"/>
        <v>713.6</v>
      </c>
      <c r="K99" s="193" t="s">
        <v>34</v>
      </c>
      <c r="L99" s="322"/>
    </row>
    <row r="100" spans="2:12" s="1" customFormat="1" ht="22.5" customHeight="1" outlineLevel="2">
      <c r="B100" s="302"/>
      <c r="C100" s="191" t="s">
        <v>347</v>
      </c>
      <c r="D100" s="191" t="s">
        <v>342</v>
      </c>
      <c r="E100" s="192" t="s">
        <v>2926</v>
      </c>
      <c r="F100" s="193" t="s">
        <v>2927</v>
      </c>
      <c r="G100" s="194" t="s">
        <v>1130</v>
      </c>
      <c r="H100" s="195">
        <v>2</v>
      </c>
      <c r="I100" s="269">
        <v>44.5</v>
      </c>
      <c r="J100" s="197">
        <f t="shared" si="0"/>
        <v>89</v>
      </c>
      <c r="K100" s="193" t="s">
        <v>34</v>
      </c>
      <c r="L100" s="322"/>
    </row>
    <row r="101" spans="2:12" s="1" customFormat="1" ht="22.5" customHeight="1" outlineLevel="2">
      <c r="B101" s="302"/>
      <c r="C101" s="191" t="s">
        <v>368</v>
      </c>
      <c r="D101" s="191" t="s">
        <v>342</v>
      </c>
      <c r="E101" s="192" t="s">
        <v>2928</v>
      </c>
      <c r="F101" s="193" t="s">
        <v>2929</v>
      </c>
      <c r="G101" s="194" t="s">
        <v>1130</v>
      </c>
      <c r="H101" s="195">
        <v>1</v>
      </c>
      <c r="I101" s="269">
        <v>195.1</v>
      </c>
      <c r="J101" s="197">
        <f t="shared" si="0"/>
        <v>195.1</v>
      </c>
      <c r="K101" s="193" t="s">
        <v>34</v>
      </c>
      <c r="L101" s="322"/>
    </row>
    <row r="102" spans="2:12" s="1" customFormat="1" ht="22.5" customHeight="1" outlineLevel="2">
      <c r="B102" s="302"/>
      <c r="C102" s="191" t="s">
        <v>373</v>
      </c>
      <c r="D102" s="191" t="s">
        <v>342</v>
      </c>
      <c r="E102" s="192" t="s">
        <v>2930</v>
      </c>
      <c r="F102" s="193" t="s">
        <v>2931</v>
      </c>
      <c r="G102" s="194" t="s">
        <v>1130</v>
      </c>
      <c r="H102" s="195">
        <v>2</v>
      </c>
      <c r="I102" s="269">
        <v>233.9</v>
      </c>
      <c r="J102" s="197">
        <f t="shared" si="0"/>
        <v>467.8</v>
      </c>
      <c r="K102" s="193" t="s">
        <v>34</v>
      </c>
      <c r="L102" s="322"/>
    </row>
    <row r="103" spans="2:12" s="1" customFormat="1" ht="22.5" customHeight="1" outlineLevel="2">
      <c r="B103" s="302"/>
      <c r="C103" s="191" t="s">
        <v>378</v>
      </c>
      <c r="D103" s="191" t="s">
        <v>342</v>
      </c>
      <c r="E103" s="192" t="s">
        <v>2932</v>
      </c>
      <c r="F103" s="193" t="s">
        <v>2933</v>
      </c>
      <c r="G103" s="194" t="s">
        <v>1130</v>
      </c>
      <c r="H103" s="195">
        <v>1</v>
      </c>
      <c r="I103" s="269">
        <v>1417</v>
      </c>
      <c r="J103" s="197">
        <f t="shared" si="0"/>
        <v>1417</v>
      </c>
      <c r="K103" s="193" t="s">
        <v>34</v>
      </c>
      <c r="L103" s="322"/>
    </row>
    <row r="104" spans="2:12" s="1" customFormat="1" ht="22.5" customHeight="1" outlineLevel="2">
      <c r="B104" s="302"/>
      <c r="C104" s="191" t="s">
        <v>382</v>
      </c>
      <c r="D104" s="191" t="s">
        <v>342</v>
      </c>
      <c r="E104" s="192" t="s">
        <v>2934</v>
      </c>
      <c r="F104" s="193" t="s">
        <v>2935</v>
      </c>
      <c r="G104" s="194" t="s">
        <v>1130</v>
      </c>
      <c r="H104" s="195">
        <v>1</v>
      </c>
      <c r="I104" s="269">
        <v>116.6</v>
      </c>
      <c r="J104" s="197">
        <f t="shared" si="0"/>
        <v>116.6</v>
      </c>
      <c r="K104" s="193" t="s">
        <v>34</v>
      </c>
      <c r="L104" s="322"/>
    </row>
    <row r="105" spans="2:12" s="1" customFormat="1" ht="22.5" customHeight="1" outlineLevel="2">
      <c r="B105" s="302"/>
      <c r="C105" s="191" t="s">
        <v>387</v>
      </c>
      <c r="D105" s="191" t="s">
        <v>342</v>
      </c>
      <c r="E105" s="192" t="s">
        <v>2936</v>
      </c>
      <c r="F105" s="193" t="s">
        <v>2937</v>
      </c>
      <c r="G105" s="194" t="s">
        <v>1130</v>
      </c>
      <c r="H105" s="195">
        <v>1</v>
      </c>
      <c r="I105" s="269">
        <v>364</v>
      </c>
      <c r="J105" s="197">
        <f t="shared" si="0"/>
        <v>364</v>
      </c>
      <c r="K105" s="193" t="s">
        <v>34</v>
      </c>
      <c r="L105" s="322"/>
    </row>
    <row r="106" spans="2:12" s="1" customFormat="1" ht="22.5" customHeight="1" outlineLevel="2">
      <c r="B106" s="302"/>
      <c r="C106" s="191" t="s">
        <v>28</v>
      </c>
      <c r="D106" s="191" t="s">
        <v>342</v>
      </c>
      <c r="E106" s="192" t="s">
        <v>2938</v>
      </c>
      <c r="F106" s="193" t="s">
        <v>2939</v>
      </c>
      <c r="G106" s="194" t="s">
        <v>1130</v>
      </c>
      <c r="H106" s="195">
        <v>1</v>
      </c>
      <c r="I106" s="269">
        <v>642.5</v>
      </c>
      <c r="J106" s="197">
        <f t="shared" si="0"/>
        <v>642.5</v>
      </c>
      <c r="K106" s="193" t="s">
        <v>34</v>
      </c>
      <c r="L106" s="322"/>
    </row>
    <row r="107" spans="2:12" s="1" customFormat="1" ht="22.5" customHeight="1" outlineLevel="2">
      <c r="B107" s="302"/>
      <c r="C107" s="191" t="s">
        <v>340</v>
      </c>
      <c r="D107" s="191" t="s">
        <v>342</v>
      </c>
      <c r="E107" s="192" t="s">
        <v>2940</v>
      </c>
      <c r="F107" s="193" t="s">
        <v>2941</v>
      </c>
      <c r="G107" s="194" t="s">
        <v>1130</v>
      </c>
      <c r="H107" s="195">
        <v>1</v>
      </c>
      <c r="I107" s="269">
        <v>7548.3</v>
      </c>
      <c r="J107" s="197">
        <f t="shared" si="0"/>
        <v>7548.3</v>
      </c>
      <c r="K107" s="193" t="s">
        <v>34</v>
      </c>
      <c r="L107" s="322"/>
    </row>
    <row r="108" spans="2:12" s="1" customFormat="1" ht="22.5" customHeight="1" outlineLevel="2">
      <c r="B108" s="302"/>
      <c r="C108" s="191" t="s">
        <v>397</v>
      </c>
      <c r="D108" s="191" t="s">
        <v>342</v>
      </c>
      <c r="E108" s="192" t="s">
        <v>2942</v>
      </c>
      <c r="F108" s="193" t="s">
        <v>2943</v>
      </c>
      <c r="G108" s="194" t="s">
        <v>1130</v>
      </c>
      <c r="H108" s="195">
        <v>1</v>
      </c>
      <c r="I108" s="269">
        <v>270.3</v>
      </c>
      <c r="J108" s="197">
        <f t="shared" si="0"/>
        <v>270.3</v>
      </c>
      <c r="K108" s="193" t="s">
        <v>34</v>
      </c>
      <c r="L108" s="322"/>
    </row>
    <row r="109" spans="2:12" s="1" customFormat="1" ht="22.5" customHeight="1" outlineLevel="2">
      <c r="B109" s="302"/>
      <c r="C109" s="191" t="s">
        <v>271</v>
      </c>
      <c r="D109" s="191" t="s">
        <v>342</v>
      </c>
      <c r="E109" s="192" t="s">
        <v>2944</v>
      </c>
      <c r="F109" s="193" t="s">
        <v>2945</v>
      </c>
      <c r="G109" s="194" t="s">
        <v>1130</v>
      </c>
      <c r="H109" s="195">
        <v>1</v>
      </c>
      <c r="I109" s="269">
        <v>1112.8</v>
      </c>
      <c r="J109" s="197">
        <f t="shared" si="0"/>
        <v>1112.8</v>
      </c>
      <c r="K109" s="193" t="s">
        <v>34</v>
      </c>
      <c r="L109" s="322"/>
    </row>
    <row r="110" spans="2:12" s="1" customFormat="1" ht="22.5" customHeight="1" outlineLevel="2">
      <c r="B110" s="302"/>
      <c r="C110" s="191" t="s">
        <v>403</v>
      </c>
      <c r="D110" s="191" t="s">
        <v>342</v>
      </c>
      <c r="E110" s="192" t="s">
        <v>2934</v>
      </c>
      <c r="F110" s="193" t="s">
        <v>2935</v>
      </c>
      <c r="G110" s="194" t="s">
        <v>1130</v>
      </c>
      <c r="H110" s="195">
        <v>1</v>
      </c>
      <c r="I110" s="269">
        <v>116.6</v>
      </c>
      <c r="J110" s="197">
        <f t="shared" si="0"/>
        <v>116.6</v>
      </c>
      <c r="K110" s="193" t="s">
        <v>34</v>
      </c>
      <c r="L110" s="322"/>
    </row>
    <row r="111" spans="2:12" s="1" customFormat="1" ht="22.5" customHeight="1" outlineLevel="2">
      <c r="B111" s="302"/>
      <c r="C111" s="191" t="s">
        <v>8</v>
      </c>
      <c r="D111" s="191" t="s">
        <v>342</v>
      </c>
      <c r="E111" s="192" t="s">
        <v>2946</v>
      </c>
      <c r="F111" s="193" t="s">
        <v>2947</v>
      </c>
      <c r="G111" s="194" t="s">
        <v>1130</v>
      </c>
      <c r="H111" s="195">
        <v>1</v>
      </c>
      <c r="I111" s="269">
        <v>350.4</v>
      </c>
      <c r="J111" s="197">
        <f t="shared" si="0"/>
        <v>350.4</v>
      </c>
      <c r="K111" s="193" t="s">
        <v>34</v>
      </c>
      <c r="L111" s="322"/>
    </row>
    <row r="112" spans="2:12" s="1" customFormat="1" ht="22.5" customHeight="1" outlineLevel="2">
      <c r="B112" s="302"/>
      <c r="C112" s="191" t="s">
        <v>410</v>
      </c>
      <c r="D112" s="191" t="s">
        <v>342</v>
      </c>
      <c r="E112" s="192" t="s">
        <v>2948</v>
      </c>
      <c r="F112" s="193" t="s">
        <v>2949</v>
      </c>
      <c r="G112" s="194" t="s">
        <v>1130</v>
      </c>
      <c r="H112" s="195">
        <v>1</v>
      </c>
      <c r="I112" s="269">
        <v>1502.4</v>
      </c>
      <c r="J112" s="197">
        <f t="shared" si="0"/>
        <v>1502.4</v>
      </c>
      <c r="K112" s="193" t="s">
        <v>34</v>
      </c>
      <c r="L112" s="322"/>
    </row>
    <row r="113" spans="2:12" s="1" customFormat="1" ht="22.5" customHeight="1" outlineLevel="2">
      <c r="B113" s="302"/>
      <c r="C113" s="191" t="s">
        <v>414</v>
      </c>
      <c r="D113" s="191" t="s">
        <v>342</v>
      </c>
      <c r="E113" s="192" t="s">
        <v>2950</v>
      </c>
      <c r="F113" s="193" t="s">
        <v>2951</v>
      </c>
      <c r="G113" s="194" t="s">
        <v>1130</v>
      </c>
      <c r="H113" s="195">
        <v>1</v>
      </c>
      <c r="I113" s="269">
        <v>485.6</v>
      </c>
      <c r="J113" s="197">
        <f t="shared" si="0"/>
        <v>485.6</v>
      </c>
      <c r="K113" s="193" t="s">
        <v>34</v>
      </c>
      <c r="L113" s="322"/>
    </row>
    <row r="114" spans="2:12" s="1" customFormat="1" ht="22.5" customHeight="1" outlineLevel="2">
      <c r="B114" s="302"/>
      <c r="C114" s="191" t="s">
        <v>418</v>
      </c>
      <c r="D114" s="191" t="s">
        <v>342</v>
      </c>
      <c r="E114" s="192" t="s">
        <v>2952</v>
      </c>
      <c r="F114" s="193" t="s">
        <v>2953</v>
      </c>
      <c r="G114" s="194" t="s">
        <v>1130</v>
      </c>
      <c r="H114" s="195">
        <v>1</v>
      </c>
      <c r="I114" s="269">
        <v>798.7</v>
      </c>
      <c r="J114" s="197">
        <f t="shared" si="0"/>
        <v>798.7</v>
      </c>
      <c r="K114" s="193" t="s">
        <v>34</v>
      </c>
      <c r="L114" s="322"/>
    </row>
    <row r="115" spans="2:12" s="1" customFormat="1" ht="22.5" customHeight="1" outlineLevel="2">
      <c r="B115" s="302"/>
      <c r="C115" s="191" t="s">
        <v>422</v>
      </c>
      <c r="D115" s="191" t="s">
        <v>342</v>
      </c>
      <c r="E115" s="192" t="s">
        <v>2954</v>
      </c>
      <c r="F115" s="193" t="s">
        <v>2955</v>
      </c>
      <c r="G115" s="194" t="s">
        <v>1130</v>
      </c>
      <c r="H115" s="195">
        <v>1</v>
      </c>
      <c r="I115" s="269">
        <v>82.8</v>
      </c>
      <c r="J115" s="197">
        <f t="shared" si="0"/>
        <v>82.8</v>
      </c>
      <c r="K115" s="193" t="s">
        <v>34</v>
      </c>
      <c r="L115" s="322"/>
    </row>
    <row r="116" spans="2:12" s="1" customFormat="1" ht="22.5" customHeight="1" outlineLevel="2">
      <c r="B116" s="302"/>
      <c r="C116" s="191" t="s">
        <v>425</v>
      </c>
      <c r="D116" s="191" t="s">
        <v>342</v>
      </c>
      <c r="E116" s="192" t="s">
        <v>2956</v>
      </c>
      <c r="F116" s="193" t="s">
        <v>2957</v>
      </c>
      <c r="G116" s="194" t="s">
        <v>1130</v>
      </c>
      <c r="H116" s="195">
        <v>1</v>
      </c>
      <c r="I116" s="269">
        <v>167.7</v>
      </c>
      <c r="J116" s="197">
        <f t="shared" si="0"/>
        <v>167.7</v>
      </c>
      <c r="K116" s="193" t="s">
        <v>34</v>
      </c>
      <c r="L116" s="322"/>
    </row>
    <row r="117" spans="2:12" s="1" customFormat="1" ht="22.5" customHeight="1" outlineLevel="2">
      <c r="B117" s="302"/>
      <c r="C117" s="191" t="s">
        <v>7</v>
      </c>
      <c r="D117" s="191" t="s">
        <v>342</v>
      </c>
      <c r="E117" s="192" t="s">
        <v>2958</v>
      </c>
      <c r="F117" s="193" t="s">
        <v>2959</v>
      </c>
      <c r="G117" s="194" t="s">
        <v>1130</v>
      </c>
      <c r="H117" s="195">
        <v>6</v>
      </c>
      <c r="I117" s="269">
        <v>806.7</v>
      </c>
      <c r="J117" s="197">
        <f t="shared" si="0"/>
        <v>4840.2</v>
      </c>
      <c r="K117" s="193" t="s">
        <v>34</v>
      </c>
      <c r="L117" s="322"/>
    </row>
    <row r="118" spans="2:12" s="1" customFormat="1" ht="22.5" customHeight="1" outlineLevel="2">
      <c r="B118" s="302"/>
      <c r="C118" s="191" t="s">
        <v>431</v>
      </c>
      <c r="D118" s="191" t="s">
        <v>342</v>
      </c>
      <c r="E118" s="192" t="s">
        <v>2960</v>
      </c>
      <c r="F118" s="193" t="s">
        <v>2961</v>
      </c>
      <c r="G118" s="194" t="s">
        <v>1130</v>
      </c>
      <c r="H118" s="195">
        <v>6</v>
      </c>
      <c r="I118" s="269">
        <v>698.6</v>
      </c>
      <c r="J118" s="197">
        <f t="shared" si="0"/>
        <v>4191.6</v>
      </c>
      <c r="K118" s="193" t="s">
        <v>34</v>
      </c>
      <c r="L118" s="322"/>
    </row>
    <row r="119" spans="2:12" s="1" customFormat="1" ht="22.5" customHeight="1" outlineLevel="2">
      <c r="B119" s="302"/>
      <c r="C119" s="191" t="s">
        <v>435</v>
      </c>
      <c r="D119" s="191" t="s">
        <v>342</v>
      </c>
      <c r="E119" s="192" t="s">
        <v>2962</v>
      </c>
      <c r="F119" s="193" t="s">
        <v>2963</v>
      </c>
      <c r="G119" s="194" t="s">
        <v>1130</v>
      </c>
      <c r="H119" s="195">
        <v>6</v>
      </c>
      <c r="I119" s="269">
        <v>285.2</v>
      </c>
      <c r="J119" s="197">
        <f t="shared" si="0"/>
        <v>1711.2</v>
      </c>
      <c r="K119" s="193" t="s">
        <v>34</v>
      </c>
      <c r="L119" s="322"/>
    </row>
    <row r="120" spans="2:12" s="1" customFormat="1" ht="22.5" customHeight="1" outlineLevel="2">
      <c r="B120" s="302"/>
      <c r="C120" s="191" t="s">
        <v>436</v>
      </c>
      <c r="D120" s="191" t="s">
        <v>342</v>
      </c>
      <c r="E120" s="192" t="s">
        <v>2964</v>
      </c>
      <c r="F120" s="193" t="s">
        <v>2965</v>
      </c>
      <c r="G120" s="194" t="s">
        <v>1130</v>
      </c>
      <c r="H120" s="195">
        <v>6</v>
      </c>
      <c r="I120" s="269">
        <v>201</v>
      </c>
      <c r="J120" s="197">
        <f t="shared" si="0"/>
        <v>1206</v>
      </c>
      <c r="K120" s="193" t="s">
        <v>34</v>
      </c>
      <c r="L120" s="322"/>
    </row>
    <row r="121" spans="2:12" s="1" customFormat="1" ht="22.5" customHeight="1" outlineLevel="2">
      <c r="B121" s="302"/>
      <c r="C121" s="191" t="s">
        <v>440</v>
      </c>
      <c r="D121" s="191" t="s">
        <v>342</v>
      </c>
      <c r="E121" s="192" t="s">
        <v>2966</v>
      </c>
      <c r="F121" s="193" t="s">
        <v>2967</v>
      </c>
      <c r="G121" s="194" t="s">
        <v>1130</v>
      </c>
      <c r="H121" s="195">
        <v>6</v>
      </c>
      <c r="I121" s="269">
        <v>44.5</v>
      </c>
      <c r="J121" s="197">
        <f t="shared" si="0"/>
        <v>267</v>
      </c>
      <c r="K121" s="193" t="s">
        <v>34</v>
      </c>
      <c r="L121" s="322"/>
    </row>
    <row r="122" spans="2:12" s="1" customFormat="1" ht="22.5" customHeight="1" outlineLevel="2">
      <c r="B122" s="302"/>
      <c r="C122" s="191" t="s">
        <v>446</v>
      </c>
      <c r="D122" s="191" t="s">
        <v>342</v>
      </c>
      <c r="E122" s="192" t="s">
        <v>2928</v>
      </c>
      <c r="F122" s="193" t="s">
        <v>2929</v>
      </c>
      <c r="G122" s="194" t="s">
        <v>1130</v>
      </c>
      <c r="H122" s="195">
        <v>6</v>
      </c>
      <c r="I122" s="269">
        <v>195.1</v>
      </c>
      <c r="J122" s="197">
        <f t="shared" si="0"/>
        <v>1170.6</v>
      </c>
      <c r="K122" s="193" t="s">
        <v>34</v>
      </c>
      <c r="L122" s="322"/>
    </row>
    <row r="123" spans="2:12" s="1" customFormat="1" ht="22.5" customHeight="1" outlineLevel="2">
      <c r="B123" s="302"/>
      <c r="C123" s="191" t="s">
        <v>449</v>
      </c>
      <c r="D123" s="191" t="s">
        <v>342</v>
      </c>
      <c r="E123" s="192" t="s">
        <v>2968</v>
      </c>
      <c r="F123" s="193" t="s">
        <v>2969</v>
      </c>
      <c r="G123" s="194" t="s">
        <v>1130</v>
      </c>
      <c r="H123" s="195">
        <v>1</v>
      </c>
      <c r="I123" s="269">
        <v>503.9</v>
      </c>
      <c r="J123" s="197">
        <f t="shared" si="0"/>
        <v>503.9</v>
      </c>
      <c r="K123" s="193" t="s">
        <v>34</v>
      </c>
      <c r="L123" s="322"/>
    </row>
    <row r="124" spans="2:12" s="1" customFormat="1" ht="22.5" customHeight="1" outlineLevel="2">
      <c r="B124" s="302"/>
      <c r="C124" s="191" t="s">
        <v>451</v>
      </c>
      <c r="D124" s="191" t="s">
        <v>342</v>
      </c>
      <c r="E124" s="192" t="s">
        <v>2970</v>
      </c>
      <c r="F124" s="193" t="s">
        <v>2971</v>
      </c>
      <c r="G124" s="194" t="s">
        <v>1130</v>
      </c>
      <c r="H124" s="195">
        <v>1</v>
      </c>
      <c r="I124" s="269">
        <v>98.2</v>
      </c>
      <c r="J124" s="197">
        <f t="shared" si="0"/>
        <v>98.2</v>
      </c>
      <c r="K124" s="193" t="s">
        <v>34</v>
      </c>
      <c r="L124" s="322"/>
    </row>
    <row r="125" spans="2:12" s="1" customFormat="1" ht="22.5" customHeight="1" outlineLevel="2">
      <c r="B125" s="302"/>
      <c r="C125" s="191" t="s">
        <v>454</v>
      </c>
      <c r="D125" s="191" t="s">
        <v>342</v>
      </c>
      <c r="E125" s="192" t="s">
        <v>2972</v>
      </c>
      <c r="F125" s="193" t="s">
        <v>2973</v>
      </c>
      <c r="G125" s="194" t="s">
        <v>1130</v>
      </c>
      <c r="H125" s="195">
        <v>1</v>
      </c>
      <c r="I125" s="269">
        <v>134.9</v>
      </c>
      <c r="J125" s="197">
        <f t="shared" si="0"/>
        <v>134.9</v>
      </c>
      <c r="K125" s="193" t="s">
        <v>34</v>
      </c>
      <c r="L125" s="322"/>
    </row>
    <row r="126" spans="2:12" s="1" customFormat="1" ht="22.5" customHeight="1" outlineLevel="2">
      <c r="B126" s="302"/>
      <c r="C126" s="191" t="s">
        <v>260</v>
      </c>
      <c r="D126" s="191" t="s">
        <v>342</v>
      </c>
      <c r="E126" s="192" t="s">
        <v>2966</v>
      </c>
      <c r="F126" s="193" t="s">
        <v>2967</v>
      </c>
      <c r="G126" s="194" t="s">
        <v>1130</v>
      </c>
      <c r="H126" s="195">
        <v>8</v>
      </c>
      <c r="I126" s="269">
        <v>44.5</v>
      </c>
      <c r="J126" s="197">
        <f t="shared" si="0"/>
        <v>356</v>
      </c>
      <c r="K126" s="193" t="s">
        <v>34</v>
      </c>
      <c r="L126" s="322"/>
    </row>
    <row r="127" spans="2:12" s="1" customFormat="1" ht="22.5" customHeight="1" outlineLevel="2">
      <c r="B127" s="302"/>
      <c r="C127" s="191" t="s">
        <v>461</v>
      </c>
      <c r="D127" s="191" t="s">
        <v>342</v>
      </c>
      <c r="E127" s="192" t="s">
        <v>2974</v>
      </c>
      <c r="F127" s="193" t="s">
        <v>2975</v>
      </c>
      <c r="G127" s="194" t="s">
        <v>1130</v>
      </c>
      <c r="H127" s="195">
        <v>6</v>
      </c>
      <c r="I127" s="269">
        <v>206.1</v>
      </c>
      <c r="J127" s="197">
        <f t="shared" si="0"/>
        <v>1236.6</v>
      </c>
      <c r="K127" s="193" t="s">
        <v>34</v>
      </c>
      <c r="L127" s="322"/>
    </row>
    <row r="128" spans="2:12" s="1" customFormat="1" ht="22.5" customHeight="1" outlineLevel="2">
      <c r="B128" s="302"/>
      <c r="C128" s="191" t="s">
        <v>465</v>
      </c>
      <c r="D128" s="191" t="s">
        <v>342</v>
      </c>
      <c r="E128" s="192" t="s">
        <v>2976</v>
      </c>
      <c r="F128" s="193" t="s">
        <v>2977</v>
      </c>
      <c r="G128" s="194" t="s">
        <v>1130</v>
      </c>
      <c r="H128" s="195">
        <v>1</v>
      </c>
      <c r="I128" s="269">
        <v>167.3</v>
      </c>
      <c r="J128" s="197">
        <f t="shared" si="0"/>
        <v>167.3</v>
      </c>
      <c r="K128" s="193" t="s">
        <v>34</v>
      </c>
      <c r="L128" s="322"/>
    </row>
    <row r="129" spans="2:12" s="1" customFormat="1" ht="22.5" customHeight="1" outlineLevel="2">
      <c r="B129" s="302"/>
      <c r="C129" s="191" t="s">
        <v>472</v>
      </c>
      <c r="D129" s="191" t="s">
        <v>342</v>
      </c>
      <c r="E129" s="192" t="s">
        <v>2974</v>
      </c>
      <c r="F129" s="193" t="s">
        <v>2975</v>
      </c>
      <c r="G129" s="194" t="s">
        <v>1130</v>
      </c>
      <c r="H129" s="195">
        <v>6</v>
      </c>
      <c r="I129" s="269">
        <v>206.1</v>
      </c>
      <c r="J129" s="197">
        <f aca="true" t="shared" si="1" ref="J129:J146">ROUND(I129*H129,2)</f>
        <v>1236.6</v>
      </c>
      <c r="K129" s="193" t="s">
        <v>34</v>
      </c>
      <c r="L129" s="322"/>
    </row>
    <row r="130" spans="2:12" s="1" customFormat="1" ht="22.5" customHeight="1" outlineLevel="2">
      <c r="B130" s="302"/>
      <c r="C130" s="191" t="s">
        <v>475</v>
      </c>
      <c r="D130" s="191" t="s">
        <v>342</v>
      </c>
      <c r="E130" s="192" t="s">
        <v>2974</v>
      </c>
      <c r="F130" s="193" t="s">
        <v>2975</v>
      </c>
      <c r="G130" s="194" t="s">
        <v>1130</v>
      </c>
      <c r="H130" s="195">
        <v>7</v>
      </c>
      <c r="I130" s="269">
        <v>206.1</v>
      </c>
      <c r="J130" s="197">
        <f t="shared" si="1"/>
        <v>1442.7</v>
      </c>
      <c r="K130" s="193" t="s">
        <v>34</v>
      </c>
      <c r="L130" s="322"/>
    </row>
    <row r="131" spans="2:12" s="1" customFormat="1" ht="22.5" customHeight="1" outlineLevel="2">
      <c r="B131" s="302"/>
      <c r="C131" s="191" t="s">
        <v>478</v>
      </c>
      <c r="D131" s="191" t="s">
        <v>342</v>
      </c>
      <c r="E131" s="192" t="s">
        <v>2978</v>
      </c>
      <c r="F131" s="193" t="s">
        <v>2979</v>
      </c>
      <c r="G131" s="194" t="s">
        <v>1130</v>
      </c>
      <c r="H131" s="195">
        <v>1</v>
      </c>
      <c r="I131" s="269">
        <v>201</v>
      </c>
      <c r="J131" s="197">
        <f t="shared" si="1"/>
        <v>201</v>
      </c>
      <c r="K131" s="193" t="s">
        <v>34</v>
      </c>
      <c r="L131" s="322"/>
    </row>
    <row r="132" spans="2:12" s="1" customFormat="1" ht="22.5" customHeight="1" outlineLevel="2">
      <c r="B132" s="302"/>
      <c r="C132" s="191" t="s">
        <v>482</v>
      </c>
      <c r="D132" s="191" t="s">
        <v>342</v>
      </c>
      <c r="E132" s="192" t="s">
        <v>2966</v>
      </c>
      <c r="F132" s="193" t="s">
        <v>2967</v>
      </c>
      <c r="G132" s="194" t="s">
        <v>1130</v>
      </c>
      <c r="H132" s="195">
        <v>2</v>
      </c>
      <c r="I132" s="269">
        <v>44.5</v>
      </c>
      <c r="J132" s="197">
        <f t="shared" si="1"/>
        <v>89</v>
      </c>
      <c r="K132" s="193" t="s">
        <v>34</v>
      </c>
      <c r="L132" s="322"/>
    </row>
    <row r="133" spans="2:12" s="1" customFormat="1" ht="22.5" customHeight="1" outlineLevel="2">
      <c r="B133" s="302"/>
      <c r="C133" s="191" t="s">
        <v>483</v>
      </c>
      <c r="D133" s="191" t="s">
        <v>342</v>
      </c>
      <c r="E133" s="192" t="s">
        <v>2980</v>
      </c>
      <c r="F133" s="193" t="s">
        <v>2981</v>
      </c>
      <c r="G133" s="194" t="s">
        <v>2481</v>
      </c>
      <c r="H133" s="195">
        <v>100</v>
      </c>
      <c r="I133" s="269">
        <v>8.7</v>
      </c>
      <c r="J133" s="197">
        <f t="shared" si="1"/>
        <v>870</v>
      </c>
      <c r="K133" s="193" t="s">
        <v>34</v>
      </c>
      <c r="L133" s="322"/>
    </row>
    <row r="134" spans="2:12" s="1" customFormat="1" ht="22.5" customHeight="1" outlineLevel="2">
      <c r="B134" s="302"/>
      <c r="C134" s="191" t="s">
        <v>488</v>
      </c>
      <c r="D134" s="191" t="s">
        <v>342</v>
      </c>
      <c r="E134" s="192" t="s">
        <v>2982</v>
      </c>
      <c r="F134" s="193" t="s">
        <v>2983</v>
      </c>
      <c r="G134" s="194" t="s">
        <v>2481</v>
      </c>
      <c r="H134" s="195">
        <v>8</v>
      </c>
      <c r="I134" s="269">
        <v>15.3</v>
      </c>
      <c r="J134" s="197">
        <f t="shared" si="1"/>
        <v>122.4</v>
      </c>
      <c r="K134" s="193" t="s">
        <v>34</v>
      </c>
      <c r="L134" s="322"/>
    </row>
    <row r="135" spans="2:12" s="1" customFormat="1" ht="22.5" customHeight="1" outlineLevel="2">
      <c r="B135" s="302"/>
      <c r="C135" s="191" t="s">
        <v>494</v>
      </c>
      <c r="D135" s="191" t="s">
        <v>342</v>
      </c>
      <c r="E135" s="192" t="s">
        <v>2984</v>
      </c>
      <c r="F135" s="193" t="s">
        <v>2985</v>
      </c>
      <c r="G135" s="194" t="s">
        <v>2481</v>
      </c>
      <c r="H135" s="195">
        <v>5</v>
      </c>
      <c r="I135" s="269">
        <v>19.9</v>
      </c>
      <c r="J135" s="197">
        <f t="shared" si="1"/>
        <v>99.5</v>
      </c>
      <c r="K135" s="193" t="s">
        <v>34</v>
      </c>
      <c r="L135" s="322"/>
    </row>
    <row r="136" spans="2:12" s="1" customFormat="1" ht="22.5" customHeight="1" outlineLevel="2">
      <c r="B136" s="302"/>
      <c r="C136" s="191" t="s">
        <v>500</v>
      </c>
      <c r="D136" s="191" t="s">
        <v>342</v>
      </c>
      <c r="E136" s="192" t="s">
        <v>2986</v>
      </c>
      <c r="F136" s="193" t="s">
        <v>2987</v>
      </c>
      <c r="G136" s="194" t="s">
        <v>2481</v>
      </c>
      <c r="H136" s="195">
        <v>1</v>
      </c>
      <c r="I136" s="269">
        <v>522.6</v>
      </c>
      <c r="J136" s="197">
        <f t="shared" si="1"/>
        <v>522.6</v>
      </c>
      <c r="K136" s="193" t="s">
        <v>34</v>
      </c>
      <c r="L136" s="322"/>
    </row>
    <row r="137" spans="2:12" s="1" customFormat="1" ht="22.5" customHeight="1" outlineLevel="2">
      <c r="B137" s="302"/>
      <c r="C137" s="191" t="s">
        <v>507</v>
      </c>
      <c r="D137" s="191" t="s">
        <v>342</v>
      </c>
      <c r="E137" s="192" t="s">
        <v>2988</v>
      </c>
      <c r="F137" s="193" t="s">
        <v>2989</v>
      </c>
      <c r="G137" s="194" t="s">
        <v>2481</v>
      </c>
      <c r="H137" s="195">
        <v>1</v>
      </c>
      <c r="I137" s="269">
        <v>17.9</v>
      </c>
      <c r="J137" s="197">
        <f t="shared" si="1"/>
        <v>17.9</v>
      </c>
      <c r="K137" s="193" t="s">
        <v>34</v>
      </c>
      <c r="L137" s="322"/>
    </row>
    <row r="138" spans="2:12" s="1" customFormat="1" ht="22.5" customHeight="1" outlineLevel="2">
      <c r="B138" s="302"/>
      <c r="C138" s="191" t="s">
        <v>510</v>
      </c>
      <c r="D138" s="191" t="s">
        <v>342</v>
      </c>
      <c r="E138" s="192" t="s">
        <v>2934</v>
      </c>
      <c r="F138" s="193" t="s">
        <v>2935</v>
      </c>
      <c r="G138" s="194" t="s">
        <v>1130</v>
      </c>
      <c r="H138" s="195">
        <v>1</v>
      </c>
      <c r="I138" s="269">
        <v>116.6</v>
      </c>
      <c r="J138" s="197">
        <f t="shared" si="1"/>
        <v>116.6</v>
      </c>
      <c r="K138" s="193" t="s">
        <v>34</v>
      </c>
      <c r="L138" s="322"/>
    </row>
    <row r="139" spans="2:12" s="1" customFormat="1" ht="22.5" customHeight="1" outlineLevel="2">
      <c r="B139" s="302"/>
      <c r="C139" s="191" t="s">
        <v>514</v>
      </c>
      <c r="D139" s="191" t="s">
        <v>342</v>
      </c>
      <c r="E139" s="192" t="s">
        <v>2990</v>
      </c>
      <c r="F139" s="193" t="s">
        <v>2991</v>
      </c>
      <c r="G139" s="194" t="s">
        <v>1130</v>
      </c>
      <c r="H139" s="195">
        <v>1</v>
      </c>
      <c r="I139" s="269">
        <v>3900</v>
      </c>
      <c r="J139" s="197">
        <f t="shared" si="1"/>
        <v>3900</v>
      </c>
      <c r="K139" s="193" t="s">
        <v>34</v>
      </c>
      <c r="L139" s="322"/>
    </row>
    <row r="140" spans="2:12" s="1" customFormat="1" ht="22.5" customHeight="1" outlineLevel="2">
      <c r="B140" s="302"/>
      <c r="C140" s="191" t="s">
        <v>515</v>
      </c>
      <c r="D140" s="191" t="s">
        <v>342</v>
      </c>
      <c r="E140" s="192" t="s">
        <v>2992</v>
      </c>
      <c r="F140" s="193" t="s">
        <v>2993</v>
      </c>
      <c r="G140" s="194" t="s">
        <v>1130</v>
      </c>
      <c r="H140" s="195">
        <v>1</v>
      </c>
      <c r="I140" s="269">
        <v>2213</v>
      </c>
      <c r="J140" s="197">
        <f t="shared" si="1"/>
        <v>2213</v>
      </c>
      <c r="K140" s="193" t="s">
        <v>34</v>
      </c>
      <c r="L140" s="322"/>
    </row>
    <row r="141" spans="2:12" s="1" customFormat="1" ht="22.5" customHeight="1" outlineLevel="2">
      <c r="B141" s="302"/>
      <c r="C141" s="191" t="s">
        <v>520</v>
      </c>
      <c r="D141" s="191" t="s">
        <v>342</v>
      </c>
      <c r="E141" s="192" t="s">
        <v>2994</v>
      </c>
      <c r="F141" s="193" t="s">
        <v>2995</v>
      </c>
      <c r="G141" s="194" t="s">
        <v>1130</v>
      </c>
      <c r="H141" s="195">
        <v>1</v>
      </c>
      <c r="I141" s="269">
        <v>6428.5</v>
      </c>
      <c r="J141" s="197">
        <f t="shared" si="1"/>
        <v>6428.5</v>
      </c>
      <c r="K141" s="193" t="s">
        <v>34</v>
      </c>
      <c r="L141" s="322"/>
    </row>
    <row r="142" spans="2:12" s="1" customFormat="1" ht="22.5" customHeight="1" outlineLevel="2">
      <c r="B142" s="302"/>
      <c r="C142" s="191" t="s">
        <v>524</v>
      </c>
      <c r="D142" s="191" t="s">
        <v>342</v>
      </c>
      <c r="E142" s="192" t="s">
        <v>2996</v>
      </c>
      <c r="F142" s="193" t="s">
        <v>2997</v>
      </c>
      <c r="G142" s="194" t="s">
        <v>1130</v>
      </c>
      <c r="H142" s="195">
        <v>1</v>
      </c>
      <c r="I142" s="269">
        <v>973.4</v>
      </c>
      <c r="J142" s="197">
        <f t="shared" si="1"/>
        <v>973.4</v>
      </c>
      <c r="K142" s="193" t="s">
        <v>34</v>
      </c>
      <c r="L142" s="322"/>
    </row>
    <row r="143" spans="2:12" s="1" customFormat="1" ht="22.5" customHeight="1" outlineLevel="2">
      <c r="B143" s="302"/>
      <c r="C143" s="191" t="s">
        <v>527</v>
      </c>
      <c r="D143" s="191" t="s">
        <v>342</v>
      </c>
      <c r="E143" s="192" t="s">
        <v>2998</v>
      </c>
      <c r="F143" s="193" t="s">
        <v>2999</v>
      </c>
      <c r="G143" s="194" t="s">
        <v>1130</v>
      </c>
      <c r="H143" s="195">
        <v>3</v>
      </c>
      <c r="I143" s="269">
        <v>44.5</v>
      </c>
      <c r="J143" s="197">
        <f t="shared" si="1"/>
        <v>133.5</v>
      </c>
      <c r="K143" s="193" t="s">
        <v>34</v>
      </c>
      <c r="L143" s="322"/>
    </row>
    <row r="144" spans="2:12" s="1" customFormat="1" ht="31.5" customHeight="1" outlineLevel="2">
      <c r="B144" s="302"/>
      <c r="C144" s="191" t="s">
        <v>531</v>
      </c>
      <c r="D144" s="191" t="s">
        <v>342</v>
      </c>
      <c r="E144" s="192" t="s">
        <v>3000</v>
      </c>
      <c r="F144" s="193" t="s">
        <v>3001</v>
      </c>
      <c r="G144" s="194" t="s">
        <v>2481</v>
      </c>
      <c r="H144" s="195">
        <v>1</v>
      </c>
      <c r="I144" s="269">
        <v>31360</v>
      </c>
      <c r="J144" s="197">
        <f t="shared" si="1"/>
        <v>31360</v>
      </c>
      <c r="K144" s="193" t="s">
        <v>34</v>
      </c>
      <c r="L144" s="322"/>
    </row>
    <row r="145" spans="2:12" s="1" customFormat="1" ht="22.5" customHeight="1" outlineLevel="2">
      <c r="B145" s="302"/>
      <c r="C145" s="191" t="s">
        <v>536</v>
      </c>
      <c r="D145" s="191" t="s">
        <v>342</v>
      </c>
      <c r="E145" s="192" t="s">
        <v>3002</v>
      </c>
      <c r="F145" s="193" t="s">
        <v>3003</v>
      </c>
      <c r="G145" s="194" t="s">
        <v>2481</v>
      </c>
      <c r="H145" s="195">
        <v>1</v>
      </c>
      <c r="I145" s="269">
        <v>11520</v>
      </c>
      <c r="J145" s="197">
        <f t="shared" si="1"/>
        <v>11520</v>
      </c>
      <c r="K145" s="193" t="s">
        <v>34</v>
      </c>
      <c r="L145" s="322"/>
    </row>
    <row r="146" spans="2:12" s="1" customFormat="1" ht="22.5" customHeight="1" outlineLevel="2">
      <c r="B146" s="302"/>
      <c r="C146" s="191" t="s">
        <v>540</v>
      </c>
      <c r="D146" s="191" t="s">
        <v>342</v>
      </c>
      <c r="E146" s="192" t="s">
        <v>3004</v>
      </c>
      <c r="F146" s="193" t="s">
        <v>3005</v>
      </c>
      <c r="G146" s="194" t="s">
        <v>2481</v>
      </c>
      <c r="H146" s="195">
        <v>1</v>
      </c>
      <c r="I146" s="269">
        <v>3900.5</v>
      </c>
      <c r="J146" s="197">
        <f t="shared" si="1"/>
        <v>3900.5</v>
      </c>
      <c r="K146" s="193" t="s">
        <v>34</v>
      </c>
      <c r="L146" s="322"/>
    </row>
    <row r="147" spans="2:12" s="11" customFormat="1" ht="29.85" customHeight="1" outlineLevel="2">
      <c r="B147" s="318"/>
      <c r="C147" s="182"/>
      <c r="D147" s="188" t="s">
        <v>74</v>
      </c>
      <c r="E147" s="189" t="s">
        <v>3006</v>
      </c>
      <c r="F147" s="189" t="s">
        <v>3007</v>
      </c>
      <c r="G147" s="182"/>
      <c r="H147" s="182"/>
      <c r="I147" s="321"/>
      <c r="J147" s="190">
        <f>SUM(J148:J154)</f>
        <v>144183.7</v>
      </c>
      <c r="K147" s="182"/>
      <c r="L147" s="320"/>
    </row>
    <row r="148" spans="2:12" s="1" customFormat="1" ht="31.5" customHeight="1" outlineLevel="2">
      <c r="B148" s="302"/>
      <c r="C148" s="191" t="s">
        <v>541</v>
      </c>
      <c r="D148" s="191" t="s">
        <v>342</v>
      </c>
      <c r="E148" s="192" t="s">
        <v>3008</v>
      </c>
      <c r="F148" s="193" t="s">
        <v>3009</v>
      </c>
      <c r="G148" s="194" t="s">
        <v>1130</v>
      </c>
      <c r="H148" s="195">
        <v>1</v>
      </c>
      <c r="I148" s="269">
        <v>14287.7</v>
      </c>
      <c r="J148" s="197">
        <f aca="true" t="shared" si="2" ref="J148:J154">ROUND(I148*H148,2)</f>
        <v>14287.7</v>
      </c>
      <c r="K148" s="193" t="s">
        <v>34</v>
      </c>
      <c r="L148" s="322"/>
    </row>
    <row r="149" spans="2:12" s="1" customFormat="1" ht="31.5" customHeight="1" outlineLevel="2">
      <c r="B149" s="302"/>
      <c r="C149" s="191" t="s">
        <v>543</v>
      </c>
      <c r="D149" s="191" t="s">
        <v>342</v>
      </c>
      <c r="E149" s="192" t="s">
        <v>3010</v>
      </c>
      <c r="F149" s="193" t="s">
        <v>3011</v>
      </c>
      <c r="G149" s="194" t="s">
        <v>1130</v>
      </c>
      <c r="H149" s="195">
        <v>7</v>
      </c>
      <c r="I149" s="269">
        <v>10283</v>
      </c>
      <c r="J149" s="197">
        <f t="shared" si="2"/>
        <v>71981</v>
      </c>
      <c r="K149" s="193" t="s">
        <v>34</v>
      </c>
      <c r="L149" s="322"/>
    </row>
    <row r="150" spans="2:12" s="1" customFormat="1" ht="31.5" customHeight="1" outlineLevel="2">
      <c r="B150" s="302"/>
      <c r="C150" s="191" t="s">
        <v>544</v>
      </c>
      <c r="D150" s="191" t="s">
        <v>342</v>
      </c>
      <c r="E150" s="192" t="s">
        <v>3012</v>
      </c>
      <c r="F150" s="193" t="s">
        <v>3013</v>
      </c>
      <c r="G150" s="194" t="s">
        <v>1130</v>
      </c>
      <c r="H150" s="195">
        <v>6</v>
      </c>
      <c r="I150" s="269">
        <v>4179.5</v>
      </c>
      <c r="J150" s="197">
        <f t="shared" si="2"/>
        <v>25077</v>
      </c>
      <c r="K150" s="193" t="s">
        <v>34</v>
      </c>
      <c r="L150" s="322"/>
    </row>
    <row r="151" spans="2:12" s="1" customFormat="1" ht="31.5" customHeight="1" outlineLevel="2">
      <c r="B151" s="302"/>
      <c r="C151" s="191" t="s">
        <v>234</v>
      </c>
      <c r="D151" s="191" t="s">
        <v>342</v>
      </c>
      <c r="E151" s="192" t="s">
        <v>3014</v>
      </c>
      <c r="F151" s="193" t="s">
        <v>3015</v>
      </c>
      <c r="G151" s="194" t="s">
        <v>1130</v>
      </c>
      <c r="H151" s="195">
        <v>6</v>
      </c>
      <c r="I151" s="269">
        <v>884</v>
      </c>
      <c r="J151" s="197">
        <f t="shared" si="2"/>
        <v>5304</v>
      </c>
      <c r="K151" s="193" t="s">
        <v>34</v>
      </c>
      <c r="L151" s="322"/>
    </row>
    <row r="152" spans="2:12" s="1" customFormat="1" ht="22.5" customHeight="1" outlineLevel="2">
      <c r="B152" s="302"/>
      <c r="C152" s="191" t="s">
        <v>561</v>
      </c>
      <c r="D152" s="191" t="s">
        <v>342</v>
      </c>
      <c r="E152" s="192" t="s">
        <v>3016</v>
      </c>
      <c r="F152" s="193" t="s">
        <v>3017</v>
      </c>
      <c r="G152" s="194" t="s">
        <v>1130</v>
      </c>
      <c r="H152" s="195">
        <v>1</v>
      </c>
      <c r="I152" s="269">
        <v>546</v>
      </c>
      <c r="J152" s="197">
        <f t="shared" si="2"/>
        <v>546</v>
      </c>
      <c r="K152" s="193" t="s">
        <v>34</v>
      </c>
      <c r="L152" s="322"/>
    </row>
    <row r="153" spans="2:12" s="1" customFormat="1" ht="22.5" customHeight="1" outlineLevel="2">
      <c r="B153" s="302"/>
      <c r="C153" s="191" t="s">
        <v>565</v>
      </c>
      <c r="D153" s="191" t="s">
        <v>342</v>
      </c>
      <c r="E153" s="192" t="s">
        <v>3018</v>
      </c>
      <c r="F153" s="193" t="s">
        <v>3019</v>
      </c>
      <c r="G153" s="194" t="s">
        <v>1130</v>
      </c>
      <c r="H153" s="195">
        <v>1</v>
      </c>
      <c r="I153" s="269">
        <v>4368</v>
      </c>
      <c r="J153" s="197">
        <f t="shared" si="2"/>
        <v>4368</v>
      </c>
      <c r="K153" s="193" t="s">
        <v>34</v>
      </c>
      <c r="L153" s="322"/>
    </row>
    <row r="154" spans="2:12" s="1" customFormat="1" ht="22.5" customHeight="1" outlineLevel="2">
      <c r="B154" s="302"/>
      <c r="C154" s="191" t="s">
        <v>570</v>
      </c>
      <c r="D154" s="191" t="s">
        <v>342</v>
      </c>
      <c r="E154" s="192" t="s">
        <v>3020</v>
      </c>
      <c r="F154" s="193" t="s">
        <v>3021</v>
      </c>
      <c r="G154" s="194" t="s">
        <v>1130</v>
      </c>
      <c r="H154" s="195">
        <v>30</v>
      </c>
      <c r="I154" s="269">
        <v>754</v>
      </c>
      <c r="J154" s="197">
        <f t="shared" si="2"/>
        <v>22620</v>
      </c>
      <c r="K154" s="193" t="s">
        <v>34</v>
      </c>
      <c r="L154" s="322"/>
    </row>
    <row r="155" spans="2:12" s="11" customFormat="1" ht="29.85" customHeight="1" outlineLevel="1">
      <c r="B155" s="318"/>
      <c r="C155" s="182"/>
      <c r="D155" s="188" t="s">
        <v>74</v>
      </c>
      <c r="E155" s="189" t="s">
        <v>3022</v>
      </c>
      <c r="F155" s="189" t="s">
        <v>2473</v>
      </c>
      <c r="G155" s="182"/>
      <c r="H155" s="182"/>
      <c r="I155" s="321"/>
      <c r="J155" s="190">
        <f>SUM(J156:J169)</f>
        <v>76655</v>
      </c>
      <c r="K155" s="182"/>
      <c r="L155" s="320"/>
    </row>
    <row r="156" spans="2:12" s="1" customFormat="1" ht="22.5" customHeight="1" outlineLevel="2">
      <c r="B156" s="302"/>
      <c r="C156" s="191" t="s">
        <v>571</v>
      </c>
      <c r="D156" s="191" t="s">
        <v>342</v>
      </c>
      <c r="E156" s="192" t="s">
        <v>3023</v>
      </c>
      <c r="F156" s="193" t="s">
        <v>3024</v>
      </c>
      <c r="G156" s="194" t="s">
        <v>491</v>
      </c>
      <c r="H156" s="195">
        <v>10</v>
      </c>
      <c r="I156" s="269">
        <v>20.5</v>
      </c>
      <c r="J156" s="197">
        <f aca="true" t="shared" si="3" ref="J156:J169">ROUND(I156*H156,2)</f>
        <v>205</v>
      </c>
      <c r="K156" s="193" t="s">
        <v>34</v>
      </c>
      <c r="L156" s="322"/>
    </row>
    <row r="157" spans="2:12" s="1" customFormat="1" ht="22.5" customHeight="1" outlineLevel="2">
      <c r="B157" s="302"/>
      <c r="C157" s="191" t="s">
        <v>573</v>
      </c>
      <c r="D157" s="191" t="s">
        <v>342</v>
      </c>
      <c r="E157" s="192" t="s">
        <v>3025</v>
      </c>
      <c r="F157" s="193" t="s">
        <v>3026</v>
      </c>
      <c r="G157" s="194" t="s">
        <v>491</v>
      </c>
      <c r="H157" s="195">
        <v>120</v>
      </c>
      <c r="I157" s="269">
        <v>13.4</v>
      </c>
      <c r="J157" s="197">
        <f t="shared" si="3"/>
        <v>1608</v>
      </c>
      <c r="K157" s="193" t="s">
        <v>34</v>
      </c>
      <c r="L157" s="322"/>
    </row>
    <row r="158" spans="2:12" s="1" customFormat="1" ht="22.5" customHeight="1" outlineLevel="2">
      <c r="B158" s="302"/>
      <c r="C158" s="191" t="s">
        <v>576</v>
      </c>
      <c r="D158" s="191" t="s">
        <v>342</v>
      </c>
      <c r="E158" s="192" t="s">
        <v>3027</v>
      </c>
      <c r="F158" s="193" t="s">
        <v>3028</v>
      </c>
      <c r="G158" s="194" t="s">
        <v>491</v>
      </c>
      <c r="H158" s="195">
        <v>120</v>
      </c>
      <c r="I158" s="269">
        <v>14.7</v>
      </c>
      <c r="J158" s="197">
        <f t="shared" si="3"/>
        <v>1764</v>
      </c>
      <c r="K158" s="193" t="s">
        <v>34</v>
      </c>
      <c r="L158" s="322"/>
    </row>
    <row r="159" spans="2:12" s="1" customFormat="1" ht="22.5" customHeight="1" outlineLevel="2">
      <c r="B159" s="302"/>
      <c r="C159" s="191" t="s">
        <v>581</v>
      </c>
      <c r="D159" s="191" t="s">
        <v>342</v>
      </c>
      <c r="E159" s="192" t="s">
        <v>3029</v>
      </c>
      <c r="F159" s="193" t="s">
        <v>3030</v>
      </c>
      <c r="G159" s="194" t="s">
        <v>491</v>
      </c>
      <c r="H159" s="195">
        <v>500</v>
      </c>
      <c r="I159" s="269">
        <v>9</v>
      </c>
      <c r="J159" s="197">
        <f t="shared" si="3"/>
        <v>4500</v>
      </c>
      <c r="K159" s="193" t="s">
        <v>34</v>
      </c>
      <c r="L159" s="322"/>
    </row>
    <row r="160" spans="2:12" s="1" customFormat="1" ht="22.5" customHeight="1" outlineLevel="2">
      <c r="B160" s="302"/>
      <c r="C160" s="191" t="s">
        <v>585</v>
      </c>
      <c r="D160" s="191" t="s">
        <v>342</v>
      </c>
      <c r="E160" s="192" t="s">
        <v>3031</v>
      </c>
      <c r="F160" s="193" t="s">
        <v>3032</v>
      </c>
      <c r="G160" s="194" t="s">
        <v>491</v>
      </c>
      <c r="H160" s="195">
        <v>1000</v>
      </c>
      <c r="I160" s="269">
        <v>39</v>
      </c>
      <c r="J160" s="197">
        <f t="shared" si="3"/>
        <v>39000</v>
      </c>
      <c r="K160" s="193" t="s">
        <v>34</v>
      </c>
      <c r="L160" s="322"/>
    </row>
    <row r="161" spans="2:12" s="1" customFormat="1" ht="22.5" customHeight="1" outlineLevel="2">
      <c r="B161" s="302"/>
      <c r="C161" s="191" t="s">
        <v>589</v>
      </c>
      <c r="D161" s="191" t="s">
        <v>342</v>
      </c>
      <c r="E161" s="192" t="s">
        <v>3033</v>
      </c>
      <c r="F161" s="193" t="s">
        <v>3034</v>
      </c>
      <c r="G161" s="194" t="s">
        <v>491</v>
      </c>
      <c r="H161" s="195">
        <v>350</v>
      </c>
      <c r="I161" s="269">
        <v>22.6</v>
      </c>
      <c r="J161" s="197">
        <f t="shared" si="3"/>
        <v>7910</v>
      </c>
      <c r="K161" s="193" t="s">
        <v>34</v>
      </c>
      <c r="L161" s="322"/>
    </row>
    <row r="162" spans="2:12" s="1" customFormat="1" ht="22.5" customHeight="1" outlineLevel="2">
      <c r="B162" s="302"/>
      <c r="C162" s="191" t="s">
        <v>592</v>
      </c>
      <c r="D162" s="191" t="s">
        <v>342</v>
      </c>
      <c r="E162" s="192" t="s">
        <v>3035</v>
      </c>
      <c r="F162" s="193" t="s">
        <v>3036</v>
      </c>
      <c r="G162" s="194" t="s">
        <v>491</v>
      </c>
      <c r="H162" s="195">
        <v>50</v>
      </c>
      <c r="I162" s="269">
        <v>2</v>
      </c>
      <c r="J162" s="197">
        <f t="shared" si="3"/>
        <v>100</v>
      </c>
      <c r="K162" s="193" t="s">
        <v>34</v>
      </c>
      <c r="L162" s="322"/>
    </row>
    <row r="163" spans="2:12" s="1" customFormat="1" ht="22.5" customHeight="1" outlineLevel="2">
      <c r="B163" s="302"/>
      <c r="C163" s="191" t="s">
        <v>598</v>
      </c>
      <c r="D163" s="191" t="s">
        <v>342</v>
      </c>
      <c r="E163" s="192" t="s">
        <v>3037</v>
      </c>
      <c r="F163" s="193" t="s">
        <v>3038</v>
      </c>
      <c r="G163" s="194" t="s">
        <v>491</v>
      </c>
      <c r="H163" s="195">
        <v>100</v>
      </c>
      <c r="I163" s="269">
        <v>26</v>
      </c>
      <c r="J163" s="197">
        <f t="shared" si="3"/>
        <v>2600</v>
      </c>
      <c r="K163" s="193" t="s">
        <v>34</v>
      </c>
      <c r="L163" s="322"/>
    </row>
    <row r="164" spans="2:12" s="1" customFormat="1" ht="22.5" customHeight="1" outlineLevel="2">
      <c r="B164" s="302"/>
      <c r="C164" s="191" t="s">
        <v>600</v>
      </c>
      <c r="D164" s="191" t="s">
        <v>342</v>
      </c>
      <c r="E164" s="192" t="s">
        <v>3039</v>
      </c>
      <c r="F164" s="193" t="s">
        <v>3040</v>
      </c>
      <c r="G164" s="194" t="s">
        <v>491</v>
      </c>
      <c r="H164" s="195">
        <v>25</v>
      </c>
      <c r="I164" s="269">
        <v>18.1</v>
      </c>
      <c r="J164" s="197">
        <f t="shared" si="3"/>
        <v>452.5</v>
      </c>
      <c r="K164" s="193" t="s">
        <v>34</v>
      </c>
      <c r="L164" s="322"/>
    </row>
    <row r="165" spans="2:12" s="1" customFormat="1" ht="22.5" customHeight="1" outlineLevel="2">
      <c r="B165" s="302"/>
      <c r="C165" s="191" t="s">
        <v>604</v>
      </c>
      <c r="D165" s="191" t="s">
        <v>342</v>
      </c>
      <c r="E165" s="192" t="s">
        <v>3041</v>
      </c>
      <c r="F165" s="193" t="s">
        <v>3042</v>
      </c>
      <c r="G165" s="194" t="s">
        <v>1130</v>
      </c>
      <c r="H165" s="195">
        <v>1</v>
      </c>
      <c r="I165" s="269">
        <v>233.6</v>
      </c>
      <c r="J165" s="197">
        <f t="shared" si="3"/>
        <v>233.6</v>
      </c>
      <c r="K165" s="193" t="s">
        <v>34</v>
      </c>
      <c r="L165" s="322"/>
    </row>
    <row r="166" spans="2:12" s="1" customFormat="1" ht="22.5" customHeight="1" outlineLevel="2">
      <c r="B166" s="302"/>
      <c r="C166" s="191" t="s">
        <v>608</v>
      </c>
      <c r="D166" s="191" t="s">
        <v>342</v>
      </c>
      <c r="E166" s="192" t="s">
        <v>3043</v>
      </c>
      <c r="F166" s="193" t="s">
        <v>3044</v>
      </c>
      <c r="G166" s="194" t="s">
        <v>491</v>
      </c>
      <c r="H166" s="195">
        <v>40</v>
      </c>
      <c r="I166" s="269">
        <v>8.3</v>
      </c>
      <c r="J166" s="197">
        <f t="shared" si="3"/>
        <v>332</v>
      </c>
      <c r="K166" s="193" t="s">
        <v>34</v>
      </c>
      <c r="L166" s="322"/>
    </row>
    <row r="167" spans="2:12" s="1" customFormat="1" ht="22.5" customHeight="1" outlineLevel="2">
      <c r="B167" s="302"/>
      <c r="C167" s="191" t="s">
        <v>612</v>
      </c>
      <c r="D167" s="191" t="s">
        <v>342</v>
      </c>
      <c r="E167" s="192" t="s">
        <v>3045</v>
      </c>
      <c r="F167" s="193" t="s">
        <v>3046</v>
      </c>
      <c r="G167" s="194" t="s">
        <v>2483</v>
      </c>
      <c r="H167" s="195">
        <v>1</v>
      </c>
      <c r="I167" s="269">
        <v>14980</v>
      </c>
      <c r="J167" s="197">
        <f t="shared" si="3"/>
        <v>14980</v>
      </c>
      <c r="K167" s="193" t="s">
        <v>34</v>
      </c>
      <c r="L167" s="322"/>
    </row>
    <row r="168" spans="2:12" s="1" customFormat="1" ht="22.5" customHeight="1" outlineLevel="2">
      <c r="B168" s="302"/>
      <c r="C168" s="191" t="s">
        <v>618</v>
      </c>
      <c r="D168" s="191" t="s">
        <v>342</v>
      </c>
      <c r="E168" s="192" t="s">
        <v>3047</v>
      </c>
      <c r="F168" s="193" t="s">
        <v>3048</v>
      </c>
      <c r="G168" s="194" t="s">
        <v>2483</v>
      </c>
      <c r="H168" s="195">
        <v>1</v>
      </c>
      <c r="I168" s="269">
        <v>736.9</v>
      </c>
      <c r="J168" s="197">
        <f t="shared" si="3"/>
        <v>736.9</v>
      </c>
      <c r="K168" s="193" t="s">
        <v>34</v>
      </c>
      <c r="L168" s="322"/>
    </row>
    <row r="169" spans="2:12" s="1" customFormat="1" ht="22.5" customHeight="1" outlineLevel="2">
      <c r="B169" s="302"/>
      <c r="C169" s="191" t="s">
        <v>637</v>
      </c>
      <c r="D169" s="191" t="s">
        <v>342</v>
      </c>
      <c r="E169" s="192" t="s">
        <v>3049</v>
      </c>
      <c r="F169" s="193" t="s">
        <v>3050</v>
      </c>
      <c r="G169" s="194" t="s">
        <v>2483</v>
      </c>
      <c r="H169" s="195">
        <v>1</v>
      </c>
      <c r="I169" s="269">
        <v>2233</v>
      </c>
      <c r="J169" s="197">
        <f t="shared" si="3"/>
        <v>2233</v>
      </c>
      <c r="K169" s="193" t="s">
        <v>34</v>
      </c>
      <c r="L169" s="322"/>
    </row>
    <row r="170" spans="2:12" s="11" customFormat="1" ht="29.85" customHeight="1" outlineLevel="1">
      <c r="B170" s="318"/>
      <c r="C170" s="182"/>
      <c r="D170" s="188" t="s">
        <v>74</v>
      </c>
      <c r="E170" s="189" t="s">
        <v>3051</v>
      </c>
      <c r="F170" s="189" t="s">
        <v>2485</v>
      </c>
      <c r="G170" s="182"/>
      <c r="H170" s="182"/>
      <c r="I170" s="321"/>
      <c r="J170" s="190">
        <f>SUM(J171:J178)</f>
        <v>193406.4</v>
      </c>
      <c r="K170" s="182"/>
      <c r="L170" s="320"/>
    </row>
    <row r="171" spans="2:12" s="1" customFormat="1" ht="22.5" customHeight="1" outlineLevel="2">
      <c r="B171" s="302"/>
      <c r="C171" s="191" t="s">
        <v>639</v>
      </c>
      <c r="D171" s="191" t="s">
        <v>342</v>
      </c>
      <c r="E171" s="192" t="s">
        <v>3052</v>
      </c>
      <c r="F171" s="193" t="s">
        <v>3053</v>
      </c>
      <c r="G171" s="194" t="s">
        <v>2481</v>
      </c>
      <c r="H171" s="195">
        <v>1</v>
      </c>
      <c r="I171" s="269">
        <v>120852.6</v>
      </c>
      <c r="J171" s="197">
        <f aca="true" t="shared" si="4" ref="J171:J178">ROUND(I171*H171,2)</f>
        <v>120852.6</v>
      </c>
      <c r="K171" s="193" t="s">
        <v>34</v>
      </c>
      <c r="L171" s="322"/>
    </row>
    <row r="172" spans="2:12" s="1" customFormat="1" ht="22.5" customHeight="1" outlineLevel="2">
      <c r="B172" s="302"/>
      <c r="C172" s="191" t="s">
        <v>641</v>
      </c>
      <c r="D172" s="191" t="s">
        <v>342</v>
      </c>
      <c r="E172" s="192" t="s">
        <v>3054</v>
      </c>
      <c r="F172" s="193" t="s">
        <v>3055</v>
      </c>
      <c r="G172" s="194" t="s">
        <v>2481</v>
      </c>
      <c r="H172" s="195">
        <v>1</v>
      </c>
      <c r="I172" s="269">
        <v>25760</v>
      </c>
      <c r="J172" s="197">
        <f t="shared" si="4"/>
        <v>25760</v>
      </c>
      <c r="K172" s="193" t="s">
        <v>34</v>
      </c>
      <c r="L172" s="322"/>
    </row>
    <row r="173" spans="2:12" s="1" customFormat="1" ht="22.5" customHeight="1" outlineLevel="2">
      <c r="B173" s="302"/>
      <c r="C173" s="191" t="s">
        <v>643</v>
      </c>
      <c r="D173" s="191" t="s">
        <v>342</v>
      </c>
      <c r="E173" s="192" t="s">
        <v>3056</v>
      </c>
      <c r="F173" s="193" t="s">
        <v>3057</v>
      </c>
      <c r="G173" s="194" t="s">
        <v>2481</v>
      </c>
      <c r="H173" s="195">
        <v>1</v>
      </c>
      <c r="I173" s="269">
        <v>11200</v>
      </c>
      <c r="J173" s="197">
        <f t="shared" si="4"/>
        <v>11200</v>
      </c>
      <c r="K173" s="193" t="s">
        <v>34</v>
      </c>
      <c r="L173" s="322"/>
    </row>
    <row r="174" spans="2:12" s="1" customFormat="1" ht="22.5" customHeight="1" outlineLevel="2">
      <c r="B174" s="302"/>
      <c r="C174" s="191" t="s">
        <v>645</v>
      </c>
      <c r="D174" s="191" t="s">
        <v>342</v>
      </c>
      <c r="E174" s="192" t="s">
        <v>3058</v>
      </c>
      <c r="F174" s="193" t="s">
        <v>3059</v>
      </c>
      <c r="G174" s="194" t="s">
        <v>2481</v>
      </c>
      <c r="H174" s="195">
        <v>1</v>
      </c>
      <c r="I174" s="269">
        <v>11200</v>
      </c>
      <c r="J174" s="197">
        <f t="shared" si="4"/>
        <v>11200</v>
      </c>
      <c r="K174" s="193" t="s">
        <v>34</v>
      </c>
      <c r="L174" s="322"/>
    </row>
    <row r="175" spans="2:12" s="1" customFormat="1" ht="22.5" customHeight="1" outlineLevel="2">
      <c r="B175" s="302"/>
      <c r="C175" s="191" t="s">
        <v>652</v>
      </c>
      <c r="D175" s="191" t="s">
        <v>342</v>
      </c>
      <c r="E175" s="192" t="s">
        <v>3060</v>
      </c>
      <c r="F175" s="193" t="s">
        <v>3061</v>
      </c>
      <c r="G175" s="194" t="s">
        <v>2481</v>
      </c>
      <c r="H175" s="195">
        <v>1</v>
      </c>
      <c r="I175" s="269">
        <v>9280</v>
      </c>
      <c r="J175" s="197">
        <f t="shared" si="4"/>
        <v>9280</v>
      </c>
      <c r="K175" s="193" t="s">
        <v>34</v>
      </c>
      <c r="L175" s="322"/>
    </row>
    <row r="176" spans="2:12" s="1" customFormat="1" ht="22.5" customHeight="1" outlineLevel="2">
      <c r="B176" s="302"/>
      <c r="C176" s="191" t="s">
        <v>655</v>
      </c>
      <c r="D176" s="191" t="s">
        <v>342</v>
      </c>
      <c r="E176" s="192" t="s">
        <v>3062</v>
      </c>
      <c r="F176" s="193" t="s">
        <v>2488</v>
      </c>
      <c r="G176" s="194" t="s">
        <v>2481</v>
      </c>
      <c r="H176" s="195">
        <v>1</v>
      </c>
      <c r="I176" s="269">
        <v>4640</v>
      </c>
      <c r="J176" s="197">
        <f t="shared" si="4"/>
        <v>4640</v>
      </c>
      <c r="K176" s="193" t="s">
        <v>34</v>
      </c>
      <c r="L176" s="322"/>
    </row>
    <row r="177" spans="2:12" s="1" customFormat="1" ht="22.5" customHeight="1" outlineLevel="2">
      <c r="B177" s="302"/>
      <c r="C177" s="191" t="s">
        <v>659</v>
      </c>
      <c r="D177" s="191" t="s">
        <v>342</v>
      </c>
      <c r="E177" s="192" t="s">
        <v>3063</v>
      </c>
      <c r="F177" s="193" t="s">
        <v>3064</v>
      </c>
      <c r="G177" s="194" t="s">
        <v>2481</v>
      </c>
      <c r="H177" s="195">
        <v>1</v>
      </c>
      <c r="I177" s="269">
        <v>5568</v>
      </c>
      <c r="J177" s="197">
        <f t="shared" si="4"/>
        <v>5568</v>
      </c>
      <c r="K177" s="193" t="s">
        <v>34</v>
      </c>
      <c r="L177" s="322"/>
    </row>
    <row r="178" spans="2:12" s="1" customFormat="1" ht="22.5" customHeight="1" outlineLevel="2">
      <c r="B178" s="302"/>
      <c r="C178" s="191" t="s">
        <v>663</v>
      </c>
      <c r="D178" s="191" t="s">
        <v>342</v>
      </c>
      <c r="E178" s="192" t="s">
        <v>3065</v>
      </c>
      <c r="F178" s="193" t="s">
        <v>2490</v>
      </c>
      <c r="G178" s="194" t="s">
        <v>2481</v>
      </c>
      <c r="H178" s="195">
        <v>1</v>
      </c>
      <c r="I178" s="269">
        <v>4905.8</v>
      </c>
      <c r="J178" s="197">
        <f t="shared" si="4"/>
        <v>4905.8</v>
      </c>
      <c r="K178" s="193" t="s">
        <v>34</v>
      </c>
      <c r="L178" s="322"/>
    </row>
    <row r="179" spans="2:12" s="11" customFormat="1" ht="29.85" customHeight="1" outlineLevel="1">
      <c r="B179" s="318"/>
      <c r="C179" s="182"/>
      <c r="D179" s="188" t="s">
        <v>74</v>
      </c>
      <c r="E179" s="189" t="s">
        <v>3066</v>
      </c>
      <c r="F179" s="189" t="s">
        <v>339</v>
      </c>
      <c r="G179" s="182"/>
      <c r="H179" s="182"/>
      <c r="I179" s="321"/>
      <c r="J179" s="190">
        <f>SUM(J180:J182)</f>
        <v>10132.2</v>
      </c>
      <c r="K179" s="182"/>
      <c r="L179" s="320"/>
    </row>
    <row r="180" spans="2:12" s="1" customFormat="1" ht="22.5" customHeight="1" outlineLevel="2">
      <c r="B180" s="302"/>
      <c r="C180" s="191" t="s">
        <v>710</v>
      </c>
      <c r="D180" s="191" t="s">
        <v>342</v>
      </c>
      <c r="E180" s="192" t="s">
        <v>3067</v>
      </c>
      <c r="F180" s="193" t="s">
        <v>2492</v>
      </c>
      <c r="G180" s="194" t="s">
        <v>2481</v>
      </c>
      <c r="H180" s="195">
        <v>1</v>
      </c>
      <c r="I180" s="269">
        <v>88.2</v>
      </c>
      <c r="J180" s="197">
        <f>ROUND(I180*H180,2)</f>
        <v>88.2</v>
      </c>
      <c r="K180" s="193" t="s">
        <v>34</v>
      </c>
      <c r="L180" s="322"/>
    </row>
    <row r="181" spans="2:12" s="1" customFormat="1" ht="31.5" customHeight="1" outlineLevel="2">
      <c r="B181" s="302"/>
      <c r="C181" s="191" t="s">
        <v>714</v>
      </c>
      <c r="D181" s="191" t="s">
        <v>342</v>
      </c>
      <c r="E181" s="192" t="s">
        <v>3068</v>
      </c>
      <c r="F181" s="193" t="s">
        <v>3069</v>
      </c>
      <c r="G181" s="194" t="s">
        <v>491</v>
      </c>
      <c r="H181" s="195">
        <v>30</v>
      </c>
      <c r="I181" s="269">
        <v>273.9</v>
      </c>
      <c r="J181" s="197">
        <f>ROUND(I181*H181,2)</f>
        <v>8217</v>
      </c>
      <c r="K181" s="193" t="s">
        <v>34</v>
      </c>
      <c r="L181" s="322"/>
    </row>
    <row r="182" spans="2:12" s="1" customFormat="1" ht="22.5" customHeight="1" outlineLevel="2">
      <c r="B182" s="302"/>
      <c r="C182" s="191" t="s">
        <v>718</v>
      </c>
      <c r="D182" s="191" t="s">
        <v>342</v>
      </c>
      <c r="E182" s="192" t="s">
        <v>3070</v>
      </c>
      <c r="F182" s="193" t="s">
        <v>2494</v>
      </c>
      <c r="G182" s="194" t="s">
        <v>2481</v>
      </c>
      <c r="H182" s="195">
        <v>1</v>
      </c>
      <c r="I182" s="269">
        <v>1827</v>
      </c>
      <c r="J182" s="197">
        <f>ROUND(I182*H182,2)</f>
        <v>1827</v>
      </c>
      <c r="K182" s="193" t="s">
        <v>34</v>
      </c>
      <c r="L182" s="322"/>
    </row>
    <row r="183" spans="2:12" s="1" customFormat="1" ht="6.9" customHeight="1">
      <c r="B183" s="323"/>
      <c r="C183" s="324"/>
      <c r="D183" s="324"/>
      <c r="E183" s="324"/>
      <c r="F183" s="324"/>
      <c r="G183" s="324"/>
      <c r="H183" s="324"/>
      <c r="I183" s="325"/>
      <c r="J183" s="324"/>
      <c r="K183" s="324"/>
      <c r="L183" s="326"/>
    </row>
  </sheetData>
  <sheetProtection formatColumns="0" formatRows="0" sort="0" autoFilter="0"/>
  <autoFilter ref="C93:K93"/>
  <mergeCells count="14">
    <mergeCell ref="E84:H84"/>
    <mergeCell ref="E82:H82"/>
    <mergeCell ref="E86:H86"/>
    <mergeCell ref="G1:H1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3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2017-02-10T13:11:26Z</cp:lastPrinted>
  <dcterms:created xsi:type="dcterms:W3CDTF">2016-11-15T16:06:31Z</dcterms:created>
  <dcterms:modified xsi:type="dcterms:W3CDTF">2017-03-09T09:21:21Z</dcterms:modified>
  <cp:category/>
  <cp:version/>
  <cp:contentType/>
  <cp:contentStatus/>
</cp:coreProperties>
</file>