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408" activeTab="0"/>
  </bookViews>
  <sheets>
    <sheet name="ZL č.11" sheetId="2" r:id="rId1"/>
    <sheet name="SO 10.6 - Obslužná vozovka" sheetId="1" r:id="rId2"/>
  </sheets>
  <externalReferences>
    <externalReference r:id="rId5"/>
    <externalReference r:id="rId6"/>
    <externalReference r:id="rId7"/>
    <externalReference r:id="rId8"/>
  </externalReferences>
  <definedNames>
    <definedName name="__CENA__">#REF!</definedName>
    <definedName name="__MAIN__">#REF!</definedName>
    <definedName name="__MAIN2__">#REF!</definedName>
    <definedName name="__MAIN3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E0__">#REF!</definedName>
    <definedName name="__TE1__">#REF!</definedName>
    <definedName name="__TE2__">#REF!</definedName>
    <definedName name="__TR0__">#REF!</definedName>
    <definedName name="__TR1__">#REF!</definedName>
    <definedName name="_xlnm._FilterDatabase" localSheetId="1" hidden="1">'SO 10.6 - Obslužná vozovka'!$C$92:$J$178</definedName>
    <definedName name="Cena_dokumentace">#REF!</definedName>
    <definedName name="ceník">#REF!</definedName>
    <definedName name="cisloobektub">'[1]Krycí list'!$A$5</definedName>
    <definedName name="cisloobjektu">#REF!</definedName>
    <definedName name="cislostavby">#REF!</definedName>
    <definedName name="cislostavbyb">'[1]Krycí list'!$A$7</definedName>
    <definedName name="Datum">#REF!</definedName>
    <definedName name="Dil">#REF!</definedName>
    <definedName name="Dodavka">'[2]Rek.(ÚT)'!$G$12</definedName>
    <definedName name="Dodavka0">#REF!</definedName>
    <definedName name="Dodavka0b">#REF!</definedName>
    <definedName name="Excel_BuiltIn_Print_Area_1">#REF!</definedName>
    <definedName name="HSV">'[2]Rek.(ÚT)'!$E$12</definedName>
    <definedName name="HSV0">#REF!</definedName>
    <definedName name="HSV0b">#REF!</definedName>
    <definedName name="HZS">#REF!</definedName>
    <definedName name="HZS0">#REF!</definedName>
    <definedName name="HZS0c">#REF!</definedName>
    <definedName name="JKSO">#REF!</definedName>
    <definedName name="MJ">#REF!</definedName>
    <definedName name="Mont">'[2]Rek.(ÚT)'!$H$12</definedName>
    <definedName name="Montaz0">#REF!</definedName>
    <definedName name="Montaz0b">#REF!</definedName>
    <definedName name="NazevDilu">#REF!</definedName>
    <definedName name="nazevobektub">'[1]Krycí list'!$C$5</definedName>
    <definedName name="nazevobjektu">#REF!</definedName>
    <definedName name="nazevstavby">#REF!</definedName>
    <definedName name="nazevstavbyc">'[1]Krycí list'!$C$7</definedName>
    <definedName name="Objednatel">#REF!</definedName>
    <definedName name="_xlnm.Print_Area" localSheetId="0">'ZL č.11'!$A$1:$F$27</definedName>
    <definedName name="PocetMJ">#REF!</definedName>
    <definedName name="Poznamka">#REF!</definedName>
    <definedName name="Projektant">#REF!</definedName>
    <definedName name="PSV">'[2]Rek.(ÚT)'!$F$12</definedName>
    <definedName name="PSV0">#REF!</definedName>
    <definedName name="PSV0c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O">#REF!</definedName>
    <definedName name="Typ">#REF!</definedName>
    <definedName name="Typc">#REF!</definedName>
    <definedName name="VRN">#REF!</definedName>
    <definedName name="VRNKc">#REF!</definedName>
    <definedName name="VRNnazev">#REF!</definedName>
    <definedName name="VRNnazevb">#REF!</definedName>
    <definedName name="VRNproc">#REF!</definedName>
    <definedName name="VRNprocb">#REF!</definedName>
    <definedName name="VRNzakl">#REF!</definedName>
    <definedName name="VRNzaklb">#REF!</definedName>
    <definedName name="Zakazka">#REF!</definedName>
    <definedName name="Zaklad22">#REF!</definedName>
    <definedName name="Zaklad5">#REF!</definedName>
    <definedName name="Zhotovitel">#REF!</definedName>
    <definedName name="_xlnm.Print_Titles" localSheetId="1">'SO 10.6 - Obslužná vozovka'!$92:$92</definedName>
  </definedNames>
  <calcPr calcId="162913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<sst xmlns="http://schemas.openxmlformats.org/spreadsheetml/2006/main" count="644" uniqueCount="267">
  <si>
    <t>List obsahuje:</t>
  </si>
  <si>
    <t>1) Krycí list soupisu</t>
  </si>
  <si>
    <t>2) Rekapitulace</t>
  </si>
  <si>
    <t>3) Soupis prací</t>
  </si>
  <si>
    <t>KRYCÍ LIST SOUPISU</t>
  </si>
  <si>
    <t>Stavba:</t>
  </si>
  <si>
    <t>Objekt:</t>
  </si>
  <si>
    <t>UČ 1 - RETENČNÍ NÁDRŽE RN1A, RN1B, RN1D</t>
  </si>
  <si>
    <t>Soupis:</t>
  </si>
  <si>
    <t>SO 10 - RETENČNÍ NÁDRŽ RN1A</t>
  </si>
  <si>
    <t>Úroveň 3:</t>
  </si>
  <si>
    <t>SO 10.6 - Obslužná vozovka</t>
  </si>
  <si>
    <t>KSO:</t>
  </si>
  <si>
    <t>822 29</t>
  </si>
  <si>
    <t>CC-CZ:</t>
  </si>
  <si>
    <t/>
  </si>
  <si>
    <t>Místo:</t>
  </si>
  <si>
    <t>HRANICE - DRAHOTUŠE</t>
  </si>
  <si>
    <t>Datum:</t>
  </si>
  <si>
    <t>Zadavatel:</t>
  </si>
  <si>
    <t>IČ:</t>
  </si>
  <si>
    <t>VODOVODY A KANALIZACE PŘEROV a.s.</t>
  </si>
  <si>
    <t>DIČ:</t>
  </si>
  <si>
    <t>Uchazeč:</t>
  </si>
  <si>
    <t>Projektant:</t>
  </si>
  <si>
    <t>JV PROJEKT VH s.r.o., BRNO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</si>
  <si>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</si>
  <si>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</si>
  <si>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</si>
  <si>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</si>
  <si>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</si>
  <si>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</si>
  <si>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</si>
  <si>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</si>
  <si>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</si>
  <si>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</si>
  <si>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</si>
  <si>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</si>
  <si>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</si>
  <si>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</si>
  <si>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</si>
  <si>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</si>
  <si>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</si>
  <si>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soupisu celkem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</si>
  <si>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</si>
  <si>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</si>
  <si>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</si>
  <si>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</si>
  <si>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998 - Přesun hmot</t>
  </si>
  <si>
    <t>ZLEPŠENÍ EKOLOGICKÉHO STAVU ŘEKY BEČVY V HRANICÍCH</t>
  </si>
  <si>
    <t>OHL ŽS, a.s.</t>
  </si>
  <si>
    <t>PČ</t>
  </si>
  <si>
    <t>Typ</t>
  </si>
  <si>
    <t>Kód</t>
  </si>
  <si>
    <t>Popis</t>
  </si>
  <si>
    <t>MJ</t>
  </si>
  <si>
    <t>Množství</t>
  </si>
  <si>
    <t>J.cena [CZK]</t>
  </si>
  <si>
    <t>D</t>
  </si>
  <si>
    <t>HSV</t>
  </si>
  <si>
    <t>Práce a dodávky HSV</t>
  </si>
  <si>
    <t>1</t>
  </si>
  <si>
    <t>Zemní práce</t>
  </si>
  <si>
    <t>K</t>
  </si>
  <si>
    <t>122202201</t>
  </si>
  <si>
    <t>Odkopávky a prokopávky nezapažené pro silnice objemu do 100 m3 v hornině tř. 3</t>
  </si>
  <si>
    <t>m3</t>
  </si>
  <si>
    <t>VV</t>
  </si>
  <si>
    <t>"zemina z odkopávek" 15</t>
  </si>
  <si>
    <t>2</t>
  </si>
  <si>
    <t>122202209</t>
  </si>
  <si>
    <t>Příplatek k odkopávkám a prokopávkám pro silnice v hornině tř. 3 za lepivost</t>
  </si>
  <si>
    <t>3</t>
  </si>
  <si>
    <t>162201102</t>
  </si>
  <si>
    <t>Vodorovné přemístění do 50 m výkopku/sypaniny z horniny tř. 1 až 4</t>
  </si>
  <si>
    <t>"zemina z výkopu do násypu" 15</t>
  </si>
  <si>
    <t>4</t>
  </si>
  <si>
    <t>171101104</t>
  </si>
  <si>
    <t>Uložení sypaniny z hornin soudržných do násypů zhutněných do 102 % PS</t>
  </si>
  <si>
    <t>"v aktivní zóně" 15</t>
  </si>
  <si>
    <t>5</t>
  </si>
  <si>
    <t>171101111</t>
  </si>
  <si>
    <t>Uložení sypaniny z hornin nesoudržných sypkých s vlhkostí l(d) 0,9 v aktivní zóně</t>
  </si>
  <si>
    <t>"pod komunikace a chodníky" 143+105+120-15</t>
  </si>
  <si>
    <t>6</t>
  </si>
  <si>
    <t>M</t>
  </si>
  <si>
    <t>5833120101</t>
  </si>
  <si>
    <t>stabilizační zemina</t>
  </si>
  <si>
    <t>"do násypů" 143+105+120</t>
  </si>
  <si>
    <t>"k dispozici z odkopávek" -15</t>
  </si>
  <si>
    <t>Součet</t>
  </si>
  <si>
    <t>7</t>
  </si>
  <si>
    <t>181301105</t>
  </si>
  <si>
    <t>Rozprostření ornice tl vrstvy do 300 mm pl do 500 m2 v rovině nebo ve svahu do 1:5</t>
  </si>
  <si>
    <t>m2</t>
  </si>
  <si>
    <t>"jednotlivě do 500m2 ve dvou vrstvách" 972*2</t>
  </si>
  <si>
    <t>8</t>
  </si>
  <si>
    <t>167101102</t>
  </si>
  <si>
    <t>Nakládání výkopku z hornin tř. 1 až 4 přes 100 m3</t>
  </si>
  <si>
    <t>" dovoz ornice z mezideponie í"     972*2*0,3</t>
  </si>
  <si>
    <t>9</t>
  </si>
  <si>
    <t>162501102</t>
  </si>
  <si>
    <t>Vodorovné přemístění do 3000 m výkopku/sypaniny z horniny tř. 1 až 4</t>
  </si>
  <si>
    <t>10</t>
  </si>
  <si>
    <t>181411131</t>
  </si>
  <si>
    <t>Založení parkového trávníku výsevem plochy do 1000 m2 v rovině a ve svahu do 1:5</t>
  </si>
  <si>
    <t>"viz úprava pláně v rovině bez hutnění" 972</t>
  </si>
  <si>
    <t>11</t>
  </si>
  <si>
    <t>181411132</t>
  </si>
  <si>
    <t>Založení parkového trávníku výsevem plochy do 1000 m2 ve svahu do 1:2</t>
  </si>
  <si>
    <t>"viz rozprostření ornice na svahu" 567</t>
  </si>
  <si>
    <t>12</t>
  </si>
  <si>
    <t>005724100</t>
  </si>
  <si>
    <t>osivo směs travní parková</t>
  </si>
  <si>
    <t>kg</t>
  </si>
  <si>
    <t>"uvažováno 5kg/100m2 semene trav" (972+567)/100*5</t>
  </si>
  <si>
    <t>13</t>
  </si>
  <si>
    <t>181951101</t>
  </si>
  <si>
    <t>Úprava pláně v hornině tř. 1 až 4 bez zhutnění</t>
  </si>
  <si>
    <t>"plocha pod zatravněním a ohumusováním v rovině" 972</t>
  </si>
  <si>
    <t>14</t>
  </si>
  <si>
    <t>181951102</t>
  </si>
  <si>
    <t>Úprava pláně v hornině tř. 1 až 4 se zhutněním</t>
  </si>
  <si>
    <t>"pod pojížděnou dlažbou" 170</t>
  </si>
  <si>
    <t>"pod rozšířením podkladů" 75*0,51</t>
  </si>
  <si>
    <t>"pod chodníky" 77,4+35,1+9,2</t>
  </si>
  <si>
    <t>15</t>
  </si>
  <si>
    <t>182201101</t>
  </si>
  <si>
    <t>Svahování násypů</t>
  </si>
  <si>
    <t>"násypy okolo chodníků a vozovky" 567</t>
  </si>
  <si>
    <t>16</t>
  </si>
  <si>
    <t>182301122</t>
  </si>
  <si>
    <t>Rozprostření ornice pl do 500 m2 ve svahu přes 1:5 tl vrstvy do 150 mm</t>
  </si>
  <si>
    <t>"viz svahování násypů" 567</t>
  </si>
  <si>
    <t>17</t>
  </si>
  <si>
    <t>" dovoz ornice z mezideponie "     567*0,15</t>
  </si>
  <si>
    <t>18</t>
  </si>
  <si>
    <t>Komunikace pozemní</t>
  </si>
  <si>
    <t>19</t>
  </si>
  <si>
    <t>564851111</t>
  </si>
  <si>
    <t>Podklad ze štěrkodrtě ŠD tl 150 mm</t>
  </si>
  <si>
    <t>"chodníky" 121,70</t>
  </si>
  <si>
    <t>20</t>
  </si>
  <si>
    <t>564851112</t>
  </si>
  <si>
    <t>Podklad ze štěrkodrtě ŠD tl 160 mm</t>
  </si>
  <si>
    <t>"vozovky včetně rozšíření podkladu" 170+0,43*75</t>
  </si>
  <si>
    <t>21</t>
  </si>
  <si>
    <t>564962113</t>
  </si>
  <si>
    <t>Podklad z mechanicky zpevněného kameniva MZK tl 220 mm</t>
  </si>
  <si>
    <t>"vozovky" 170</t>
  </si>
  <si>
    <t>22</t>
  </si>
  <si>
    <t>569903311</t>
  </si>
  <si>
    <t>Zřízení zemních krajnic se zhutněním</t>
  </si>
  <si>
    <t>"podél silniční obruby" 0,25*75</t>
  </si>
  <si>
    <t>23</t>
  </si>
  <si>
    <t>"pro zemní krajnice" 0,25*75</t>
  </si>
  <si>
    <t>24</t>
  </si>
  <si>
    <t>5962111301.PC</t>
  </si>
  <si>
    <t>Kladení distanční bet.dlažby komunikací pro pěší tl 60mm do drtě tl 40mm, pl do 50 m2 včetně vyplnění spár substrátem s trav.semenem</t>
  </si>
  <si>
    <t>"distanční dlažba - chodníky" 77,40+35,10+9,20</t>
  </si>
  <si>
    <t>25</t>
  </si>
  <si>
    <t>596001111.PC</t>
  </si>
  <si>
    <t>Dodání distanční dlažby 170/170/60 mm</t>
  </si>
  <si>
    <t>121,7*1,01</t>
  </si>
  <si>
    <t>26</t>
  </si>
  <si>
    <t>5962111302.PC</t>
  </si>
  <si>
    <t>Kladení distanční bet.dlažby vozovky tl 80mm do drtě tl 40mm, včetně vyplnění spár substrátem s trav.semenem</t>
  </si>
  <si>
    <t>"distanční dlažba - vozovky" 170</t>
  </si>
  <si>
    <t>27</t>
  </si>
  <si>
    <t>596001112.PC</t>
  </si>
  <si>
    <t>Dodání distanční dlažby 210/140/80 mm</t>
  </si>
  <si>
    <t>170*1,01</t>
  </si>
  <si>
    <t>Ostatní konstrukce a práce, bourání</t>
  </si>
  <si>
    <t>28</t>
  </si>
  <si>
    <t>912111121</t>
  </si>
  <si>
    <t>Montáž zábrany parkovací tvaru U přichycené šrouby</t>
  </si>
  <si>
    <t>kus</t>
  </si>
  <si>
    <t>29</t>
  </si>
  <si>
    <t>7491017801</t>
  </si>
  <si>
    <t>parkovací zábrana U 80 zinkovaná se zámkem</t>
  </si>
  <si>
    <t>30</t>
  </si>
  <si>
    <t>916131113</t>
  </si>
  <si>
    <t>Osazení silničního obrubníku betonového ležatého s boční opěrou do lože z betonu prostého</t>
  </si>
  <si>
    <t>m</t>
  </si>
  <si>
    <t>31</t>
  </si>
  <si>
    <t>592185630</t>
  </si>
  <si>
    <t>krajník silniční betonový ABK 50/25/10 50x25x10 cm</t>
  </si>
  <si>
    <t>6*1,01*2</t>
  </si>
  <si>
    <t>32</t>
  </si>
  <si>
    <t>916131213</t>
  </si>
  <si>
    <t>Osazení silničního obrubníku betonového stojatého s boční opěrou do lože z betonu prostého</t>
  </si>
  <si>
    <t>"chodníky" 88</t>
  </si>
  <si>
    <t>"vozovka" 75+21</t>
  </si>
  <si>
    <t>33</t>
  </si>
  <si>
    <t>592174600</t>
  </si>
  <si>
    <t>obrubník betonový chodníkový ABO 100x15x25 cm</t>
  </si>
  <si>
    <t>96*1,01</t>
  </si>
  <si>
    <t>34</t>
  </si>
  <si>
    <t>592174090</t>
  </si>
  <si>
    <t>obrubník betonový chodníkový ABO 100x8x20 cm</t>
  </si>
  <si>
    <t>88*1,01</t>
  </si>
  <si>
    <t>35</t>
  </si>
  <si>
    <t>919730000.PC</t>
  </si>
  <si>
    <t>Zapravení spáry v napojení na vozovku vč.modif. živičné zálivky</t>
  </si>
  <si>
    <t>"podél zapuštěné obruby" 21</t>
  </si>
  <si>
    <t>998</t>
  </si>
  <si>
    <t>Přesun hmot</t>
  </si>
  <si>
    <t>36</t>
  </si>
  <si>
    <t>998223011</t>
  </si>
  <si>
    <t>Přesun hmot pro pozemní komunikace s krytem dlážděným</t>
  </si>
  <si>
    <t>t</t>
  </si>
  <si>
    <t>27a</t>
  </si>
  <si>
    <t>174101101R00</t>
  </si>
  <si>
    <t>Zlepšení zemin pomocí vápenné stabilizace</t>
  </si>
  <si>
    <t>Komunikace</t>
  </si>
  <si>
    <t>564782111R00</t>
  </si>
  <si>
    <t>Podklad z kam.drceného 32-63 s výplň.kamen. 30 cm</t>
  </si>
  <si>
    <t>564851111R00</t>
  </si>
  <si>
    <t>Podklad ze štěrkodrti po zhutnění tloušťky 15 cm</t>
  </si>
  <si>
    <t>565141111R00</t>
  </si>
  <si>
    <t>Podklad z obal kam.ACP 16+,ACP 22+,do 3 m,tl. 6 cm</t>
  </si>
  <si>
    <t>573231111R00</t>
  </si>
  <si>
    <t>Postřik živičný spojovací z emulze 0,5-0,7 kg/m2</t>
  </si>
  <si>
    <t>577112113R00</t>
  </si>
  <si>
    <t>Beton asfalt. ACO 11 S modifik. š. do 3 m, tl.4 cm</t>
  </si>
  <si>
    <t>Legenda:</t>
  </si>
  <si>
    <t>nezměněné položky</t>
  </si>
  <si>
    <t>změněné položky ze stavebního objektu</t>
  </si>
  <si>
    <t>nové položky naceněné dle jiného SO dle SoD</t>
  </si>
  <si>
    <t>nové položky naceněné dle aktuální hladiny URS ve výši 80%</t>
  </si>
  <si>
    <t>agregované položky</t>
  </si>
  <si>
    <t>Zlepšení ekologického stavu řeky Bečvy v Hranicích</t>
  </si>
  <si>
    <t>Stavební objekt  :</t>
  </si>
  <si>
    <t>Objednatel:</t>
  </si>
  <si>
    <t>Vodovody a kanalizace Přerov, a.s.</t>
  </si>
  <si>
    <t>Zhotovitel:</t>
  </si>
  <si>
    <t>OHL ŽS, a.s., divize M - Morava</t>
  </si>
  <si>
    <t>Rekapitulace změnového rozpočtu (soupisu prací) a ceny stavebního objektu (bez DPH) :</t>
  </si>
  <si>
    <t>Cena víceprací :</t>
  </si>
  <si>
    <t>Cena méněprací :</t>
  </si>
  <si>
    <t>Celkem :</t>
  </si>
  <si>
    <t>Vyjádření zúčastněných osob :</t>
  </si>
  <si>
    <t>Funkce</t>
  </si>
  <si>
    <t>Firma/Osoba</t>
  </si>
  <si>
    <t>Odsouhlasení</t>
  </si>
  <si>
    <t>Datum</t>
  </si>
  <si>
    <t>Podpis</t>
  </si>
  <si>
    <t>Zhotovitel</t>
  </si>
  <si>
    <t>Ing. Petr Pumprla</t>
  </si>
  <si>
    <t>ANO X NE</t>
  </si>
  <si>
    <t>Projektant</t>
  </si>
  <si>
    <t>Ing. Tomáš Frajt</t>
  </si>
  <si>
    <t>Správce stavby</t>
  </si>
  <si>
    <t>Ing. Albín Gottwald</t>
  </si>
  <si>
    <t>Objednatel</t>
  </si>
  <si>
    <t>Ing. Jaroslav Dřizga</t>
  </si>
  <si>
    <t>Vícepráce</t>
  </si>
  <si>
    <t>Méněpráce</t>
  </si>
  <si>
    <t>Změna rozpočtu</t>
  </si>
  <si>
    <t>SoD</t>
  </si>
  <si>
    <t>27b</t>
  </si>
  <si>
    <t>27c</t>
  </si>
  <si>
    <t>27d</t>
  </si>
  <si>
    <t>27e</t>
  </si>
  <si>
    <t>27f</t>
  </si>
  <si>
    <t>UČ1 - SO 10.6 Obslužná vozovka</t>
  </si>
  <si>
    <t>Změnový list č. 11 - změna povrchu obslužné vozovky na RN1A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</si>
</sst>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#,##0.00%"/>
    <numFmt numFmtId="166" formatCode="#,##0.000"/>
  </numFmts>
  <fonts count="30">
    <font>
      <sz val="8"/>
      <name val="Trebuchet M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8"/>
      <color theme="1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8"/>
      <color rgb="FF969696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12"/>
      <color rgb="FF960000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9"/>
      <color rgb="FF000000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8"/>
      <color rgb="FFFF0000"/>
      <name val="Trebuchet MS"/>
      <family val="2"/>
    </font>
    <font>
      <b/>
      <sz val="8"/>
      <name val="Trebuchet MS"/>
      <family val="2"/>
    </font>
    <font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8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thin"/>
      <top style="thin"/>
      <bottom/>
    </border>
    <border>
      <left style="thin"/>
      <right/>
      <top style="thin">
        <color rgb="FF000000"/>
      </top>
      <bottom/>
    </border>
    <border>
      <left style="thin"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235">
    <xf numFmtId="0" fontId="0" fillId="0" borderId="0" xfId="0"/>
    <xf numFmtId="0" fontId="0" fillId="2" borderId="0" xfId="0" applyFill="1"/>
    <xf numFmtId="0" fontId="0" fillId="0" borderId="0" xfId="0" applyProtection="1">
      <protection locked="0"/>
    </xf>
    <xf numFmtId="0" fontId="0" fillId="0" borderId="1" xfId="0" applyBorder="1" applyProtection="1">
      <protection/>
    </xf>
    <xf numFmtId="0" fontId="0" fillId="0" borderId="1" xfId="0" applyBorder="1" applyProtection="1"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 locked="0"/>
    </xf>
    <xf numFmtId="164" fontId="11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4" fontId="9" fillId="0" borderId="0" xfId="0" applyNumberFormat="1" applyFont="1" applyBorder="1" applyAlignment="1" applyProtection="1">
      <alignment vertical="center"/>
      <protection/>
    </xf>
    <xf numFmtId="165" fontId="9" fillId="0" borderId="0" xfId="0" applyNumberFormat="1" applyFont="1" applyBorder="1" applyAlignment="1" applyProtection="1">
      <alignment horizontal="right" vertical="center"/>
      <protection locked="0"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3" xfId="0" applyFont="1" applyFill="1" applyBorder="1" applyAlignment="1" applyProtection="1">
      <alignment horizontal="left" vertical="center"/>
      <protection/>
    </xf>
    <xf numFmtId="0" fontId="0" fillId="3" borderId="4" xfId="0" applyFont="1" applyFill="1" applyBorder="1" applyAlignment="1" applyProtection="1">
      <alignment vertical="center"/>
      <protection/>
    </xf>
    <xf numFmtId="0" fontId="10" fillId="3" borderId="4" xfId="0" applyFont="1" applyFill="1" applyBorder="1" applyAlignment="1" applyProtection="1">
      <alignment horizontal="right" vertical="center"/>
      <protection/>
    </xf>
    <xf numFmtId="0" fontId="10" fillId="3" borderId="4" xfId="0" applyFont="1" applyFill="1" applyBorder="1" applyAlignment="1" applyProtection="1">
      <alignment horizontal="center" vertical="center"/>
      <protection/>
    </xf>
    <xf numFmtId="0" fontId="0" fillId="3" borderId="4" xfId="0" applyFont="1" applyFill="1" applyBorder="1" applyAlignment="1" applyProtection="1">
      <alignment vertical="center"/>
      <protection locked="0"/>
    </xf>
    <xf numFmtId="4" fontId="10" fillId="3" borderId="4" xfId="0" applyNumberFormat="1" applyFont="1" applyFill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11" fillId="3" borderId="0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6" xfId="0" applyFont="1" applyBorder="1" applyAlignment="1" applyProtection="1">
      <alignment horizontal="left" vertical="center"/>
      <protection/>
    </xf>
    <xf numFmtId="0" fontId="15" fillId="0" borderId="6" xfId="0" applyFont="1" applyBorder="1" applyAlignment="1" applyProtection="1">
      <alignment vertical="center"/>
      <protection/>
    </xf>
    <xf numFmtId="0" fontId="15" fillId="0" borderId="6" xfId="0" applyFont="1" applyBorder="1" applyAlignment="1" applyProtection="1">
      <alignment vertical="center"/>
      <protection locked="0"/>
    </xf>
    <xf numFmtId="4" fontId="15" fillId="0" borderId="6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/>
      <protection/>
    </xf>
    <xf numFmtId="0" fontId="16" fillId="0" borderId="6" xfId="0" applyFont="1" applyBorder="1" applyAlignment="1" applyProtection="1">
      <alignment horizontal="left" vertical="center"/>
      <protection/>
    </xf>
    <xf numFmtId="0" fontId="16" fillId="0" borderId="6" xfId="0" applyFont="1" applyBorder="1" applyAlignment="1" applyProtection="1">
      <alignment vertical="center"/>
      <protection/>
    </xf>
    <xf numFmtId="0" fontId="16" fillId="0" borderId="6" xfId="0" applyFont="1" applyBorder="1" applyAlignment="1" applyProtection="1">
      <alignment vertical="center"/>
      <protection locked="0"/>
    </xf>
    <xf numFmtId="4" fontId="16" fillId="0" borderId="6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0" fillId="0" borderId="7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/>
    </xf>
    <xf numFmtId="0" fontId="0" fillId="0" borderId="9" xfId="0" applyBorder="1" applyProtection="1"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13" fillId="0" borderId="0" xfId="0" applyFont="1" applyBorder="1" applyAlignment="1" applyProtection="1">
      <alignment horizontal="left" vertical="center"/>
      <protection/>
    </xf>
    <xf numFmtId="4" fontId="13" fillId="0" borderId="0" xfId="0" applyNumberFormat="1" applyFont="1" applyBorder="1" applyAlignment="1" applyProtection="1">
      <alignment/>
      <protection/>
    </xf>
    <xf numFmtId="0" fontId="18" fillId="0" borderId="9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 locked="0"/>
    </xf>
    <xf numFmtId="4" fontId="15" fillId="0" borderId="0" xfId="0" applyNumberFormat="1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6" fillId="0" borderId="0" xfId="0" applyFont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66" fontId="0" fillId="0" borderId="10" xfId="0" applyNumberFormat="1" applyFont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166" fontId="19" fillId="0" borderId="0" xfId="0" applyNumberFormat="1" applyFont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11" xfId="0" applyFont="1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21" fillId="0" borderId="10" xfId="0" applyFont="1" applyBorder="1" applyAlignment="1" applyProtection="1">
      <alignment horizontal="center" vertical="center"/>
      <protection/>
    </xf>
    <xf numFmtId="49" fontId="21" fillId="0" borderId="10" xfId="0" applyNumberFormat="1" applyFont="1" applyBorder="1" applyAlignment="1" applyProtection="1">
      <alignment horizontal="left" vertical="center" wrapText="1"/>
      <protection/>
    </xf>
    <xf numFmtId="0" fontId="21" fillId="0" borderId="10" xfId="0" applyFont="1" applyBorder="1" applyAlignment="1" applyProtection="1">
      <alignment horizontal="left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166" fontId="21" fillId="0" borderId="10" xfId="0" applyNumberFormat="1" applyFont="1" applyBorder="1" applyAlignment="1" applyProtection="1">
      <alignment vertical="center"/>
      <protection/>
    </xf>
    <xf numFmtId="4" fontId="21" fillId="0" borderId="10" xfId="0" applyNumberFormat="1" applyFont="1" applyFill="1" applyBorder="1" applyAlignment="1" applyProtection="1">
      <alignment vertical="center"/>
      <protection locked="0"/>
    </xf>
    <xf numFmtId="4" fontId="21" fillId="0" borderId="10" xfId="0" applyNumberFormat="1" applyFont="1" applyBorder="1" applyAlignment="1" applyProtection="1">
      <alignment vertical="center"/>
      <protection/>
    </xf>
    <xf numFmtId="0" fontId="22" fillId="0" borderId="9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166" fontId="22" fillId="0" borderId="0" xfId="0" applyNumberFormat="1" applyFont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11" xfId="0" applyFont="1" applyBorder="1" applyAlignment="1" applyProtection="1">
      <alignment vertical="center"/>
      <protection/>
    </xf>
    <xf numFmtId="0" fontId="22" fillId="0" borderId="0" xfId="0" applyFont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ill="1" applyProtection="1">
      <protection locked="0"/>
    </xf>
    <xf numFmtId="0" fontId="19" fillId="4" borderId="0" xfId="0" applyFont="1" applyFill="1" applyBorder="1" applyAlignment="1" applyProtection="1">
      <alignment vertical="center"/>
      <protection/>
    </xf>
    <xf numFmtId="0" fontId="23" fillId="0" borderId="0" xfId="21" applyFont="1">
      <alignment/>
      <protection/>
    </xf>
    <xf numFmtId="0" fontId="0" fillId="0" borderId="0" xfId="21">
      <alignment/>
      <protection/>
    </xf>
    <xf numFmtId="0" fontId="0" fillId="0" borderId="15" xfId="21" applyBorder="1">
      <alignment/>
      <protection/>
    </xf>
    <xf numFmtId="0" fontId="0" fillId="5" borderId="15" xfId="21" applyFill="1" applyBorder="1">
      <alignment/>
      <protection/>
    </xf>
    <xf numFmtId="0" fontId="0" fillId="6" borderId="15" xfId="21" applyFill="1" applyBorder="1">
      <alignment/>
      <protection/>
    </xf>
    <xf numFmtId="0" fontId="0" fillId="7" borderId="15" xfId="21" applyFill="1" applyBorder="1">
      <alignment/>
      <protection/>
    </xf>
    <xf numFmtId="0" fontId="0" fillId="0" borderId="0" xfId="21" applyFont="1">
      <alignment/>
      <protection/>
    </xf>
    <xf numFmtId="49" fontId="25" fillId="0" borderId="0" xfId="22" applyNumberFormat="1" applyFont="1" applyAlignment="1">
      <alignment horizontal="left" vertical="center"/>
      <protection/>
    </xf>
    <xf numFmtId="0" fontId="24" fillId="0" borderId="0" xfId="22" applyAlignment="1">
      <alignment vertical="center"/>
      <protection/>
    </xf>
    <xf numFmtId="0" fontId="24" fillId="0" borderId="0" xfId="22" applyBorder="1" applyAlignment="1">
      <alignment vertical="center"/>
      <protection/>
    </xf>
    <xf numFmtId="0" fontId="1" fillId="0" borderId="0" xfId="23">
      <alignment/>
      <protection/>
    </xf>
    <xf numFmtId="49" fontId="26" fillId="0" borderId="0" xfId="22" applyNumberFormat="1" applyFont="1" applyAlignment="1">
      <alignment horizontal="left" vertical="center"/>
      <protection/>
    </xf>
    <xf numFmtId="0" fontId="26" fillId="0" borderId="0" xfId="22" applyFont="1" applyAlignment="1">
      <alignment vertical="center"/>
      <protection/>
    </xf>
    <xf numFmtId="0" fontId="27" fillId="0" borderId="0" xfId="23" applyFont="1">
      <alignment/>
      <protection/>
    </xf>
    <xf numFmtId="49" fontId="28" fillId="0" borderId="0" xfId="22" applyNumberFormat="1" applyFont="1" applyAlignment="1">
      <alignment horizontal="left" vertical="center"/>
      <protection/>
    </xf>
    <xf numFmtId="49" fontId="29" fillId="0" borderId="0" xfId="22" applyNumberFormat="1" applyFont="1" applyAlignment="1">
      <alignment horizontal="left" vertical="center"/>
      <protection/>
    </xf>
    <xf numFmtId="0" fontId="29" fillId="0" borderId="0" xfId="22" applyFont="1" applyBorder="1" applyAlignment="1">
      <alignment vertical="center"/>
      <protection/>
    </xf>
    <xf numFmtId="0" fontId="24" fillId="0" borderId="0" xfId="22" applyFont="1" applyBorder="1" applyAlignment="1">
      <alignment vertical="center"/>
      <protection/>
    </xf>
    <xf numFmtId="0" fontId="24" fillId="0" borderId="0" xfId="22" applyFont="1" applyAlignment="1">
      <alignment vertical="center"/>
      <protection/>
    </xf>
    <xf numFmtId="0" fontId="11" fillId="0" borderId="0" xfId="24" applyFont="1" applyAlignment="1" applyProtection="1">
      <alignment horizontal="left" vertical="center"/>
      <protection/>
    </xf>
    <xf numFmtId="0" fontId="2" fillId="0" borderId="0" xfId="24" applyAlignment="1" applyProtection="1">
      <alignment horizontal="left" vertical="center"/>
      <protection/>
    </xf>
    <xf numFmtId="0" fontId="2" fillId="0" borderId="0" xfId="24" applyFont="1" applyAlignment="1" applyProtection="1">
      <alignment horizontal="left" vertical="center"/>
      <protection/>
    </xf>
    <xf numFmtId="49" fontId="24" fillId="0" borderId="0" xfId="22" applyNumberFormat="1" applyFont="1" applyAlignment="1">
      <alignment horizontal="left" vertical="center"/>
      <protection/>
    </xf>
    <xf numFmtId="49" fontId="24" fillId="0" borderId="16" xfId="22" applyNumberFormat="1" applyFont="1" applyBorder="1" applyAlignment="1">
      <alignment horizontal="left" vertical="center"/>
      <protection/>
    </xf>
    <xf numFmtId="0" fontId="24" fillId="0" borderId="17" xfId="22" applyBorder="1" applyAlignment="1">
      <alignment vertical="center"/>
      <protection/>
    </xf>
    <xf numFmtId="0" fontId="24" fillId="0" borderId="18" xfId="22" applyBorder="1" applyAlignment="1">
      <alignment vertical="center"/>
      <protection/>
    </xf>
    <xf numFmtId="49" fontId="24" fillId="0" borderId="19" xfId="22" applyNumberFormat="1" applyFont="1" applyBorder="1" applyAlignment="1">
      <alignment horizontal="left" vertical="center"/>
      <protection/>
    </xf>
    <xf numFmtId="0" fontId="24" fillId="0" borderId="20" xfId="22" applyBorder="1" applyAlignment="1">
      <alignment vertical="center"/>
      <protection/>
    </xf>
    <xf numFmtId="0" fontId="24" fillId="0" borderId="20" xfId="22" applyBorder="1" applyAlignment="1">
      <alignment horizontal="center" vertical="center"/>
      <protection/>
    </xf>
    <xf numFmtId="0" fontId="24" fillId="0" borderId="21" xfId="22" applyBorder="1" applyAlignment="1">
      <alignment vertical="center"/>
      <protection/>
    </xf>
    <xf numFmtId="49" fontId="24" fillId="0" borderId="22" xfId="22" applyNumberFormat="1" applyFont="1" applyBorder="1" applyAlignment="1">
      <alignment horizontal="left" vertical="center"/>
      <protection/>
    </xf>
    <xf numFmtId="0" fontId="24" fillId="0" borderId="23" xfId="22" applyBorder="1" applyAlignment="1">
      <alignment vertical="center"/>
      <protection/>
    </xf>
    <xf numFmtId="0" fontId="24" fillId="0" borderId="23" xfId="22" applyBorder="1" applyAlignment="1">
      <alignment horizontal="center" vertical="center"/>
      <protection/>
    </xf>
    <xf numFmtId="0" fontId="24" fillId="0" borderId="24" xfId="22" applyBorder="1" applyAlignment="1">
      <alignment vertical="center"/>
      <protection/>
    </xf>
    <xf numFmtId="49" fontId="24" fillId="0" borderId="25" xfId="22" applyNumberFormat="1" applyFont="1" applyBorder="1" applyAlignment="1">
      <alignment horizontal="left" vertical="center"/>
      <protection/>
    </xf>
    <xf numFmtId="0" fontId="24" fillId="0" borderId="26" xfId="22" applyBorder="1" applyAlignment="1">
      <alignment vertical="center" wrapText="1"/>
      <protection/>
    </xf>
    <xf numFmtId="0" fontId="24" fillId="0" borderId="26" xfId="22" applyBorder="1" applyAlignment="1">
      <alignment horizontal="center" vertical="center"/>
      <protection/>
    </xf>
    <xf numFmtId="0" fontId="24" fillId="0" borderId="26" xfId="22" applyBorder="1" applyAlignment="1">
      <alignment vertical="center"/>
      <protection/>
    </xf>
    <xf numFmtId="0" fontId="24" fillId="0" borderId="27" xfId="22" applyBorder="1" applyAlignment="1">
      <alignment vertical="center"/>
      <protection/>
    </xf>
    <xf numFmtId="49" fontId="7" fillId="0" borderId="0" xfId="21" applyNumberFormat="1" applyFont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66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6" fillId="2" borderId="8" xfId="20" applyFont="1" applyFill="1" applyBorder="1" applyAlignment="1">
      <alignment vertical="center"/>
    </xf>
    <xf numFmtId="0" fontId="3" fillId="2" borderId="8" xfId="0" applyFont="1" applyFill="1" applyBorder="1" applyAlignment="1" applyProtection="1">
      <alignment vertical="center"/>
      <protection locked="0"/>
    </xf>
    <xf numFmtId="0" fontId="0" fillId="0" borderId="8" xfId="0" applyBorder="1"/>
    <xf numFmtId="0" fontId="0" fillId="0" borderId="28" xfId="0" applyBorder="1"/>
    <xf numFmtId="0" fontId="0" fillId="0" borderId="9" xfId="0" applyBorder="1"/>
    <xf numFmtId="0" fontId="0" fillId="0" borderId="0" xfId="0" applyBorder="1"/>
    <xf numFmtId="0" fontId="0" fillId="0" borderId="11" xfId="0" applyBorder="1"/>
    <xf numFmtId="0" fontId="0" fillId="0" borderId="29" xfId="0" applyBorder="1" applyProtection="1">
      <protection/>
    </xf>
    <xf numFmtId="0" fontId="0" fillId="0" borderId="11" xfId="0" applyFont="1" applyBorder="1" applyAlignment="1">
      <alignment vertical="center"/>
    </xf>
    <xf numFmtId="0" fontId="0" fillId="0" borderId="9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30" xfId="0" applyFont="1" applyBorder="1" applyAlignment="1" applyProtection="1">
      <alignment vertical="center"/>
      <protection/>
    </xf>
    <xf numFmtId="0" fontId="0" fillId="0" borderId="29" xfId="0" applyFont="1" applyBorder="1" applyAlignment="1">
      <alignment vertical="center"/>
    </xf>
    <xf numFmtId="0" fontId="15" fillId="0" borderId="9" xfId="0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6" fillId="0" borderId="9" xfId="0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1" fillId="3" borderId="31" xfId="0" applyFont="1" applyFill="1" applyBorder="1" applyAlignment="1" applyProtection="1">
      <alignment horizontal="center" vertical="center" wrapText="1"/>
      <protection/>
    </xf>
    <xf numFmtId="0" fontId="11" fillId="3" borderId="32" xfId="0" applyFont="1" applyFill="1" applyBorder="1" applyAlignment="1" applyProtection="1">
      <alignment horizontal="center" vertical="center" wrapText="1"/>
      <protection/>
    </xf>
    <xf numFmtId="0" fontId="17" fillId="3" borderId="32" xfId="0" applyFont="1" applyFill="1" applyBorder="1" applyAlignment="1" applyProtection="1">
      <alignment horizontal="center" vertical="center" wrapText="1"/>
      <protection locked="0"/>
    </xf>
    <xf numFmtId="0" fontId="0" fillId="5" borderId="10" xfId="0" applyFont="1" applyFill="1" applyBorder="1" applyAlignment="1" applyProtection="1">
      <alignment horizontal="center" vertical="center"/>
      <protection/>
    </xf>
    <xf numFmtId="0" fontId="21" fillId="5" borderId="10" xfId="0" applyFont="1" applyFill="1" applyBorder="1" applyAlignment="1" applyProtection="1">
      <alignment horizontal="center" vertical="center"/>
      <protection/>
    </xf>
    <xf numFmtId="0" fontId="0" fillId="8" borderId="15" xfId="21" applyFill="1" applyBorder="1">
      <alignment/>
      <protection/>
    </xf>
    <xf numFmtId="0" fontId="0" fillId="6" borderId="10" xfId="0" applyFont="1" applyFill="1" applyBorder="1" applyAlignment="1" applyProtection="1">
      <alignment horizontal="center" vertical="center"/>
      <protection/>
    </xf>
    <xf numFmtId="4" fontId="0" fillId="0" borderId="33" xfId="0" applyNumberFormat="1" applyFont="1" applyBorder="1" applyAlignment="1" applyProtection="1">
      <alignment vertical="center"/>
      <protection/>
    </xf>
    <xf numFmtId="4" fontId="21" fillId="0" borderId="33" xfId="0" applyNumberFormat="1" applyFont="1" applyBorder="1" applyAlignment="1" applyProtection="1">
      <alignment vertical="center"/>
      <protection/>
    </xf>
    <xf numFmtId="4" fontId="0" fillId="0" borderId="33" xfId="0" applyNumberFormat="1" applyFont="1" applyFill="1" applyBorder="1" applyAlignment="1" applyProtection="1">
      <alignment vertical="center"/>
      <protection/>
    </xf>
    <xf numFmtId="166" fontId="0" fillId="0" borderId="34" xfId="0" applyNumberFormat="1" applyFont="1" applyBorder="1" applyAlignment="1" applyProtection="1">
      <alignment vertical="center"/>
      <protection/>
    </xf>
    <xf numFmtId="166" fontId="21" fillId="0" borderId="34" xfId="0" applyNumberFormat="1" applyFont="1" applyBorder="1" applyAlignment="1" applyProtection="1">
      <alignment vertical="center"/>
      <protection/>
    </xf>
    <xf numFmtId="166" fontId="0" fillId="0" borderId="34" xfId="0" applyNumberFormat="1" applyFont="1" applyFill="1" applyBorder="1" applyAlignment="1" applyProtection="1">
      <alignment vertical="center"/>
      <protection/>
    </xf>
    <xf numFmtId="4" fontId="13" fillId="0" borderId="11" xfId="0" applyNumberFormat="1" applyFont="1" applyBorder="1" applyAlignment="1" applyProtection="1">
      <alignment/>
      <protection/>
    </xf>
    <xf numFmtId="4" fontId="15" fillId="0" borderId="11" xfId="0" applyNumberFormat="1" applyFont="1" applyBorder="1" applyAlignment="1" applyProtection="1">
      <alignment/>
      <protection/>
    </xf>
    <xf numFmtId="4" fontId="16" fillId="0" borderId="11" xfId="0" applyNumberFormat="1" applyFont="1" applyBorder="1" applyAlignment="1" applyProtection="1">
      <alignment/>
      <protection/>
    </xf>
    <xf numFmtId="166" fontId="0" fillId="0" borderId="35" xfId="0" applyNumberFormat="1" applyFont="1" applyBorder="1" applyAlignment="1" applyProtection="1">
      <alignment vertical="center"/>
      <protection/>
    </xf>
    <xf numFmtId="4" fontId="0" fillId="0" borderId="36" xfId="0" applyNumberFormat="1" applyFont="1" applyBorder="1" applyAlignment="1" applyProtection="1">
      <alignment vertical="center"/>
      <protection/>
    </xf>
    <xf numFmtId="166" fontId="19" fillId="0" borderId="9" xfId="0" applyNumberFormat="1" applyFont="1" applyBorder="1" applyAlignment="1" applyProtection="1">
      <alignment vertical="center"/>
      <protection/>
    </xf>
    <xf numFmtId="166" fontId="21" fillId="0" borderId="35" xfId="0" applyNumberFormat="1" applyFont="1" applyBorder="1" applyAlignment="1" applyProtection="1">
      <alignment vertical="center"/>
      <protection/>
    </xf>
    <xf numFmtId="4" fontId="21" fillId="0" borderId="36" xfId="0" applyNumberFormat="1" applyFont="1" applyBorder="1" applyAlignment="1" applyProtection="1">
      <alignment vertical="center"/>
      <protection/>
    </xf>
    <xf numFmtId="166" fontId="22" fillId="0" borderId="9" xfId="0" applyNumberFormat="1" applyFont="1" applyBorder="1" applyAlignment="1" applyProtection="1">
      <alignment vertical="center"/>
      <protection/>
    </xf>
    <xf numFmtId="166" fontId="0" fillId="0" borderId="35" xfId="0" applyNumberFormat="1" applyFont="1" applyFill="1" applyBorder="1" applyAlignment="1" applyProtection="1">
      <alignment vertical="center"/>
      <protection/>
    </xf>
    <xf numFmtId="4" fontId="0" fillId="0" borderId="36" xfId="0" applyNumberFormat="1" applyFont="1" applyFill="1" applyBorder="1" applyAlignment="1" applyProtection="1">
      <alignment vertical="center"/>
      <protection/>
    </xf>
    <xf numFmtId="0" fontId="11" fillId="3" borderId="31" xfId="21" applyFont="1" applyFill="1" applyBorder="1" applyAlignment="1" applyProtection="1">
      <alignment horizontal="center" vertical="center" wrapText="1"/>
      <protection/>
    </xf>
    <xf numFmtId="0" fontId="17" fillId="3" borderId="32" xfId="21" applyFont="1" applyFill="1" applyBorder="1" applyAlignment="1" applyProtection="1">
      <alignment horizontal="center" vertical="center" wrapText="1"/>
      <protection locked="0"/>
    </xf>
    <xf numFmtId="0" fontId="11" fillId="3" borderId="37" xfId="21" applyFont="1" applyFill="1" applyBorder="1" applyAlignment="1" applyProtection="1">
      <alignment horizontal="center" vertical="center" wrapText="1"/>
      <protection/>
    </xf>
    <xf numFmtId="0" fontId="11" fillId="3" borderId="32" xfId="21" applyFont="1" applyFill="1" applyBorder="1" applyAlignment="1" applyProtection="1">
      <alignment horizontal="center" vertical="center" wrapText="1"/>
      <protection/>
    </xf>
    <xf numFmtId="0" fontId="29" fillId="0" borderId="38" xfId="22" applyFont="1" applyBorder="1" applyAlignment="1">
      <alignment horizontal="left" vertical="center" wrapText="1"/>
      <protection/>
    </xf>
    <xf numFmtId="0" fontId="29" fillId="0" borderId="39" xfId="22" applyFont="1" applyBorder="1" applyAlignment="1">
      <alignment horizontal="left" vertical="center"/>
      <protection/>
    </xf>
    <xf numFmtId="0" fontId="29" fillId="0" borderId="40" xfId="22" applyFont="1" applyBorder="1" applyAlignment="1">
      <alignment horizontal="left" vertical="center"/>
      <protection/>
    </xf>
    <xf numFmtId="0" fontId="29" fillId="0" borderId="39" xfId="22" applyFont="1" applyBorder="1" applyAlignment="1">
      <alignment horizontal="left" vertical="center" wrapText="1"/>
      <protection/>
    </xf>
    <xf numFmtId="0" fontId="29" fillId="0" borderId="40" xfId="22" applyFont="1" applyBorder="1" applyAlignment="1">
      <alignment horizontal="left" vertical="center" wrapText="1"/>
      <protection/>
    </xf>
    <xf numFmtId="4" fontId="24" fillId="0" borderId="38" xfId="22" applyNumberFormat="1" applyBorder="1" applyAlignment="1">
      <alignment horizontal="center" vertical="center"/>
      <protection/>
    </xf>
    <xf numFmtId="0" fontId="24" fillId="0" borderId="40" xfId="22" applyBorder="1" applyAlignment="1">
      <alignment horizontal="center" vertical="center"/>
      <protection/>
    </xf>
    <xf numFmtId="4" fontId="29" fillId="0" borderId="38" xfId="22" applyNumberFormat="1" applyFont="1" applyBorder="1" applyAlignment="1">
      <alignment horizontal="center" vertical="center"/>
      <protection/>
    </xf>
    <xf numFmtId="4" fontId="29" fillId="0" borderId="40" xfId="22" applyNumberFormat="1" applyFont="1" applyBorder="1" applyAlignment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2" fillId="0" borderId="31" xfId="21" applyFont="1" applyBorder="1" applyAlignment="1" applyProtection="1">
      <alignment horizontal="center" vertical="center"/>
      <protection/>
    </xf>
    <xf numFmtId="0" fontId="12" fillId="0" borderId="32" xfId="21" applyFont="1" applyBorder="1" applyAlignment="1" applyProtection="1">
      <alignment horizontal="center" vertical="center"/>
      <protection/>
    </xf>
    <xf numFmtId="0" fontId="12" fillId="0" borderId="37" xfId="21" applyFont="1" applyBorder="1" applyAlignment="1" applyProtection="1">
      <alignment horizontal="center" vertical="center"/>
      <protection/>
    </xf>
    <xf numFmtId="0" fontId="12" fillId="0" borderId="7" xfId="21" applyFont="1" applyBorder="1" applyAlignment="1" applyProtection="1">
      <alignment horizontal="center" vertical="center"/>
      <protection/>
    </xf>
    <xf numFmtId="0" fontId="12" fillId="0" borderId="8" xfId="2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0" fontId="6" fillId="2" borderId="8" xfId="20" applyFont="1" applyFill="1" applyBorder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12" xfId="21"/>
    <cellStyle name="normální 2 2" xfId="22"/>
    <cellStyle name="Normální 3 2" xfId="23"/>
    <cellStyle name="Normální 11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hval&#269;ov%20kultur&#225;k\Rozpo&#269;et\Polo&#382;kov&#253;%20rozpo&#269;et%20KD%20Chval&#269;o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&#225;ce\Akce\Hotel%20u%20sportovn&#237;ho%20are&#225;lu%20V&#233;ska\V&#233;ska%20rekapitula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rnyi.OHLZS\Documents\VBA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dekm\Desktop\Hranice_retencni_nadrz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001</v>
          </cell>
          <cell r="C5" t="str">
            <v>Kulturní dům Chvalčov - oprava</v>
          </cell>
        </row>
        <row r="7">
          <cell r="A7" t="str">
            <v>92-2005</v>
          </cell>
          <cell r="C7" t="str">
            <v>Kulturní dům Chvalčov - oprava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.VŠE"/>
      <sheetName val="SO01 Základní rozpočet"/>
      <sheetName val="Rekapitulace (silno)"/>
      <sheetName val="Rozvaděče a TR"/>
      <sheetName val="Specifikace rozvaděčů"/>
      <sheetName val="Svítidla"/>
      <sheetName val="Materiál"/>
      <sheetName val="Montáž"/>
      <sheetName val="Hromosvody"/>
      <sheetName val="Rek.(slabo)"/>
      <sheetName val="EPS"/>
      <sheetName val="EZS"/>
      <sheetName val="SK"/>
      <sheetName val="STA"/>
      <sheetName val="CCTV"/>
      <sheetName val="REKAPITULACE (VZT)"/>
      <sheetName val="VZT"/>
      <sheetName val="Rekapitulace (KLIMA)"/>
      <sheetName val="KLIMA"/>
      <sheetName val="Rekapitulace (MaR)"/>
      <sheetName val="MaR"/>
      <sheetName val="ZTI"/>
      <sheetName val="ZTI Položky"/>
      <sheetName val="Rek.(ÚT)"/>
      <sheetName val="Rek.(BARY)"/>
      <sheetName val="Bar 1.PP"/>
      <sheetName val="Bar 1.NP"/>
      <sheetName val="Bar 4.NP"/>
      <sheetName val="Kuchyně"/>
      <sheetName val="SO02 Domovní přípojka vody"/>
      <sheetName val="SO04 Závlahy"/>
      <sheetName val="SO05 Přípojka splaškových vod"/>
      <sheetName val="SO06 Odlučovač tuku"/>
      <sheetName val="SO07 Dešťová kanalizace"/>
      <sheetName val="Rekapitulace (TRAFO)"/>
      <sheetName val="TRAFO"/>
      <sheetName val="Rekapitulace (VO)"/>
      <sheetName val="SO09 VO"/>
      <sheetName val="VO Zemní práce"/>
      <sheetName val="Rek. (SO10 přípojka tel.)"/>
      <sheetName val="Materiál a montáž"/>
      <sheetName val="Zemní práce"/>
      <sheetName val="MG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2">
          <cell r="E12">
            <v>687098</v>
          </cell>
          <cell r="F12">
            <v>1743257</v>
          </cell>
          <cell r="G12">
            <v>0</v>
          </cell>
          <cell r="H12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BA2"/>
      <sheetName val="ÚT Položky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O 10.1 - Retenční nádrž ..."/>
      <sheetName val="SO 10.2 - Vodovodní přípojka"/>
      <sheetName val="SO 10.3 - Přípojka NN"/>
      <sheetName val="SO 10.4 - Přeložka trubní..."/>
      <sheetName val="SO 10.5 - Přeložka vodovo..."/>
      <sheetName val="SO 10.6 - Obslužná vozovka"/>
      <sheetName val="PS 10.1 - Strojně technol..."/>
      <sheetName val="PS 10.2 - Elektro část a ASŘ"/>
      <sheetName val="PS 10.3 - Přenos dat"/>
      <sheetName val="SO 20.1 - Retenční nádrž ..."/>
      <sheetName val="SO 20.2 - Vrtaná studna VS1"/>
      <sheetName val="SO 20.3 - Přípojka NN"/>
      <sheetName val="PS 20.1 - Strojně technol..."/>
      <sheetName val="PS 20.2 - Elektro část a ASŘ"/>
      <sheetName val="PS 20.3 - Přenos dat"/>
      <sheetName val="SO 40.11 - Retenční nádrž..."/>
      <sheetName val="SO 40.12 - Retenční nádrž..."/>
      <sheetName val="SO 40.2 - Vodovodní přípojka"/>
      <sheetName val="SO 40.3 - Přípojka NN"/>
      <sheetName val="SO 40.4 - Přeložka vodovo..."/>
      <sheetName val="SO 40.5 - Přeložka kabelů..."/>
      <sheetName val="SO 40.6 - Přeložka kabelů..."/>
      <sheetName val="PS 40.1 - Strojně technol..."/>
      <sheetName val="PS 40.2 - Elektro část a ASŘ"/>
      <sheetName val="PS 40.3 - Přenos dat"/>
      <sheetName val="991 - OSTATNÍ NÁKLADY"/>
      <sheetName val="00 - OSTATNÍ"/>
      <sheetName val="SO 01.1 - splašková kanal..."/>
      <sheetName val="SO 01.2 - přeložka vodovodu"/>
      <sheetName val="SO 02 - TLAKOVÁ KANALIZACE"/>
      <sheetName val="SO 03, 04 - ČERPACÍ STANI..."/>
      <sheetName val="00 - OSTATNÍ NÁKLADY"/>
      <sheetName val="SO 01.1 - splašková kanal..._01"/>
      <sheetName val="SO 01.2 - kanalizační odb..."/>
      <sheetName val="SO 03,04,05 - SPLAŠKOVÁ K..."/>
    </sheetNames>
    <sheetDataSet>
      <sheetData sheetId="0">
        <row r="8">
          <cell r="G8" t="str">
            <v>6.4.2016</v>
          </cell>
        </row>
        <row r="13">
          <cell r="G13" t="str">
            <v>46342796</v>
          </cell>
        </row>
        <row r="14">
          <cell r="G14" t="str">
            <v>CZ46342796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8"/>
  <sheetViews>
    <sheetView tabSelected="1" view="pageBreakPreview" zoomScale="85" zoomScaleSheetLayoutView="85" workbookViewId="0" topLeftCell="A1">
      <selection activeCell="S11" sqref="S11"/>
    </sheetView>
  </sheetViews>
  <sheetFormatPr defaultColWidth="9.33203125" defaultRowHeight="13.5"/>
  <cols>
    <col min="1" max="1" width="0.82421875" style="121" customWidth="1"/>
    <col min="2" max="2" width="24.83203125" style="121" customWidth="1"/>
    <col min="3" max="3" width="30.16015625" style="121" customWidth="1"/>
    <col min="4" max="7" width="23.83203125" style="121" customWidth="1"/>
    <col min="8" max="16384" width="9.16015625" style="121" customWidth="1"/>
  </cols>
  <sheetData>
    <row r="1" spans="2:7" ht="26.25" customHeight="1">
      <c r="B1" s="118" t="s">
        <v>266</v>
      </c>
      <c r="C1" s="119"/>
      <c r="D1" s="120"/>
      <c r="E1"/>
      <c r="F1"/>
      <c r="G1" s="119"/>
    </row>
    <row r="2" spans="2:7" s="124" customFormat="1" ht="10.2">
      <c r="B2" s="122"/>
      <c r="C2" s="123"/>
      <c r="D2" s="123"/>
      <c r="E2" s="123"/>
      <c r="F2" s="123"/>
      <c r="G2" s="123"/>
    </row>
    <row r="3" spans="2:7" s="124" customFormat="1" ht="10.2">
      <c r="B3" s="122"/>
      <c r="C3" s="123"/>
      <c r="D3" s="123"/>
      <c r="E3" s="123"/>
      <c r="F3" s="123"/>
      <c r="G3" s="123"/>
    </row>
    <row r="4" spans="2:7" ht="16.2" thickBot="1">
      <c r="B4" s="125"/>
      <c r="C4" s="119"/>
      <c r="D4" s="119"/>
      <c r="E4" s="119"/>
      <c r="F4" s="119"/>
      <c r="G4" s="119"/>
    </row>
    <row r="5" spans="2:7" ht="28.5" customHeight="1" thickBot="1">
      <c r="B5" s="126" t="s">
        <v>5</v>
      </c>
      <c r="C5" s="127"/>
      <c r="D5" s="213" t="s">
        <v>231</v>
      </c>
      <c r="E5" s="214"/>
      <c r="F5" s="215"/>
      <c r="G5" s="119"/>
    </row>
    <row r="6" spans="2:7" ht="13.8" thickBot="1">
      <c r="B6" s="126"/>
      <c r="C6" s="120"/>
      <c r="D6" s="119"/>
      <c r="E6" s="119"/>
      <c r="F6" s="119"/>
      <c r="G6" s="119"/>
    </row>
    <row r="7" spans="2:7" ht="22.8" customHeight="1" thickBot="1">
      <c r="B7" s="126" t="s">
        <v>232</v>
      </c>
      <c r="C7" s="127"/>
      <c r="D7" s="213" t="s">
        <v>265</v>
      </c>
      <c r="E7" s="216"/>
      <c r="F7" s="217"/>
      <c r="G7" s="119"/>
    </row>
    <row r="8" spans="2:7" ht="13.5">
      <c r="B8" s="126"/>
      <c r="C8" s="128"/>
      <c r="D8" s="129"/>
      <c r="E8" s="119"/>
      <c r="F8" s="119"/>
      <c r="G8" s="119"/>
    </row>
    <row r="9" spans="2:7" ht="14.4">
      <c r="B9" s="130" t="s">
        <v>233</v>
      </c>
      <c r="C9" s="131"/>
      <c r="D9" s="131" t="s">
        <v>234</v>
      </c>
      <c r="E9" s="119"/>
      <c r="F9" s="119"/>
      <c r="G9" s="119"/>
    </row>
    <row r="10" spans="2:7" ht="14.4">
      <c r="B10" s="130" t="s">
        <v>235</v>
      </c>
      <c r="C10" s="131"/>
      <c r="D10" s="132" t="s">
        <v>236</v>
      </c>
      <c r="E10" s="119"/>
      <c r="F10" s="119"/>
      <c r="G10" s="119"/>
    </row>
    <row r="11" spans="2:7" ht="14.4">
      <c r="B11" s="130"/>
      <c r="C11" s="131"/>
      <c r="D11" s="131"/>
      <c r="E11" s="119"/>
      <c r="F11" s="119"/>
      <c r="G11" s="119"/>
    </row>
    <row r="12" spans="2:7" ht="13.5">
      <c r="B12" s="133"/>
      <c r="C12" s="119"/>
      <c r="D12" s="119"/>
      <c r="E12" s="119"/>
      <c r="F12" s="119"/>
      <c r="G12" s="119"/>
    </row>
    <row r="13" spans="2:7" ht="13.5">
      <c r="B13" s="126" t="s">
        <v>237</v>
      </c>
      <c r="C13" s="119"/>
      <c r="D13" s="119"/>
      <c r="E13" s="119"/>
      <c r="F13" s="119"/>
      <c r="G13" s="119"/>
    </row>
    <row r="14" spans="2:7" ht="13.8" thickBot="1">
      <c r="B14" s="133"/>
      <c r="C14" s="119"/>
      <c r="D14" s="119"/>
      <c r="E14" s="119"/>
      <c r="F14" s="119"/>
      <c r="G14" s="119"/>
    </row>
    <row r="15" spans="2:7" ht="13.8" thickBot="1">
      <c r="B15" s="133" t="s">
        <v>238</v>
      </c>
      <c r="C15" s="119"/>
      <c r="D15" s="119"/>
      <c r="E15" s="218">
        <f>'SO 10.6 - Obslužná vozovka'!M93</f>
        <v>411168</v>
      </c>
      <c r="F15" s="219"/>
      <c r="G15" s="119"/>
    </row>
    <row r="16" spans="2:7" s="124" customFormat="1" ht="10.8" thickBot="1">
      <c r="B16" s="122"/>
      <c r="C16" s="123"/>
      <c r="D16" s="123"/>
      <c r="E16" s="123"/>
      <c r="F16" s="123"/>
      <c r="G16" s="123"/>
    </row>
    <row r="17" spans="2:7" ht="13.8" thickBot="1">
      <c r="B17" s="133" t="s">
        <v>239</v>
      </c>
      <c r="C17" s="119"/>
      <c r="D17" s="119"/>
      <c r="E17" s="218">
        <f>'SO 10.6 - Obslužná vozovka'!P93</f>
        <v>-171022.87</v>
      </c>
      <c r="F17" s="219"/>
      <c r="G17" s="119"/>
    </row>
    <row r="18" spans="2:7" s="124" customFormat="1" ht="10.8" thickBot="1">
      <c r="B18" s="122"/>
      <c r="C18" s="123"/>
      <c r="D18" s="123"/>
      <c r="E18" s="123"/>
      <c r="F18" s="123"/>
      <c r="G18" s="123"/>
    </row>
    <row r="19" spans="2:7" ht="13.8" thickBot="1">
      <c r="B19" s="126" t="s">
        <v>240</v>
      </c>
      <c r="C19" s="119"/>
      <c r="D19" s="119"/>
      <c r="E19" s="220">
        <f>SUM(E15+E17)</f>
        <v>240145.13</v>
      </c>
      <c r="F19" s="221"/>
      <c r="G19" s="119"/>
    </row>
    <row r="20" spans="2:7" ht="13.5">
      <c r="B20" s="126"/>
      <c r="C20" s="119"/>
      <c r="D20" s="119"/>
      <c r="E20" s="119"/>
      <c r="F20" s="119"/>
      <c r="G20" s="119"/>
    </row>
    <row r="21" ht="13.5">
      <c r="B21" s="126" t="s">
        <v>241</v>
      </c>
    </row>
    <row r="22" ht="13.8" thickBot="1">
      <c r="B22" s="126"/>
    </row>
    <row r="23" spans="2:7" ht="13.5">
      <c r="B23" s="134" t="s">
        <v>242</v>
      </c>
      <c r="C23" s="135" t="s">
        <v>243</v>
      </c>
      <c r="D23" s="135" t="s">
        <v>244</v>
      </c>
      <c r="E23" s="135" t="s">
        <v>245</v>
      </c>
      <c r="F23" s="136" t="s">
        <v>246</v>
      </c>
      <c r="G23" s="119"/>
    </row>
    <row r="24" spans="2:7" ht="50.1" customHeight="1">
      <c r="B24" s="137" t="s">
        <v>247</v>
      </c>
      <c r="C24" s="138" t="s">
        <v>248</v>
      </c>
      <c r="D24" s="139" t="s">
        <v>249</v>
      </c>
      <c r="E24" s="138"/>
      <c r="F24" s="140"/>
      <c r="G24" s="119"/>
    </row>
    <row r="25" spans="2:7" ht="50.1" customHeight="1">
      <c r="B25" s="141" t="s">
        <v>250</v>
      </c>
      <c r="C25" s="142" t="s">
        <v>251</v>
      </c>
      <c r="D25" s="143" t="s">
        <v>249</v>
      </c>
      <c r="E25" s="142"/>
      <c r="F25" s="144"/>
      <c r="G25" s="119"/>
    </row>
    <row r="26" spans="2:7" ht="50.1" customHeight="1">
      <c r="B26" s="141" t="s">
        <v>252</v>
      </c>
      <c r="C26" s="142" t="s">
        <v>253</v>
      </c>
      <c r="D26" s="143" t="s">
        <v>249</v>
      </c>
      <c r="E26" s="142"/>
      <c r="F26" s="144"/>
      <c r="G26" s="119"/>
    </row>
    <row r="27" spans="2:7" ht="50.1" customHeight="1" thickBot="1">
      <c r="B27" s="145" t="s">
        <v>254</v>
      </c>
      <c r="C27" s="146" t="s">
        <v>255</v>
      </c>
      <c r="D27" s="147" t="s">
        <v>249</v>
      </c>
      <c r="E27" s="148"/>
      <c r="F27" s="149"/>
      <c r="G27" s="119"/>
    </row>
    <row r="28" spans="2:7" ht="13.5">
      <c r="B28" s="133"/>
      <c r="C28" s="119"/>
      <c r="D28" s="119"/>
      <c r="E28" s="119"/>
      <c r="F28" s="119"/>
      <c r="G28" s="119"/>
    </row>
  </sheetData>
  <mergeCells count="5">
    <mergeCell ref="D5:F5"/>
    <mergeCell ref="D7:F7"/>
    <mergeCell ref="E15:F15"/>
    <mergeCell ref="E17:F17"/>
    <mergeCell ref="E19:F1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T188"/>
  <sheetViews>
    <sheetView showGridLines="0" zoomScale="85" zoomScaleNormal="85" workbookViewId="0" topLeftCell="B1">
      <pane ySplit="1" topLeftCell="A2" activePane="bottomLeft" state="frozen"/>
      <selection pane="bottomLeft" activeCell="F160" sqref="F160"/>
    </sheetView>
  </sheetViews>
  <sheetFormatPr defaultColWidth="9.33203125" defaultRowHeight="13.5" outlineLevelRow="3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2" customWidth="1"/>
    <col min="10" max="10" width="23.5" style="0" customWidth="1"/>
    <col min="11" max="11" width="11.5" style="0" customWidth="1"/>
    <col min="12" max="12" width="13" style="0" customWidth="1"/>
    <col min="13" max="13" width="22" style="0" customWidth="1"/>
    <col min="14" max="14" width="11.5" style="0" customWidth="1"/>
    <col min="15" max="15" width="13" style="0" customWidth="1"/>
    <col min="16" max="16" width="22" style="0" customWidth="1"/>
    <col min="17" max="17" width="11.5" style="0" customWidth="1"/>
    <col min="18" max="18" width="13" style="0" customWidth="1"/>
    <col min="19" max="19" width="22" style="0" customWidth="1"/>
    <col min="20" max="20" width="1.66796875" style="0" customWidth="1"/>
  </cols>
  <sheetData>
    <row r="1" spans="1:20" ht="21.75" customHeight="1" hidden="1">
      <c r="A1" s="1"/>
      <c r="B1" s="157"/>
      <c r="C1" s="158"/>
      <c r="D1" s="159" t="s">
        <v>0</v>
      </c>
      <c r="E1" s="158"/>
      <c r="F1" s="160" t="s">
        <v>1</v>
      </c>
      <c r="G1" s="234" t="s">
        <v>2</v>
      </c>
      <c r="H1" s="234"/>
      <c r="I1" s="161"/>
      <c r="J1" s="160" t="s">
        <v>3</v>
      </c>
      <c r="K1" s="162"/>
      <c r="L1" s="162"/>
      <c r="M1" s="162"/>
      <c r="N1" s="162"/>
      <c r="O1" s="162"/>
      <c r="P1" s="162"/>
      <c r="Q1" s="162"/>
      <c r="R1" s="162"/>
      <c r="S1" s="162"/>
      <c r="T1" s="163"/>
    </row>
    <row r="2" spans="2:20" ht="36.9" customHeight="1" hidden="1">
      <c r="B2" s="164"/>
      <c r="C2" s="165"/>
      <c r="D2" s="165"/>
      <c r="E2" s="165"/>
      <c r="F2" s="165"/>
      <c r="G2" s="165"/>
      <c r="H2" s="165"/>
      <c r="I2" s="6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6"/>
    </row>
    <row r="3" spans="2:20" ht="6.9" customHeight="1" hidden="1">
      <c r="B3" s="167"/>
      <c r="C3" s="3"/>
      <c r="D3" s="3"/>
      <c r="E3" s="3"/>
      <c r="F3" s="3"/>
      <c r="G3" s="3"/>
      <c r="H3" s="3"/>
      <c r="I3" s="4"/>
      <c r="J3" s="3"/>
      <c r="K3" s="165"/>
      <c r="L3" s="165"/>
      <c r="M3" s="165"/>
      <c r="N3" s="165"/>
      <c r="O3" s="165"/>
      <c r="P3" s="165"/>
      <c r="Q3" s="165"/>
      <c r="R3" s="165"/>
      <c r="S3" s="165"/>
      <c r="T3" s="166"/>
    </row>
    <row r="4" spans="2:20" ht="36.9" customHeight="1" hidden="1">
      <c r="B4" s="59"/>
      <c r="C4" s="8"/>
      <c r="D4" s="5" t="s">
        <v>4</v>
      </c>
      <c r="E4" s="8"/>
      <c r="F4" s="8"/>
      <c r="G4" s="8"/>
      <c r="H4" s="8"/>
      <c r="I4" s="6"/>
      <c r="J4" s="8"/>
      <c r="K4" s="165"/>
      <c r="L4" s="165"/>
      <c r="M4" s="165"/>
      <c r="N4" s="165"/>
      <c r="O4" s="165"/>
      <c r="P4" s="165"/>
      <c r="Q4" s="165"/>
      <c r="R4" s="165"/>
      <c r="S4" s="165"/>
      <c r="T4" s="166"/>
    </row>
    <row r="5" spans="2:20" ht="6.9" customHeight="1" hidden="1">
      <c r="B5" s="59"/>
      <c r="C5" s="8"/>
      <c r="D5" s="8"/>
      <c r="E5" s="8"/>
      <c r="F5" s="8"/>
      <c r="G5" s="8"/>
      <c r="H5" s="8"/>
      <c r="I5" s="6"/>
      <c r="J5" s="8"/>
      <c r="K5" s="165"/>
      <c r="L5" s="165"/>
      <c r="M5" s="165"/>
      <c r="N5" s="165"/>
      <c r="O5" s="165"/>
      <c r="P5" s="165"/>
      <c r="Q5" s="165"/>
      <c r="R5" s="165"/>
      <c r="S5" s="165"/>
      <c r="T5" s="166"/>
    </row>
    <row r="6" spans="2:20" ht="13.2" customHeight="1" hidden="1">
      <c r="B6" s="59"/>
      <c r="C6" s="8"/>
      <c r="D6" s="7" t="s">
        <v>5</v>
      </c>
      <c r="E6" s="8"/>
      <c r="F6" s="8"/>
      <c r="G6" s="8"/>
      <c r="H6" s="8"/>
      <c r="I6" s="6"/>
      <c r="J6" s="8"/>
      <c r="K6" s="165"/>
      <c r="L6" s="165"/>
      <c r="M6" s="165"/>
      <c r="N6" s="165"/>
      <c r="O6" s="165"/>
      <c r="P6" s="165"/>
      <c r="Q6" s="165"/>
      <c r="R6" s="165"/>
      <c r="S6" s="165"/>
      <c r="T6" s="166"/>
    </row>
    <row r="7" spans="2:20" ht="22.5" customHeight="1" hidden="1">
      <c r="B7" s="59"/>
      <c r="C7" s="8"/>
      <c r="D7" s="8"/>
      <c r="E7" s="232" t="e">
        <f>#REF!</f>
        <v>#REF!</v>
      </c>
      <c r="F7" s="233"/>
      <c r="G7" s="233"/>
      <c r="H7" s="233"/>
      <c r="I7" s="6"/>
      <c r="J7" s="8"/>
      <c r="K7" s="165"/>
      <c r="L7" s="165"/>
      <c r="M7" s="165"/>
      <c r="N7" s="165"/>
      <c r="O7" s="165"/>
      <c r="P7" s="165"/>
      <c r="Q7" s="165"/>
      <c r="R7" s="165"/>
      <c r="S7" s="165"/>
      <c r="T7" s="166"/>
    </row>
    <row r="8" spans="2:20" ht="13.2" customHeight="1" hidden="1">
      <c r="B8" s="59"/>
      <c r="C8" s="8"/>
      <c r="D8" s="7" t="s">
        <v>6</v>
      </c>
      <c r="E8" s="8"/>
      <c r="F8" s="8"/>
      <c r="G8" s="8"/>
      <c r="H8" s="8"/>
      <c r="I8" s="6"/>
      <c r="J8" s="8"/>
      <c r="K8" s="165"/>
      <c r="L8" s="165"/>
      <c r="M8" s="165"/>
      <c r="N8" s="165"/>
      <c r="O8" s="165"/>
      <c r="P8" s="165"/>
      <c r="Q8" s="165"/>
      <c r="R8" s="165"/>
      <c r="S8" s="165"/>
      <c r="T8" s="166"/>
    </row>
    <row r="9" spans="2:20" ht="22.5" customHeight="1" hidden="1">
      <c r="B9" s="59"/>
      <c r="C9" s="8"/>
      <c r="D9" s="8"/>
      <c r="E9" s="232" t="s">
        <v>7</v>
      </c>
      <c r="F9" s="233"/>
      <c r="G9" s="233"/>
      <c r="H9" s="233"/>
      <c r="I9" s="6"/>
      <c r="J9" s="8"/>
      <c r="K9" s="165"/>
      <c r="L9" s="165"/>
      <c r="M9" s="165"/>
      <c r="N9" s="165"/>
      <c r="O9" s="165"/>
      <c r="P9" s="165"/>
      <c r="Q9" s="165"/>
      <c r="R9" s="165"/>
      <c r="S9" s="165"/>
      <c r="T9" s="166"/>
    </row>
    <row r="10" spans="2:20" ht="13.2" customHeight="1" hidden="1">
      <c r="B10" s="59"/>
      <c r="C10" s="8"/>
      <c r="D10" s="7" t="s">
        <v>8</v>
      </c>
      <c r="E10" s="8"/>
      <c r="F10" s="8"/>
      <c r="G10" s="8"/>
      <c r="H10" s="8"/>
      <c r="I10" s="6"/>
      <c r="J10" s="8"/>
      <c r="K10" s="165"/>
      <c r="L10" s="165"/>
      <c r="M10" s="165"/>
      <c r="N10" s="165"/>
      <c r="O10" s="165"/>
      <c r="P10" s="165"/>
      <c r="Q10" s="165"/>
      <c r="R10" s="165"/>
      <c r="S10" s="165"/>
      <c r="T10" s="166"/>
    </row>
    <row r="11" spans="2:20" s="9" customFormat="1" ht="22.5" customHeight="1" hidden="1">
      <c r="B11" s="58"/>
      <c r="C11" s="10"/>
      <c r="D11" s="10"/>
      <c r="E11" s="229" t="s">
        <v>9</v>
      </c>
      <c r="F11" s="230"/>
      <c r="G11" s="230"/>
      <c r="H11" s="230"/>
      <c r="I11" s="11"/>
      <c r="J11" s="10"/>
      <c r="K11" s="38"/>
      <c r="L11" s="38"/>
      <c r="M11" s="38"/>
      <c r="N11" s="38"/>
      <c r="O11" s="38"/>
      <c r="P11" s="38"/>
      <c r="Q11" s="38"/>
      <c r="R11" s="38"/>
      <c r="S11" s="38"/>
      <c r="T11" s="168"/>
    </row>
    <row r="12" spans="2:20" s="9" customFormat="1" ht="13.2" customHeight="1" hidden="1">
      <c r="B12" s="58"/>
      <c r="C12" s="10"/>
      <c r="D12" s="7" t="s">
        <v>10</v>
      </c>
      <c r="E12" s="10"/>
      <c r="F12" s="10"/>
      <c r="G12" s="10"/>
      <c r="H12" s="10"/>
      <c r="I12" s="11"/>
      <c r="J12" s="10"/>
      <c r="K12" s="38"/>
      <c r="L12" s="38"/>
      <c r="M12" s="38"/>
      <c r="N12" s="38"/>
      <c r="O12" s="38"/>
      <c r="P12" s="38"/>
      <c r="Q12" s="38"/>
      <c r="R12" s="38"/>
      <c r="S12" s="38"/>
      <c r="T12" s="168"/>
    </row>
    <row r="13" spans="2:20" s="9" customFormat="1" ht="36.9" customHeight="1" hidden="1">
      <c r="B13" s="58"/>
      <c r="C13" s="10"/>
      <c r="D13" s="10"/>
      <c r="E13" s="231" t="s">
        <v>11</v>
      </c>
      <c r="F13" s="230"/>
      <c r="G13" s="230"/>
      <c r="H13" s="230"/>
      <c r="I13" s="11"/>
      <c r="J13" s="10"/>
      <c r="K13" s="38"/>
      <c r="L13" s="38"/>
      <c r="M13" s="38"/>
      <c r="N13" s="38"/>
      <c r="O13" s="38"/>
      <c r="P13" s="38"/>
      <c r="Q13" s="38"/>
      <c r="R13" s="38"/>
      <c r="S13" s="38"/>
      <c r="T13" s="168"/>
    </row>
    <row r="14" spans="2:20" s="9" customFormat="1" ht="12" customHeight="1" hidden="1">
      <c r="B14" s="58"/>
      <c r="C14" s="10"/>
      <c r="D14" s="10"/>
      <c r="E14" s="10"/>
      <c r="F14" s="10"/>
      <c r="G14" s="10"/>
      <c r="H14" s="10"/>
      <c r="I14" s="11"/>
      <c r="J14" s="10"/>
      <c r="K14" s="38"/>
      <c r="L14" s="38"/>
      <c r="M14" s="38"/>
      <c r="N14" s="38"/>
      <c r="O14" s="38"/>
      <c r="P14" s="38"/>
      <c r="Q14" s="38"/>
      <c r="R14" s="38"/>
      <c r="S14" s="38"/>
      <c r="T14" s="168"/>
    </row>
    <row r="15" spans="2:20" s="9" customFormat="1" ht="14.4" customHeight="1" hidden="1">
      <c r="B15" s="58"/>
      <c r="C15" s="10"/>
      <c r="D15" s="7" t="s">
        <v>12</v>
      </c>
      <c r="E15" s="10"/>
      <c r="F15" s="12" t="s">
        <v>13</v>
      </c>
      <c r="G15" s="10"/>
      <c r="H15" s="10"/>
      <c r="I15" s="13" t="s">
        <v>14</v>
      </c>
      <c r="J15" s="12" t="s">
        <v>15</v>
      </c>
      <c r="K15" s="38"/>
      <c r="L15" s="38"/>
      <c r="M15" s="38"/>
      <c r="N15" s="38"/>
      <c r="O15" s="38"/>
      <c r="P15" s="38"/>
      <c r="Q15" s="38"/>
      <c r="R15" s="38"/>
      <c r="S15" s="38"/>
      <c r="T15" s="168"/>
    </row>
    <row r="16" spans="2:20" s="9" customFormat="1" ht="14.4" customHeight="1" hidden="1">
      <c r="B16" s="58"/>
      <c r="C16" s="10"/>
      <c r="D16" s="7" t="s">
        <v>16</v>
      </c>
      <c r="E16" s="10"/>
      <c r="F16" s="12" t="s">
        <v>17</v>
      </c>
      <c r="G16" s="10"/>
      <c r="H16" s="10"/>
      <c r="I16" s="13" t="s">
        <v>18</v>
      </c>
      <c r="J16" s="14" t="str">
        <f>'[4]Rekapitulace stavby'!G8</f>
        <v>6.4.2016</v>
      </c>
      <c r="K16" s="38"/>
      <c r="L16" s="38"/>
      <c r="M16" s="38"/>
      <c r="N16" s="38"/>
      <c r="O16" s="38"/>
      <c r="P16" s="38"/>
      <c r="Q16" s="38"/>
      <c r="R16" s="38"/>
      <c r="S16" s="38"/>
      <c r="T16" s="168"/>
    </row>
    <row r="17" spans="2:20" s="9" customFormat="1" ht="10.95" customHeight="1" hidden="1">
      <c r="B17" s="58"/>
      <c r="C17" s="10"/>
      <c r="D17" s="10"/>
      <c r="E17" s="10"/>
      <c r="F17" s="10"/>
      <c r="G17" s="10"/>
      <c r="H17" s="10"/>
      <c r="I17" s="11"/>
      <c r="J17" s="10"/>
      <c r="K17" s="38"/>
      <c r="L17" s="38"/>
      <c r="M17" s="38"/>
      <c r="N17" s="38"/>
      <c r="O17" s="38"/>
      <c r="P17" s="38"/>
      <c r="Q17" s="38"/>
      <c r="R17" s="38"/>
      <c r="S17" s="38"/>
      <c r="T17" s="168"/>
    </row>
    <row r="18" spans="2:20" s="9" customFormat="1" ht="14.4" customHeight="1" hidden="1">
      <c r="B18" s="58"/>
      <c r="C18" s="10"/>
      <c r="D18" s="7" t="s">
        <v>19</v>
      </c>
      <c r="E18" s="10"/>
      <c r="F18" s="10"/>
      <c r="G18" s="10"/>
      <c r="H18" s="10"/>
      <c r="I18" s="13" t="s">
        <v>20</v>
      </c>
      <c r="J18" s="12" t="s">
        <v>15</v>
      </c>
      <c r="K18" s="38"/>
      <c r="L18" s="38"/>
      <c r="M18" s="38"/>
      <c r="N18" s="38"/>
      <c r="O18" s="38"/>
      <c r="P18" s="38"/>
      <c r="Q18" s="38"/>
      <c r="R18" s="38"/>
      <c r="S18" s="38"/>
      <c r="T18" s="168"/>
    </row>
    <row r="19" spans="2:20" s="9" customFormat="1" ht="18" customHeight="1" hidden="1">
      <c r="B19" s="58"/>
      <c r="C19" s="10"/>
      <c r="D19" s="10"/>
      <c r="E19" s="12" t="s">
        <v>21</v>
      </c>
      <c r="F19" s="10"/>
      <c r="G19" s="10"/>
      <c r="H19" s="10"/>
      <c r="I19" s="13" t="s">
        <v>22</v>
      </c>
      <c r="J19" s="12" t="s">
        <v>15</v>
      </c>
      <c r="K19" s="38"/>
      <c r="L19" s="38"/>
      <c r="M19" s="38"/>
      <c r="N19" s="38"/>
      <c r="O19" s="38"/>
      <c r="P19" s="38"/>
      <c r="Q19" s="38"/>
      <c r="R19" s="38"/>
      <c r="S19" s="38"/>
      <c r="T19" s="168"/>
    </row>
    <row r="20" spans="2:20" s="9" customFormat="1" ht="6.9" customHeight="1" hidden="1">
      <c r="B20" s="58"/>
      <c r="C20" s="10"/>
      <c r="D20" s="10"/>
      <c r="E20" s="10"/>
      <c r="F20" s="10"/>
      <c r="G20" s="10"/>
      <c r="H20" s="10"/>
      <c r="I20" s="11"/>
      <c r="J20" s="10"/>
      <c r="K20" s="38"/>
      <c r="L20" s="38"/>
      <c r="M20" s="38"/>
      <c r="N20" s="38"/>
      <c r="O20" s="38"/>
      <c r="P20" s="38"/>
      <c r="Q20" s="38"/>
      <c r="R20" s="38"/>
      <c r="S20" s="38"/>
      <c r="T20" s="168"/>
    </row>
    <row r="21" spans="2:20" s="9" customFormat="1" ht="14.4" customHeight="1" hidden="1">
      <c r="B21" s="58"/>
      <c r="C21" s="10"/>
      <c r="D21" s="7" t="s">
        <v>23</v>
      </c>
      <c r="E21" s="10"/>
      <c r="F21" s="10"/>
      <c r="G21" s="10"/>
      <c r="H21" s="10"/>
      <c r="I21" s="13" t="s">
        <v>20</v>
      </c>
      <c r="J21" s="12" t="str">
        <f>IF('[4]Rekapitulace stavby'!G13="Vyplň údaj","",IF('[4]Rekapitulace stavby'!G13="","",'[4]Rekapitulace stavby'!G13))</f>
        <v>46342796</v>
      </c>
      <c r="K21" s="38"/>
      <c r="L21" s="38"/>
      <c r="M21" s="38"/>
      <c r="N21" s="38"/>
      <c r="O21" s="38"/>
      <c r="P21" s="38"/>
      <c r="Q21" s="38"/>
      <c r="R21" s="38"/>
      <c r="S21" s="38"/>
      <c r="T21" s="168"/>
    </row>
    <row r="22" spans="2:20" s="9" customFormat="1" ht="18" customHeight="1" hidden="1">
      <c r="B22" s="58"/>
      <c r="C22" s="10"/>
      <c r="D22" s="10"/>
      <c r="E22" s="12" t="e">
        <f>IF(#REF!="Vyplň údaj","",IF(#REF!="","",#REF!))</f>
        <v>#REF!</v>
      </c>
      <c r="F22" s="10"/>
      <c r="G22" s="10"/>
      <c r="H22" s="10"/>
      <c r="I22" s="13" t="s">
        <v>22</v>
      </c>
      <c r="J22" s="12" t="str">
        <f>IF('[4]Rekapitulace stavby'!G14="Vyplň údaj","",IF('[4]Rekapitulace stavby'!G14="","",'[4]Rekapitulace stavby'!G14))</f>
        <v>CZ46342796</v>
      </c>
      <c r="K22" s="38"/>
      <c r="L22" s="38"/>
      <c r="M22" s="38"/>
      <c r="N22" s="38"/>
      <c r="O22" s="38"/>
      <c r="P22" s="38"/>
      <c r="Q22" s="38"/>
      <c r="R22" s="38"/>
      <c r="S22" s="38"/>
      <c r="T22" s="168"/>
    </row>
    <row r="23" spans="2:20" s="9" customFormat="1" ht="6.9" customHeight="1" hidden="1">
      <c r="B23" s="58"/>
      <c r="C23" s="10"/>
      <c r="D23" s="10"/>
      <c r="E23" s="10"/>
      <c r="F23" s="10"/>
      <c r="G23" s="10"/>
      <c r="H23" s="10"/>
      <c r="I23" s="11"/>
      <c r="J23" s="10"/>
      <c r="K23" s="38"/>
      <c r="L23" s="38"/>
      <c r="M23" s="38"/>
      <c r="N23" s="38"/>
      <c r="O23" s="38"/>
      <c r="P23" s="38"/>
      <c r="Q23" s="38"/>
      <c r="R23" s="38"/>
      <c r="S23" s="38"/>
      <c r="T23" s="168"/>
    </row>
    <row r="24" spans="2:20" s="9" customFormat="1" ht="14.4" customHeight="1" hidden="1">
      <c r="B24" s="58"/>
      <c r="C24" s="10"/>
      <c r="D24" s="7" t="s">
        <v>24</v>
      </c>
      <c r="E24" s="10"/>
      <c r="F24" s="10"/>
      <c r="G24" s="10"/>
      <c r="H24" s="10"/>
      <c r="I24" s="13" t="s">
        <v>20</v>
      </c>
      <c r="J24" s="12" t="s">
        <v>15</v>
      </c>
      <c r="K24" s="38"/>
      <c r="L24" s="38"/>
      <c r="M24" s="38"/>
      <c r="N24" s="38"/>
      <c r="O24" s="38"/>
      <c r="P24" s="38"/>
      <c r="Q24" s="38"/>
      <c r="R24" s="38"/>
      <c r="S24" s="38"/>
      <c r="T24" s="168"/>
    </row>
    <row r="25" spans="2:20" s="9" customFormat="1" ht="18" customHeight="1" hidden="1">
      <c r="B25" s="58"/>
      <c r="C25" s="10"/>
      <c r="D25" s="10"/>
      <c r="E25" s="12" t="s">
        <v>25</v>
      </c>
      <c r="F25" s="10"/>
      <c r="G25" s="10"/>
      <c r="H25" s="10"/>
      <c r="I25" s="13" t="s">
        <v>22</v>
      </c>
      <c r="J25" s="12" t="s">
        <v>15</v>
      </c>
      <c r="K25" s="38"/>
      <c r="L25" s="38"/>
      <c r="M25" s="38"/>
      <c r="N25" s="38"/>
      <c r="O25" s="38"/>
      <c r="P25" s="38"/>
      <c r="Q25" s="38"/>
      <c r="R25" s="38"/>
      <c r="S25" s="38"/>
      <c r="T25" s="168"/>
    </row>
    <row r="26" spans="2:20" s="9" customFormat="1" ht="6.9" customHeight="1" hidden="1">
      <c r="B26" s="58"/>
      <c r="C26" s="10"/>
      <c r="D26" s="10"/>
      <c r="E26" s="10"/>
      <c r="F26" s="10"/>
      <c r="G26" s="10"/>
      <c r="H26" s="10"/>
      <c r="I26" s="11"/>
      <c r="J26" s="10"/>
      <c r="K26" s="38"/>
      <c r="L26" s="38"/>
      <c r="M26" s="38"/>
      <c r="N26" s="38"/>
      <c r="O26" s="38"/>
      <c r="P26" s="38"/>
      <c r="Q26" s="38"/>
      <c r="R26" s="38"/>
      <c r="S26" s="38"/>
      <c r="T26" s="168"/>
    </row>
    <row r="27" spans="2:20" s="9" customFormat="1" ht="14.4" customHeight="1" hidden="1">
      <c r="B27" s="58"/>
      <c r="C27" s="10"/>
      <c r="D27" s="7" t="s">
        <v>26</v>
      </c>
      <c r="E27" s="10"/>
      <c r="F27" s="10"/>
      <c r="G27" s="10"/>
      <c r="H27" s="10"/>
      <c r="I27" s="11"/>
      <c r="J27" s="10"/>
      <c r="K27" s="38"/>
      <c r="L27" s="38"/>
      <c r="M27" s="38"/>
      <c r="N27" s="38"/>
      <c r="O27" s="38"/>
      <c r="P27" s="38"/>
      <c r="Q27" s="38"/>
      <c r="R27" s="38"/>
      <c r="S27" s="38"/>
      <c r="T27" s="168"/>
    </row>
    <row r="28" spans="2:20" s="17" customFormat="1" ht="22.5" customHeight="1" hidden="1">
      <c r="B28" s="169"/>
      <c r="C28" s="15"/>
      <c r="D28" s="15"/>
      <c r="E28" s="222" t="s">
        <v>15</v>
      </c>
      <c r="F28" s="223"/>
      <c r="G28" s="223"/>
      <c r="H28" s="223"/>
      <c r="I28" s="16"/>
      <c r="J28" s="15"/>
      <c r="K28" s="170"/>
      <c r="L28" s="170"/>
      <c r="M28" s="170"/>
      <c r="N28" s="170"/>
      <c r="O28" s="170"/>
      <c r="P28" s="170"/>
      <c r="Q28" s="170"/>
      <c r="R28" s="170"/>
      <c r="S28" s="170"/>
      <c r="T28" s="171"/>
    </row>
    <row r="29" spans="2:20" s="9" customFormat="1" ht="6.9" customHeight="1" hidden="1">
      <c r="B29" s="58"/>
      <c r="C29" s="10"/>
      <c r="D29" s="10"/>
      <c r="E29" s="10"/>
      <c r="F29" s="10"/>
      <c r="G29" s="10"/>
      <c r="H29" s="10"/>
      <c r="I29" s="11"/>
      <c r="J29" s="10"/>
      <c r="K29" s="38"/>
      <c r="L29" s="38"/>
      <c r="M29" s="38"/>
      <c r="N29" s="38"/>
      <c r="O29" s="38"/>
      <c r="P29" s="38"/>
      <c r="Q29" s="38"/>
      <c r="R29" s="38"/>
      <c r="S29" s="38"/>
      <c r="T29" s="168"/>
    </row>
    <row r="30" spans="2:20" s="9" customFormat="1" ht="6.9" customHeight="1" hidden="1">
      <c r="B30" s="58"/>
      <c r="C30" s="10"/>
      <c r="D30" s="18"/>
      <c r="E30" s="18"/>
      <c r="F30" s="18"/>
      <c r="G30" s="18"/>
      <c r="H30" s="18"/>
      <c r="I30" s="19"/>
      <c r="J30" s="18"/>
      <c r="K30" s="38"/>
      <c r="L30" s="38"/>
      <c r="M30" s="38"/>
      <c r="N30" s="38"/>
      <c r="O30" s="38"/>
      <c r="P30" s="38"/>
      <c r="Q30" s="38"/>
      <c r="R30" s="38"/>
      <c r="S30" s="38"/>
      <c r="T30" s="168"/>
    </row>
    <row r="31" spans="2:20" s="9" customFormat="1" ht="25.35" customHeight="1" hidden="1">
      <c r="B31" s="58"/>
      <c r="C31" s="10"/>
      <c r="D31" s="20" t="s">
        <v>27</v>
      </c>
      <c r="E31" s="10"/>
      <c r="F31" s="10"/>
      <c r="G31" s="10"/>
      <c r="H31" s="10"/>
      <c r="I31" s="11"/>
      <c r="J31" s="21">
        <f>ROUND(J93,2)</f>
        <v>710628.55</v>
      </c>
      <c r="K31" s="38"/>
      <c r="L31" s="38"/>
      <c r="M31" s="38"/>
      <c r="N31" s="38"/>
      <c r="O31" s="38"/>
      <c r="P31" s="38"/>
      <c r="Q31" s="38"/>
      <c r="R31" s="38"/>
      <c r="S31" s="38"/>
      <c r="T31" s="168"/>
    </row>
    <row r="32" spans="2:20" s="9" customFormat="1" ht="6.9" customHeight="1" hidden="1">
      <c r="B32" s="58"/>
      <c r="C32" s="10"/>
      <c r="D32" s="18"/>
      <c r="E32" s="18"/>
      <c r="F32" s="18"/>
      <c r="G32" s="18"/>
      <c r="H32" s="18"/>
      <c r="I32" s="19"/>
      <c r="J32" s="18"/>
      <c r="K32" s="38"/>
      <c r="L32" s="38"/>
      <c r="M32" s="38"/>
      <c r="N32" s="38"/>
      <c r="O32" s="38"/>
      <c r="P32" s="38"/>
      <c r="Q32" s="38"/>
      <c r="R32" s="38"/>
      <c r="S32" s="38"/>
      <c r="T32" s="168"/>
    </row>
    <row r="33" spans="2:20" s="9" customFormat="1" ht="14.4" customHeight="1" hidden="1">
      <c r="B33" s="58"/>
      <c r="C33" s="10"/>
      <c r="D33" s="10"/>
      <c r="E33" s="10"/>
      <c r="F33" s="22" t="s">
        <v>28</v>
      </c>
      <c r="G33" s="10"/>
      <c r="H33" s="10"/>
      <c r="I33" s="23" t="s">
        <v>29</v>
      </c>
      <c r="J33" s="22" t="s">
        <v>30</v>
      </c>
      <c r="K33" s="38"/>
      <c r="L33" s="38"/>
      <c r="M33" s="38"/>
      <c r="N33" s="38"/>
      <c r="O33" s="38"/>
      <c r="P33" s="38"/>
      <c r="Q33" s="38"/>
      <c r="R33" s="38"/>
      <c r="S33" s="38"/>
      <c r="T33" s="168"/>
    </row>
    <row r="34" spans="2:20" s="9" customFormat="1" ht="14.4" customHeight="1" hidden="1">
      <c r="B34" s="58"/>
      <c r="C34" s="10"/>
      <c r="D34" s="24" t="s">
        <v>31</v>
      </c>
      <c r="E34" s="24" t="s">
        <v>32</v>
      </c>
      <c r="F34" s="25" t="e">
        <f>ROUND(SUM(#REF!),2)</f>
        <v>#REF!</v>
      </c>
      <c r="G34" s="10"/>
      <c r="H34" s="10"/>
      <c r="I34" s="26">
        <v>0.21</v>
      </c>
      <c r="J34" s="25" t="e">
        <f>ROUND(ROUND((SUM(#REF!)),2)*I34,2)</f>
        <v>#REF!</v>
      </c>
      <c r="K34" s="38"/>
      <c r="L34" s="38"/>
      <c r="M34" s="38"/>
      <c r="N34" s="38"/>
      <c r="O34" s="38"/>
      <c r="P34" s="38"/>
      <c r="Q34" s="38"/>
      <c r="R34" s="38"/>
      <c r="S34" s="38"/>
      <c r="T34" s="168"/>
    </row>
    <row r="35" spans="2:20" s="9" customFormat="1" ht="14.4" customHeight="1" hidden="1">
      <c r="B35" s="58"/>
      <c r="C35" s="10"/>
      <c r="D35" s="10"/>
      <c r="E35" s="24" t="s">
        <v>33</v>
      </c>
      <c r="F35" s="25" t="e">
        <f>ROUND(SUM(#REF!),2)</f>
        <v>#REF!</v>
      </c>
      <c r="G35" s="10"/>
      <c r="H35" s="10"/>
      <c r="I35" s="26">
        <v>0.15</v>
      </c>
      <c r="J35" s="25" t="e">
        <f>ROUND(ROUND((SUM(#REF!)),2)*I35,2)</f>
        <v>#REF!</v>
      </c>
      <c r="K35" s="38"/>
      <c r="L35" s="38"/>
      <c r="M35" s="38"/>
      <c r="N35" s="38"/>
      <c r="O35" s="38"/>
      <c r="P35" s="38"/>
      <c r="Q35" s="38"/>
      <c r="R35" s="38"/>
      <c r="S35" s="38"/>
      <c r="T35" s="168"/>
    </row>
    <row r="36" spans="2:20" s="9" customFormat="1" ht="14.4" customHeight="1" hidden="1">
      <c r="B36" s="58"/>
      <c r="C36" s="10"/>
      <c r="D36" s="10"/>
      <c r="E36" s="24" t="s">
        <v>34</v>
      </c>
      <c r="F36" s="25" t="e">
        <f>ROUND(SUM(#REF!),2)</f>
        <v>#REF!</v>
      </c>
      <c r="G36" s="10"/>
      <c r="H36" s="10"/>
      <c r="I36" s="26">
        <v>0.21</v>
      </c>
      <c r="J36" s="25">
        <v>0</v>
      </c>
      <c r="K36" s="38"/>
      <c r="L36" s="38"/>
      <c r="M36" s="38"/>
      <c r="N36" s="38"/>
      <c r="O36" s="38"/>
      <c r="P36" s="38"/>
      <c r="Q36" s="38"/>
      <c r="R36" s="38"/>
      <c r="S36" s="38"/>
      <c r="T36" s="168"/>
    </row>
    <row r="37" spans="2:20" s="9" customFormat="1" ht="14.4" customHeight="1" hidden="1">
      <c r="B37" s="58"/>
      <c r="C37" s="10"/>
      <c r="D37" s="10"/>
      <c r="E37" s="24" t="s">
        <v>35</v>
      </c>
      <c r="F37" s="25" t="e">
        <f>ROUND(SUM(#REF!),2)</f>
        <v>#REF!</v>
      </c>
      <c r="G37" s="10"/>
      <c r="H37" s="10"/>
      <c r="I37" s="26">
        <v>0.15</v>
      </c>
      <c r="J37" s="25">
        <v>0</v>
      </c>
      <c r="K37" s="38"/>
      <c r="L37" s="38"/>
      <c r="M37" s="38"/>
      <c r="N37" s="38"/>
      <c r="O37" s="38"/>
      <c r="P37" s="38"/>
      <c r="Q37" s="38"/>
      <c r="R37" s="38"/>
      <c r="S37" s="38"/>
      <c r="T37" s="168"/>
    </row>
    <row r="38" spans="2:20" s="9" customFormat="1" ht="14.4" customHeight="1" hidden="1">
      <c r="B38" s="58"/>
      <c r="C38" s="10"/>
      <c r="D38" s="10"/>
      <c r="E38" s="24" t="s">
        <v>36</v>
      </c>
      <c r="F38" s="25" t="e">
        <f>ROUND(SUM(#REF!),2)</f>
        <v>#REF!</v>
      </c>
      <c r="G38" s="10"/>
      <c r="H38" s="10"/>
      <c r="I38" s="26">
        <v>0</v>
      </c>
      <c r="J38" s="25">
        <v>0</v>
      </c>
      <c r="K38" s="38"/>
      <c r="L38" s="38"/>
      <c r="M38" s="38"/>
      <c r="N38" s="38"/>
      <c r="O38" s="38"/>
      <c r="P38" s="38"/>
      <c r="Q38" s="38"/>
      <c r="R38" s="38"/>
      <c r="S38" s="38"/>
      <c r="T38" s="168"/>
    </row>
    <row r="39" spans="2:20" s="9" customFormat="1" ht="6.9" customHeight="1" hidden="1">
      <c r="B39" s="58"/>
      <c r="C39" s="10"/>
      <c r="D39" s="10"/>
      <c r="E39" s="10"/>
      <c r="F39" s="10"/>
      <c r="G39" s="10"/>
      <c r="H39" s="10"/>
      <c r="I39" s="11"/>
      <c r="J39" s="10"/>
      <c r="K39" s="38"/>
      <c r="L39" s="38"/>
      <c r="M39" s="38"/>
      <c r="N39" s="38"/>
      <c r="O39" s="38"/>
      <c r="P39" s="38"/>
      <c r="Q39" s="38"/>
      <c r="R39" s="38"/>
      <c r="S39" s="38"/>
      <c r="T39" s="168"/>
    </row>
    <row r="40" spans="2:20" s="9" customFormat="1" ht="25.35" customHeight="1" hidden="1">
      <c r="B40" s="58"/>
      <c r="C40" s="27"/>
      <c r="D40" s="28" t="s">
        <v>37</v>
      </c>
      <c r="E40" s="29"/>
      <c r="F40" s="29"/>
      <c r="G40" s="30" t="s">
        <v>38</v>
      </c>
      <c r="H40" s="31" t="s">
        <v>39</v>
      </c>
      <c r="I40" s="32"/>
      <c r="J40" s="33" t="e">
        <f>SUM(J31:J38)</f>
        <v>#REF!</v>
      </c>
      <c r="K40" s="38"/>
      <c r="L40" s="38"/>
      <c r="M40" s="38"/>
      <c r="N40" s="38"/>
      <c r="O40" s="38"/>
      <c r="P40" s="38"/>
      <c r="Q40" s="38"/>
      <c r="R40" s="38"/>
      <c r="S40" s="38"/>
      <c r="T40" s="168"/>
    </row>
    <row r="41" spans="2:20" s="9" customFormat="1" ht="14.4" customHeight="1" hidden="1">
      <c r="B41" s="172"/>
      <c r="C41" s="34"/>
      <c r="D41" s="34"/>
      <c r="E41" s="34"/>
      <c r="F41" s="34"/>
      <c r="G41" s="34"/>
      <c r="H41" s="34"/>
      <c r="I41" s="35"/>
      <c r="J41" s="34"/>
      <c r="K41" s="38"/>
      <c r="L41" s="38"/>
      <c r="M41" s="38"/>
      <c r="N41" s="38"/>
      <c r="O41" s="38"/>
      <c r="P41" s="38"/>
      <c r="Q41" s="38"/>
      <c r="R41" s="38"/>
      <c r="S41" s="38"/>
      <c r="T41" s="168"/>
    </row>
    <row r="42" spans="2:20" ht="12" customHeight="1" hidden="1">
      <c r="B42" s="164"/>
      <c r="C42" s="165"/>
      <c r="D42" s="165"/>
      <c r="E42" s="165"/>
      <c r="F42" s="165"/>
      <c r="G42" s="165"/>
      <c r="H42" s="165"/>
      <c r="I42" s="6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6"/>
    </row>
    <row r="43" spans="2:20" ht="12" customHeight="1" hidden="1">
      <c r="B43" s="164"/>
      <c r="C43" s="165"/>
      <c r="D43" s="165"/>
      <c r="E43" s="165"/>
      <c r="F43" s="165"/>
      <c r="G43" s="165"/>
      <c r="H43" s="165"/>
      <c r="I43" s="6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6"/>
    </row>
    <row r="44" spans="2:20" ht="12" customHeight="1" hidden="1">
      <c r="B44" s="164"/>
      <c r="C44" s="165"/>
      <c r="D44" s="165"/>
      <c r="E44" s="165"/>
      <c r="F44" s="165"/>
      <c r="G44" s="165"/>
      <c r="H44" s="165"/>
      <c r="I44" s="6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6"/>
    </row>
    <row r="45" spans="2:20" s="9" customFormat="1" ht="6.9" customHeight="1" hidden="1">
      <c r="B45" s="173"/>
      <c r="C45" s="36"/>
      <c r="D45" s="36"/>
      <c r="E45" s="36"/>
      <c r="F45" s="36"/>
      <c r="G45" s="36"/>
      <c r="H45" s="36"/>
      <c r="I45" s="37"/>
      <c r="J45" s="36"/>
      <c r="K45" s="38"/>
      <c r="L45" s="38"/>
      <c r="M45" s="38"/>
      <c r="N45" s="38"/>
      <c r="O45" s="38"/>
      <c r="P45" s="38"/>
      <c r="Q45" s="38"/>
      <c r="R45" s="38"/>
      <c r="S45" s="38"/>
      <c r="T45" s="168"/>
    </row>
    <row r="46" spans="2:20" s="9" customFormat="1" ht="36.9" customHeight="1" hidden="1">
      <c r="B46" s="58"/>
      <c r="C46" s="5" t="s">
        <v>40</v>
      </c>
      <c r="D46" s="10"/>
      <c r="E46" s="10"/>
      <c r="F46" s="10"/>
      <c r="G46" s="10"/>
      <c r="H46" s="10"/>
      <c r="I46" s="11"/>
      <c r="J46" s="10"/>
      <c r="K46" s="38"/>
      <c r="L46" s="38"/>
      <c r="M46" s="38"/>
      <c r="N46" s="38"/>
      <c r="O46" s="38"/>
      <c r="P46" s="38"/>
      <c r="Q46" s="38"/>
      <c r="R46" s="38"/>
      <c r="S46" s="38"/>
      <c r="T46" s="168"/>
    </row>
    <row r="47" spans="2:20" s="9" customFormat="1" ht="6.9" customHeight="1" hidden="1">
      <c r="B47" s="58"/>
      <c r="C47" s="10"/>
      <c r="D47" s="10"/>
      <c r="E47" s="10"/>
      <c r="F47" s="10"/>
      <c r="G47" s="10"/>
      <c r="H47" s="10"/>
      <c r="I47" s="11"/>
      <c r="J47" s="10"/>
      <c r="K47" s="38"/>
      <c r="L47" s="38"/>
      <c r="M47" s="38"/>
      <c r="N47" s="38"/>
      <c r="O47" s="38"/>
      <c r="P47" s="38"/>
      <c r="Q47" s="38"/>
      <c r="R47" s="38"/>
      <c r="S47" s="38"/>
      <c r="T47" s="168"/>
    </row>
    <row r="48" spans="2:20" s="9" customFormat="1" ht="14.4" customHeight="1" hidden="1">
      <c r="B48" s="58"/>
      <c r="C48" s="7" t="s">
        <v>5</v>
      </c>
      <c r="D48" s="10"/>
      <c r="E48" s="10"/>
      <c r="F48" s="10"/>
      <c r="G48" s="10"/>
      <c r="H48" s="10"/>
      <c r="I48" s="11"/>
      <c r="J48" s="10"/>
      <c r="K48" s="38"/>
      <c r="L48" s="38"/>
      <c r="M48" s="38"/>
      <c r="N48" s="38"/>
      <c r="O48" s="38"/>
      <c r="P48" s="38"/>
      <c r="Q48" s="38"/>
      <c r="R48" s="38"/>
      <c r="S48" s="38"/>
      <c r="T48" s="168"/>
    </row>
    <row r="49" spans="2:20" s="9" customFormat="1" ht="22.5" customHeight="1" hidden="1">
      <c r="B49" s="58"/>
      <c r="C49" s="10"/>
      <c r="D49" s="10"/>
      <c r="E49" s="232" t="e">
        <f>E7</f>
        <v>#REF!</v>
      </c>
      <c r="F49" s="230"/>
      <c r="G49" s="230"/>
      <c r="H49" s="230"/>
      <c r="I49" s="11"/>
      <c r="J49" s="10"/>
      <c r="K49" s="38"/>
      <c r="L49" s="38"/>
      <c r="M49" s="38"/>
      <c r="N49" s="38"/>
      <c r="O49" s="38"/>
      <c r="P49" s="38"/>
      <c r="Q49" s="38"/>
      <c r="R49" s="38"/>
      <c r="S49" s="38"/>
      <c r="T49" s="168"/>
    </row>
    <row r="50" spans="2:20" ht="13.2" customHeight="1" hidden="1">
      <c r="B50" s="59"/>
      <c r="C50" s="7" t="s">
        <v>6</v>
      </c>
      <c r="D50" s="8"/>
      <c r="E50" s="8"/>
      <c r="F50" s="8"/>
      <c r="G50" s="8"/>
      <c r="H50" s="8"/>
      <c r="I50" s="6"/>
      <c r="J50" s="8"/>
      <c r="K50" s="165"/>
      <c r="L50" s="165"/>
      <c r="M50" s="165"/>
      <c r="N50" s="165"/>
      <c r="O50" s="165"/>
      <c r="P50" s="165"/>
      <c r="Q50" s="165"/>
      <c r="R50" s="165"/>
      <c r="S50" s="165"/>
      <c r="T50" s="166"/>
    </row>
    <row r="51" spans="2:20" ht="22.5" customHeight="1" hidden="1">
      <c r="B51" s="59"/>
      <c r="C51" s="8"/>
      <c r="D51" s="8"/>
      <c r="E51" s="232" t="s">
        <v>7</v>
      </c>
      <c r="F51" s="233"/>
      <c r="G51" s="233"/>
      <c r="H51" s="233"/>
      <c r="I51" s="6"/>
      <c r="J51" s="8"/>
      <c r="K51" s="165"/>
      <c r="L51" s="165"/>
      <c r="M51" s="165"/>
      <c r="N51" s="165"/>
      <c r="O51" s="165"/>
      <c r="P51" s="165"/>
      <c r="Q51" s="165"/>
      <c r="R51" s="165"/>
      <c r="S51" s="165"/>
      <c r="T51" s="166"/>
    </row>
    <row r="52" spans="2:20" ht="13.2" customHeight="1" hidden="1">
      <c r="B52" s="59"/>
      <c r="C52" s="7" t="s">
        <v>8</v>
      </c>
      <c r="D52" s="8"/>
      <c r="E52" s="8"/>
      <c r="F52" s="8"/>
      <c r="G52" s="8"/>
      <c r="H52" s="8"/>
      <c r="I52" s="6"/>
      <c r="J52" s="8"/>
      <c r="K52" s="165"/>
      <c r="L52" s="165"/>
      <c r="M52" s="165"/>
      <c r="N52" s="165"/>
      <c r="O52" s="165"/>
      <c r="P52" s="165"/>
      <c r="Q52" s="165"/>
      <c r="R52" s="165"/>
      <c r="S52" s="165"/>
      <c r="T52" s="166"/>
    </row>
    <row r="53" spans="2:20" s="9" customFormat="1" ht="22.5" customHeight="1" hidden="1">
      <c r="B53" s="58"/>
      <c r="C53" s="10"/>
      <c r="D53" s="10"/>
      <c r="E53" s="229" t="s">
        <v>9</v>
      </c>
      <c r="F53" s="230"/>
      <c r="G53" s="230"/>
      <c r="H53" s="230"/>
      <c r="I53" s="11"/>
      <c r="J53" s="10"/>
      <c r="K53" s="38"/>
      <c r="L53" s="38"/>
      <c r="M53" s="38"/>
      <c r="N53" s="38"/>
      <c r="O53" s="38"/>
      <c r="P53" s="38"/>
      <c r="Q53" s="38"/>
      <c r="R53" s="38"/>
      <c r="S53" s="38"/>
      <c r="T53" s="168"/>
    </row>
    <row r="54" spans="2:20" s="9" customFormat="1" ht="14.4" customHeight="1" hidden="1">
      <c r="B54" s="58"/>
      <c r="C54" s="7" t="s">
        <v>10</v>
      </c>
      <c r="D54" s="10"/>
      <c r="E54" s="10"/>
      <c r="F54" s="10"/>
      <c r="G54" s="10"/>
      <c r="H54" s="10"/>
      <c r="I54" s="11"/>
      <c r="J54" s="10"/>
      <c r="K54" s="38"/>
      <c r="L54" s="38"/>
      <c r="M54" s="38"/>
      <c r="N54" s="38"/>
      <c r="O54" s="38"/>
      <c r="P54" s="38"/>
      <c r="Q54" s="38"/>
      <c r="R54" s="38"/>
      <c r="S54" s="38"/>
      <c r="T54" s="168"/>
    </row>
    <row r="55" spans="2:20" s="9" customFormat="1" ht="23.25" customHeight="1" hidden="1">
      <c r="B55" s="58"/>
      <c r="C55" s="10"/>
      <c r="D55" s="10"/>
      <c r="E55" s="231" t="str">
        <f>E13</f>
        <v>SO 10.6 - Obslužná vozovka</v>
      </c>
      <c r="F55" s="230"/>
      <c r="G55" s="230"/>
      <c r="H55" s="230"/>
      <c r="I55" s="11"/>
      <c r="J55" s="10"/>
      <c r="K55" s="38"/>
      <c r="L55" s="38"/>
      <c r="M55" s="38"/>
      <c r="N55" s="38"/>
      <c r="O55" s="38"/>
      <c r="P55" s="38"/>
      <c r="Q55" s="38"/>
      <c r="R55" s="38"/>
      <c r="S55" s="38"/>
      <c r="T55" s="168"/>
    </row>
    <row r="56" spans="2:20" s="9" customFormat="1" ht="6.9" customHeight="1" hidden="1">
      <c r="B56" s="58"/>
      <c r="C56" s="10"/>
      <c r="D56" s="10"/>
      <c r="E56" s="10"/>
      <c r="F56" s="10"/>
      <c r="G56" s="10"/>
      <c r="H56" s="10"/>
      <c r="I56" s="11"/>
      <c r="J56" s="10"/>
      <c r="K56" s="38"/>
      <c r="L56" s="38"/>
      <c r="M56" s="38"/>
      <c r="N56" s="38"/>
      <c r="O56" s="38"/>
      <c r="P56" s="38"/>
      <c r="Q56" s="38"/>
      <c r="R56" s="38"/>
      <c r="S56" s="38"/>
      <c r="T56" s="168"/>
    </row>
    <row r="57" spans="2:20" s="9" customFormat="1" ht="18" customHeight="1" hidden="1">
      <c r="B57" s="58"/>
      <c r="C57" s="7" t="s">
        <v>16</v>
      </c>
      <c r="D57" s="10"/>
      <c r="E57" s="10"/>
      <c r="F57" s="12" t="str">
        <f>F16</f>
        <v>HRANICE - DRAHOTUŠE</v>
      </c>
      <c r="G57" s="10"/>
      <c r="H57" s="10"/>
      <c r="I57" s="13" t="s">
        <v>18</v>
      </c>
      <c r="J57" s="14" t="str">
        <f>IF(J16="","",J16)</f>
        <v>6.4.2016</v>
      </c>
      <c r="K57" s="38"/>
      <c r="L57" s="38"/>
      <c r="M57" s="38"/>
      <c r="N57" s="38"/>
      <c r="O57" s="38"/>
      <c r="P57" s="38"/>
      <c r="Q57" s="38"/>
      <c r="R57" s="38"/>
      <c r="S57" s="38"/>
      <c r="T57" s="168"/>
    </row>
    <row r="58" spans="2:20" s="9" customFormat="1" ht="6.9" customHeight="1" hidden="1">
      <c r="B58" s="58"/>
      <c r="C58" s="10"/>
      <c r="D58" s="10"/>
      <c r="E58" s="10"/>
      <c r="F58" s="10"/>
      <c r="G58" s="10"/>
      <c r="H58" s="10"/>
      <c r="I58" s="11"/>
      <c r="J58" s="10"/>
      <c r="K58" s="38"/>
      <c r="L58" s="38"/>
      <c r="M58" s="38"/>
      <c r="N58" s="38"/>
      <c r="O58" s="38"/>
      <c r="P58" s="38"/>
      <c r="Q58" s="38"/>
      <c r="R58" s="38"/>
      <c r="S58" s="38"/>
      <c r="T58" s="168"/>
    </row>
    <row r="59" spans="2:20" s="9" customFormat="1" ht="13.2" customHeight="1" hidden="1">
      <c r="B59" s="58"/>
      <c r="C59" s="7" t="s">
        <v>19</v>
      </c>
      <c r="D59" s="10"/>
      <c r="E59" s="10"/>
      <c r="F59" s="12" t="str">
        <f>E19</f>
        <v>VODOVODY A KANALIZACE PŘEROV a.s.</v>
      </c>
      <c r="G59" s="10"/>
      <c r="H59" s="10"/>
      <c r="I59" s="13" t="s">
        <v>24</v>
      </c>
      <c r="J59" s="12" t="str">
        <f>E25</f>
        <v>JV PROJEKT VH s.r.o., BRNO</v>
      </c>
      <c r="K59" s="38"/>
      <c r="L59" s="38"/>
      <c r="M59" s="38"/>
      <c r="N59" s="38"/>
      <c r="O59" s="38"/>
      <c r="P59" s="38"/>
      <c r="Q59" s="38"/>
      <c r="R59" s="38"/>
      <c r="S59" s="38"/>
      <c r="T59" s="168"/>
    </row>
    <row r="60" spans="2:20" s="9" customFormat="1" ht="14.4" customHeight="1" hidden="1">
      <c r="B60" s="58"/>
      <c r="C60" s="7" t="s">
        <v>23</v>
      </c>
      <c r="D60" s="10"/>
      <c r="E60" s="10"/>
      <c r="F60" s="12" t="e">
        <f>IF(E22="","",E22)</f>
        <v>#REF!</v>
      </c>
      <c r="G60" s="10"/>
      <c r="H60" s="10"/>
      <c r="I60" s="11"/>
      <c r="J60" s="10"/>
      <c r="K60" s="38"/>
      <c r="L60" s="38"/>
      <c r="M60" s="38"/>
      <c r="N60" s="38"/>
      <c r="O60" s="38"/>
      <c r="P60" s="38"/>
      <c r="Q60" s="38"/>
      <c r="R60" s="38"/>
      <c r="S60" s="38"/>
      <c r="T60" s="168"/>
    </row>
    <row r="61" spans="2:20" s="9" customFormat="1" ht="10.35" customHeight="1" hidden="1">
      <c r="B61" s="58"/>
      <c r="C61" s="10"/>
      <c r="D61" s="10"/>
      <c r="E61" s="10"/>
      <c r="F61" s="10"/>
      <c r="G61" s="10"/>
      <c r="H61" s="10"/>
      <c r="I61" s="11"/>
      <c r="J61" s="10"/>
      <c r="K61" s="38"/>
      <c r="L61" s="38"/>
      <c r="M61" s="38"/>
      <c r="N61" s="38"/>
      <c r="O61" s="38"/>
      <c r="P61" s="38"/>
      <c r="Q61" s="38"/>
      <c r="R61" s="38"/>
      <c r="S61" s="38"/>
      <c r="T61" s="168"/>
    </row>
    <row r="62" spans="2:20" s="9" customFormat="1" ht="29.25" customHeight="1" hidden="1">
      <c r="B62" s="58"/>
      <c r="C62" s="39" t="s">
        <v>41</v>
      </c>
      <c r="D62" s="27"/>
      <c r="E62" s="27"/>
      <c r="F62" s="27"/>
      <c r="G62" s="27"/>
      <c r="H62" s="27"/>
      <c r="I62" s="40"/>
      <c r="J62" s="41" t="s">
        <v>42</v>
      </c>
      <c r="K62" s="38"/>
      <c r="L62" s="38"/>
      <c r="M62" s="38"/>
      <c r="N62" s="38"/>
      <c r="O62" s="38"/>
      <c r="P62" s="38"/>
      <c r="Q62" s="38"/>
      <c r="R62" s="38"/>
      <c r="S62" s="38"/>
      <c r="T62" s="168"/>
    </row>
    <row r="63" spans="2:20" s="9" customFormat="1" ht="10.35" customHeight="1" hidden="1">
      <c r="B63" s="58"/>
      <c r="C63" s="10"/>
      <c r="D63" s="10"/>
      <c r="E63" s="10"/>
      <c r="F63" s="10"/>
      <c r="G63" s="10"/>
      <c r="H63" s="10"/>
      <c r="I63" s="11"/>
      <c r="J63" s="10"/>
      <c r="K63" s="38"/>
      <c r="L63" s="38"/>
      <c r="M63" s="38"/>
      <c r="N63" s="38"/>
      <c r="O63" s="38"/>
      <c r="P63" s="38"/>
      <c r="Q63" s="38"/>
      <c r="R63" s="38"/>
      <c r="S63" s="38"/>
      <c r="T63" s="168"/>
    </row>
    <row r="64" spans="2:20" s="9" customFormat="1" ht="29.25" customHeight="1" hidden="1">
      <c r="B64" s="58"/>
      <c r="C64" s="42" t="s">
        <v>43</v>
      </c>
      <c r="D64" s="10"/>
      <c r="E64" s="10"/>
      <c r="F64" s="10"/>
      <c r="G64" s="10"/>
      <c r="H64" s="10"/>
      <c r="I64" s="11"/>
      <c r="J64" s="21">
        <f>J93</f>
        <v>710628.5499999999</v>
      </c>
      <c r="K64" s="38"/>
      <c r="L64" s="38"/>
      <c r="M64" s="38"/>
      <c r="N64" s="38"/>
      <c r="O64" s="38"/>
      <c r="P64" s="38"/>
      <c r="Q64" s="38"/>
      <c r="R64" s="38"/>
      <c r="S64" s="38"/>
      <c r="T64" s="168"/>
    </row>
    <row r="65" spans="2:20" s="48" customFormat="1" ht="24.9" customHeight="1" hidden="1">
      <c r="B65" s="174"/>
      <c r="C65" s="43"/>
      <c r="D65" s="44" t="s">
        <v>44</v>
      </c>
      <c r="E65" s="45"/>
      <c r="F65" s="45"/>
      <c r="G65" s="45"/>
      <c r="H65" s="45"/>
      <c r="I65" s="46"/>
      <c r="J65" s="47">
        <f>J94</f>
        <v>710628.5499999999</v>
      </c>
      <c r="K65" s="175"/>
      <c r="L65" s="175"/>
      <c r="M65" s="175"/>
      <c r="N65" s="175"/>
      <c r="O65" s="175"/>
      <c r="P65" s="175"/>
      <c r="Q65" s="175"/>
      <c r="R65" s="175"/>
      <c r="S65" s="175"/>
      <c r="T65" s="176"/>
    </row>
    <row r="66" spans="2:20" s="54" customFormat="1" ht="19.95" customHeight="1" hidden="1">
      <c r="B66" s="177"/>
      <c r="C66" s="49"/>
      <c r="D66" s="50" t="s">
        <v>45</v>
      </c>
      <c r="E66" s="51"/>
      <c r="F66" s="51"/>
      <c r="G66" s="51"/>
      <c r="H66" s="51"/>
      <c r="I66" s="52"/>
      <c r="J66" s="53">
        <f>J95</f>
        <v>378135.5599999999</v>
      </c>
      <c r="K66" s="178"/>
      <c r="L66" s="178"/>
      <c r="M66" s="178"/>
      <c r="N66" s="178"/>
      <c r="O66" s="178"/>
      <c r="P66" s="178"/>
      <c r="Q66" s="178"/>
      <c r="R66" s="178"/>
      <c r="S66" s="178"/>
      <c r="T66" s="179"/>
    </row>
    <row r="67" spans="2:20" s="54" customFormat="1" ht="19.95" customHeight="1" hidden="1">
      <c r="B67" s="177"/>
      <c r="C67" s="49"/>
      <c r="D67" s="50" t="s">
        <v>46</v>
      </c>
      <c r="E67" s="51"/>
      <c r="F67" s="51"/>
      <c r="G67" s="51"/>
      <c r="H67" s="51"/>
      <c r="I67" s="52"/>
      <c r="J67" s="53">
        <f>J135</f>
        <v>267185.29000000004</v>
      </c>
      <c r="K67" s="178"/>
      <c r="L67" s="178"/>
      <c r="M67" s="178"/>
      <c r="N67" s="178"/>
      <c r="O67" s="178"/>
      <c r="P67" s="178"/>
      <c r="Q67" s="178"/>
      <c r="R67" s="178"/>
      <c r="S67" s="178"/>
      <c r="T67" s="179"/>
    </row>
    <row r="68" spans="2:20" s="54" customFormat="1" ht="19.95" customHeight="1" hidden="1">
      <c r="B68" s="177"/>
      <c r="C68" s="49"/>
      <c r="D68" s="50" t="s">
        <v>47</v>
      </c>
      <c r="E68" s="51"/>
      <c r="F68" s="51"/>
      <c r="G68" s="51"/>
      <c r="H68" s="51"/>
      <c r="I68" s="52"/>
      <c r="J68" s="53">
        <f>J161</f>
        <v>58933.05</v>
      </c>
      <c r="K68" s="178"/>
      <c r="L68" s="178"/>
      <c r="M68" s="178"/>
      <c r="N68" s="178"/>
      <c r="O68" s="178"/>
      <c r="P68" s="178"/>
      <c r="Q68" s="178"/>
      <c r="R68" s="178"/>
      <c r="S68" s="178"/>
      <c r="T68" s="179"/>
    </row>
    <row r="69" spans="2:20" s="54" customFormat="1" ht="19.95" customHeight="1" hidden="1">
      <c r="B69" s="177"/>
      <c r="C69" s="49"/>
      <c r="D69" s="50" t="s">
        <v>48</v>
      </c>
      <c r="E69" s="51"/>
      <c r="F69" s="51"/>
      <c r="G69" s="51"/>
      <c r="H69" s="51"/>
      <c r="I69" s="52"/>
      <c r="J69" s="53">
        <f>J177</f>
        <v>6374.65</v>
      </c>
      <c r="K69" s="178"/>
      <c r="L69" s="178"/>
      <c r="M69" s="178"/>
      <c r="N69" s="178"/>
      <c r="O69" s="178"/>
      <c r="P69" s="178"/>
      <c r="Q69" s="178"/>
      <c r="R69" s="178"/>
      <c r="S69" s="178"/>
      <c r="T69" s="179"/>
    </row>
    <row r="70" spans="2:20" s="9" customFormat="1" ht="21.75" customHeight="1" hidden="1">
      <c r="B70" s="58"/>
      <c r="C70" s="10"/>
      <c r="D70" s="10"/>
      <c r="E70" s="10"/>
      <c r="F70" s="10"/>
      <c r="G70" s="10"/>
      <c r="H70" s="10"/>
      <c r="I70" s="11"/>
      <c r="J70" s="10"/>
      <c r="K70" s="38"/>
      <c r="L70" s="38"/>
      <c r="M70" s="38"/>
      <c r="N70" s="38"/>
      <c r="O70" s="38"/>
      <c r="P70" s="38"/>
      <c r="Q70" s="38"/>
      <c r="R70" s="38"/>
      <c r="S70" s="38"/>
      <c r="T70" s="168"/>
    </row>
    <row r="71" spans="2:20" s="9" customFormat="1" ht="6.9" customHeight="1" hidden="1">
      <c r="B71" s="172"/>
      <c r="C71" s="34"/>
      <c r="D71" s="34"/>
      <c r="E71" s="34"/>
      <c r="F71" s="34"/>
      <c r="G71" s="34"/>
      <c r="H71" s="34"/>
      <c r="I71" s="35"/>
      <c r="J71" s="34"/>
      <c r="K71" s="38"/>
      <c r="L71" s="38"/>
      <c r="M71" s="38"/>
      <c r="N71" s="38"/>
      <c r="O71" s="38"/>
      <c r="P71" s="38"/>
      <c r="Q71" s="38"/>
      <c r="R71" s="38"/>
      <c r="S71" s="38"/>
      <c r="T71" s="168"/>
    </row>
    <row r="72" spans="2:20" ht="12" customHeight="1" hidden="1">
      <c r="B72" s="164"/>
      <c r="C72" s="165"/>
      <c r="D72" s="165"/>
      <c r="E72" s="165"/>
      <c r="F72" s="165"/>
      <c r="G72" s="165"/>
      <c r="H72" s="165"/>
      <c r="I72" s="6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6"/>
    </row>
    <row r="73" spans="2:20" ht="12" customHeight="1" hidden="1">
      <c r="B73" s="164"/>
      <c r="C73" s="165"/>
      <c r="D73" s="165"/>
      <c r="E73" s="165"/>
      <c r="F73" s="165"/>
      <c r="G73" s="165"/>
      <c r="H73" s="165"/>
      <c r="I73" s="6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6"/>
    </row>
    <row r="74" spans="2:20" ht="12" customHeight="1" hidden="1">
      <c r="B74" s="164"/>
      <c r="C74" s="165"/>
      <c r="D74" s="165"/>
      <c r="E74" s="165"/>
      <c r="F74" s="165"/>
      <c r="G74" s="165"/>
      <c r="H74" s="165"/>
      <c r="I74" s="6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6"/>
    </row>
    <row r="75" spans="2:20" s="9" customFormat="1" ht="6.9" customHeight="1">
      <c r="B75" s="55"/>
      <c r="C75" s="56"/>
      <c r="D75" s="56"/>
      <c r="E75" s="56"/>
      <c r="F75" s="56"/>
      <c r="G75" s="56"/>
      <c r="H75" s="56"/>
      <c r="I75" s="57"/>
      <c r="J75" s="56"/>
      <c r="K75" s="38"/>
      <c r="L75" s="38"/>
      <c r="M75" s="38"/>
      <c r="N75" s="38"/>
      <c r="O75" s="38"/>
      <c r="P75" s="38"/>
      <c r="Q75" s="38"/>
      <c r="R75" s="38"/>
      <c r="S75" s="38"/>
      <c r="T75" s="168"/>
    </row>
    <row r="76" spans="2:20" s="9" customFormat="1" ht="36.9" customHeight="1">
      <c r="B76" s="58"/>
      <c r="C76" s="150" t="s">
        <v>266</v>
      </c>
      <c r="D76" s="10"/>
      <c r="E76" s="10"/>
      <c r="F76" s="10"/>
      <c r="G76" s="10"/>
      <c r="H76" s="10"/>
      <c r="I76" s="11"/>
      <c r="J76" s="10"/>
      <c r="K76" s="38"/>
      <c r="L76" s="38"/>
      <c r="M76" s="38"/>
      <c r="N76" s="38"/>
      <c r="O76" s="38"/>
      <c r="P76" s="38"/>
      <c r="Q76" s="38"/>
      <c r="R76" s="38"/>
      <c r="S76" s="38"/>
      <c r="T76" s="168"/>
    </row>
    <row r="77" spans="2:20" s="9" customFormat="1" ht="6.9" customHeight="1">
      <c r="B77" s="58"/>
      <c r="C77" s="10"/>
      <c r="D77" s="10"/>
      <c r="E77" s="10"/>
      <c r="F77" s="10"/>
      <c r="G77" s="10"/>
      <c r="H77" s="10"/>
      <c r="I77" s="11"/>
      <c r="J77" s="10"/>
      <c r="K77" s="38"/>
      <c r="L77" s="38"/>
      <c r="M77" s="38"/>
      <c r="N77" s="38"/>
      <c r="O77" s="38"/>
      <c r="P77" s="38"/>
      <c r="Q77" s="38"/>
      <c r="R77" s="38"/>
      <c r="S77" s="38"/>
      <c r="T77" s="168"/>
    </row>
    <row r="78" spans="2:20" s="9" customFormat="1" ht="14.4" customHeight="1">
      <c r="B78" s="58"/>
      <c r="C78" s="7" t="s">
        <v>5</v>
      </c>
      <c r="D78" s="10"/>
      <c r="E78" s="10"/>
      <c r="F78" s="10"/>
      <c r="G78" s="10"/>
      <c r="H78" s="10"/>
      <c r="I78" s="11"/>
      <c r="J78" s="10"/>
      <c r="K78" s="38"/>
      <c r="L78" s="38"/>
      <c r="M78" s="38"/>
      <c r="N78" s="38"/>
      <c r="O78" s="38"/>
      <c r="P78" s="38"/>
      <c r="Q78" s="38"/>
      <c r="R78" s="38"/>
      <c r="S78" s="38"/>
      <c r="T78" s="168"/>
    </row>
    <row r="79" spans="2:20" s="9" customFormat="1" ht="22.5" customHeight="1">
      <c r="B79" s="58"/>
      <c r="C79" s="10"/>
      <c r="D79" s="10"/>
      <c r="E79" s="232" t="s">
        <v>49</v>
      </c>
      <c r="F79" s="230"/>
      <c r="G79" s="230"/>
      <c r="H79" s="230"/>
      <c r="I79" s="11"/>
      <c r="J79" s="10"/>
      <c r="K79" s="38"/>
      <c r="L79" s="38"/>
      <c r="M79" s="38"/>
      <c r="N79" s="38"/>
      <c r="O79" s="38"/>
      <c r="P79" s="38"/>
      <c r="Q79" s="38"/>
      <c r="R79" s="38"/>
      <c r="S79" s="38"/>
      <c r="T79" s="168"/>
    </row>
    <row r="80" spans="2:20" ht="13.2">
      <c r="B80" s="59"/>
      <c r="C80" s="7" t="s">
        <v>6</v>
      </c>
      <c r="D80" s="8"/>
      <c r="E80" s="8"/>
      <c r="F80" s="8"/>
      <c r="G80" s="8"/>
      <c r="H80" s="8"/>
      <c r="I80" s="6"/>
      <c r="J80" s="8"/>
      <c r="K80" s="165"/>
      <c r="L80" s="165"/>
      <c r="M80" s="165"/>
      <c r="N80" s="165"/>
      <c r="O80" s="165"/>
      <c r="P80" s="165"/>
      <c r="Q80" s="165"/>
      <c r="R80" s="165"/>
      <c r="S80" s="165"/>
      <c r="T80" s="166"/>
    </row>
    <row r="81" spans="2:20" ht="22.5" customHeight="1">
      <c r="B81" s="59"/>
      <c r="C81" s="8"/>
      <c r="D81" s="8"/>
      <c r="E81" s="232" t="s">
        <v>7</v>
      </c>
      <c r="F81" s="233"/>
      <c r="G81" s="233"/>
      <c r="H81" s="233"/>
      <c r="I81" s="6"/>
      <c r="J81" s="8"/>
      <c r="K81" s="165"/>
      <c r="L81" s="165"/>
      <c r="M81" s="165"/>
      <c r="N81" s="165"/>
      <c r="O81" s="165"/>
      <c r="P81" s="165"/>
      <c r="Q81" s="165"/>
      <c r="R81" s="165"/>
      <c r="S81" s="165"/>
      <c r="T81" s="166"/>
    </row>
    <row r="82" spans="2:20" ht="13.2">
      <c r="B82" s="59"/>
      <c r="C82" s="7" t="s">
        <v>8</v>
      </c>
      <c r="D82" s="8"/>
      <c r="E82" s="8"/>
      <c r="F82" s="8"/>
      <c r="G82" s="8"/>
      <c r="H82" s="8"/>
      <c r="I82" s="6"/>
      <c r="J82" s="8"/>
      <c r="K82" s="165"/>
      <c r="L82" s="165"/>
      <c r="M82" s="165"/>
      <c r="N82" s="165"/>
      <c r="O82" s="165"/>
      <c r="P82" s="165"/>
      <c r="Q82" s="165"/>
      <c r="R82" s="165"/>
      <c r="S82" s="165"/>
      <c r="T82" s="166"/>
    </row>
    <row r="83" spans="2:20" s="9" customFormat="1" ht="22.5" customHeight="1">
      <c r="B83" s="58"/>
      <c r="C83" s="10"/>
      <c r="D83" s="10"/>
      <c r="E83" s="229" t="s">
        <v>9</v>
      </c>
      <c r="F83" s="230"/>
      <c r="G83" s="230"/>
      <c r="H83" s="230"/>
      <c r="I83" s="11"/>
      <c r="J83" s="10"/>
      <c r="K83" s="38"/>
      <c r="L83" s="38"/>
      <c r="M83" s="38"/>
      <c r="N83" s="38"/>
      <c r="O83" s="38"/>
      <c r="P83" s="38"/>
      <c r="Q83" s="38"/>
      <c r="R83" s="38"/>
      <c r="S83" s="38"/>
      <c r="T83" s="168"/>
    </row>
    <row r="84" spans="2:20" s="9" customFormat="1" ht="14.4" customHeight="1">
      <c r="B84" s="58"/>
      <c r="C84" s="7" t="s">
        <v>10</v>
      </c>
      <c r="D84" s="10"/>
      <c r="E84" s="10"/>
      <c r="F84" s="10"/>
      <c r="G84" s="10"/>
      <c r="H84" s="10"/>
      <c r="I84" s="11"/>
      <c r="J84" s="10"/>
      <c r="K84" s="38"/>
      <c r="L84" s="38"/>
      <c r="M84" s="38"/>
      <c r="N84" s="38"/>
      <c r="O84" s="38"/>
      <c r="P84" s="38"/>
      <c r="Q84" s="38"/>
      <c r="R84" s="38"/>
      <c r="S84" s="38"/>
      <c r="T84" s="168"/>
    </row>
    <row r="85" spans="2:20" s="9" customFormat="1" ht="23.25" customHeight="1">
      <c r="B85" s="58"/>
      <c r="C85" s="10"/>
      <c r="D85" s="10"/>
      <c r="E85" s="231" t="str">
        <f>E13</f>
        <v>SO 10.6 - Obslužná vozovka</v>
      </c>
      <c r="F85" s="230"/>
      <c r="G85" s="230"/>
      <c r="H85" s="230"/>
      <c r="I85" s="11"/>
      <c r="J85" s="10"/>
      <c r="K85" s="38"/>
      <c r="L85" s="38"/>
      <c r="M85" s="38"/>
      <c r="N85" s="38"/>
      <c r="O85" s="38"/>
      <c r="P85" s="38"/>
      <c r="Q85" s="38"/>
      <c r="R85" s="38"/>
      <c r="S85" s="38"/>
      <c r="T85" s="168"/>
    </row>
    <row r="86" spans="2:20" s="9" customFormat="1" ht="6.9" customHeight="1">
      <c r="B86" s="58"/>
      <c r="C86" s="10"/>
      <c r="D86" s="10"/>
      <c r="E86" s="10"/>
      <c r="F86" s="10"/>
      <c r="G86" s="10"/>
      <c r="H86" s="10"/>
      <c r="I86" s="11"/>
      <c r="J86" s="10"/>
      <c r="K86" s="38"/>
      <c r="L86" s="38"/>
      <c r="M86" s="38"/>
      <c r="N86" s="38"/>
      <c r="O86" s="38"/>
      <c r="P86" s="38"/>
      <c r="Q86" s="38"/>
      <c r="R86" s="38"/>
      <c r="S86" s="38"/>
      <c r="T86" s="168"/>
    </row>
    <row r="87" spans="2:20" s="9" customFormat="1" ht="18" customHeight="1">
      <c r="B87" s="58"/>
      <c r="C87" s="7" t="s">
        <v>16</v>
      </c>
      <c r="D87" s="10"/>
      <c r="E87" s="10"/>
      <c r="F87" s="12" t="str">
        <f>F16</f>
        <v>HRANICE - DRAHOTUŠE</v>
      </c>
      <c r="G87" s="10"/>
      <c r="H87" s="10"/>
      <c r="I87" s="13"/>
      <c r="J87" s="14"/>
      <c r="K87" s="38"/>
      <c r="L87" s="38"/>
      <c r="M87" s="38"/>
      <c r="N87" s="38"/>
      <c r="O87" s="38"/>
      <c r="P87" s="38"/>
      <c r="Q87" s="38"/>
      <c r="R87" s="38"/>
      <c r="S87" s="38"/>
      <c r="T87" s="168"/>
    </row>
    <row r="88" spans="2:20" s="9" customFormat="1" ht="6.9" customHeight="1">
      <c r="B88" s="58"/>
      <c r="C88" s="10"/>
      <c r="D88" s="10"/>
      <c r="E88" s="10"/>
      <c r="F88" s="10"/>
      <c r="G88" s="10"/>
      <c r="H88" s="10"/>
      <c r="I88" s="11"/>
      <c r="J88" s="10"/>
      <c r="K88" s="38"/>
      <c r="L88" s="38"/>
      <c r="M88" s="38"/>
      <c r="N88" s="38"/>
      <c r="O88" s="38"/>
      <c r="P88" s="38"/>
      <c r="Q88" s="38"/>
      <c r="R88" s="38"/>
      <c r="S88" s="38"/>
      <c r="T88" s="168"/>
    </row>
    <row r="89" spans="2:20" s="9" customFormat="1" ht="13.2">
      <c r="B89" s="58"/>
      <c r="C89" s="7" t="s">
        <v>19</v>
      </c>
      <c r="D89" s="10"/>
      <c r="E89" s="10"/>
      <c r="F89" s="12" t="str">
        <f>E19</f>
        <v>VODOVODY A KANALIZACE PŘEROV a.s.</v>
      </c>
      <c r="G89" s="10"/>
      <c r="H89" s="10"/>
      <c r="I89" s="13" t="s">
        <v>24</v>
      </c>
      <c r="J89" s="12" t="str">
        <f>E25</f>
        <v>JV PROJEKT VH s.r.o., BRNO</v>
      </c>
      <c r="K89" s="38"/>
      <c r="L89" s="38"/>
      <c r="M89" s="38"/>
      <c r="N89" s="38"/>
      <c r="O89" s="38"/>
      <c r="P89" s="38"/>
      <c r="Q89" s="38"/>
      <c r="R89" s="38"/>
      <c r="S89" s="38"/>
      <c r="T89" s="168"/>
    </row>
    <row r="90" spans="2:20" s="9" customFormat="1" ht="14.4" customHeight="1">
      <c r="B90" s="58"/>
      <c r="C90" s="7" t="s">
        <v>23</v>
      </c>
      <c r="D90" s="10"/>
      <c r="E90" s="10"/>
      <c r="F90" s="12" t="s">
        <v>50</v>
      </c>
      <c r="G90" s="10"/>
      <c r="H90" s="10"/>
      <c r="I90" s="11"/>
      <c r="J90" s="10"/>
      <c r="K90" s="38"/>
      <c r="L90" s="38"/>
      <c r="M90" s="38"/>
      <c r="N90" s="38"/>
      <c r="O90" s="38"/>
      <c r="P90" s="38"/>
      <c r="Q90" s="38"/>
      <c r="R90" s="38"/>
      <c r="S90" s="38"/>
      <c r="T90" s="168"/>
    </row>
    <row r="91" spans="2:20" s="9" customFormat="1" ht="18" customHeight="1">
      <c r="B91" s="58"/>
      <c r="C91" s="10"/>
      <c r="D91" s="10"/>
      <c r="E91" s="10"/>
      <c r="F91" s="10"/>
      <c r="G91" s="10"/>
      <c r="H91" s="227" t="s">
        <v>259</v>
      </c>
      <c r="I91" s="228"/>
      <c r="J91" s="228"/>
      <c r="K91" s="224" t="s">
        <v>256</v>
      </c>
      <c r="L91" s="225"/>
      <c r="M91" s="226"/>
      <c r="N91" s="224" t="s">
        <v>257</v>
      </c>
      <c r="O91" s="225"/>
      <c r="P91" s="226"/>
      <c r="Q91" s="224" t="s">
        <v>258</v>
      </c>
      <c r="R91" s="225"/>
      <c r="S91" s="226"/>
      <c r="T91" s="168"/>
    </row>
    <row r="92" spans="2:20" s="61" customFormat="1" ht="29.25" customHeight="1">
      <c r="B92" s="60"/>
      <c r="C92" s="185" t="s">
        <v>51</v>
      </c>
      <c r="D92" s="186" t="s">
        <v>52</v>
      </c>
      <c r="E92" s="186" t="s">
        <v>53</v>
      </c>
      <c r="F92" s="186" t="s">
        <v>54</v>
      </c>
      <c r="G92" s="186" t="s">
        <v>55</v>
      </c>
      <c r="H92" s="186" t="s">
        <v>56</v>
      </c>
      <c r="I92" s="187" t="s">
        <v>57</v>
      </c>
      <c r="J92" s="186" t="s">
        <v>42</v>
      </c>
      <c r="K92" s="209" t="s">
        <v>56</v>
      </c>
      <c r="L92" s="210" t="s">
        <v>57</v>
      </c>
      <c r="M92" s="211" t="s">
        <v>42</v>
      </c>
      <c r="N92" s="209" t="s">
        <v>56</v>
      </c>
      <c r="O92" s="210" t="s">
        <v>57</v>
      </c>
      <c r="P92" s="211" t="s">
        <v>42</v>
      </c>
      <c r="Q92" s="212" t="s">
        <v>56</v>
      </c>
      <c r="R92" s="210" t="s">
        <v>57</v>
      </c>
      <c r="S92" s="211" t="s">
        <v>42</v>
      </c>
      <c r="T92" s="180"/>
    </row>
    <row r="93" spans="2:20" s="9" customFormat="1" ht="29.25" customHeight="1">
      <c r="B93" s="58"/>
      <c r="C93" s="62" t="s">
        <v>43</v>
      </c>
      <c r="D93" s="10"/>
      <c r="E93" s="10"/>
      <c r="F93" s="10"/>
      <c r="G93" s="10"/>
      <c r="H93" s="10"/>
      <c r="I93" s="11"/>
      <c r="J93" s="63">
        <f>J94</f>
        <v>710628.5499999999</v>
      </c>
      <c r="K93" s="58"/>
      <c r="L93" s="11"/>
      <c r="M93" s="198">
        <f>M94</f>
        <v>411168</v>
      </c>
      <c r="N93" s="58"/>
      <c r="O93" s="11"/>
      <c r="P93" s="198">
        <f>P94</f>
        <v>-171022.87</v>
      </c>
      <c r="Q93" s="10"/>
      <c r="R93" s="11"/>
      <c r="S93" s="63">
        <f>S94</f>
        <v>950773.6799999999</v>
      </c>
      <c r="T93" s="168"/>
    </row>
    <row r="94" spans="2:20" s="70" customFormat="1" ht="37.35" customHeight="1">
      <c r="B94" s="64"/>
      <c r="C94" s="65"/>
      <c r="D94" s="66" t="s">
        <v>58</v>
      </c>
      <c r="E94" s="67" t="s">
        <v>59</v>
      </c>
      <c r="F94" s="67" t="s">
        <v>60</v>
      </c>
      <c r="G94" s="65"/>
      <c r="H94" s="65"/>
      <c r="I94" s="68"/>
      <c r="J94" s="69">
        <f>J95+J135+J161+J177+J155</f>
        <v>710628.5499999999</v>
      </c>
      <c r="K94" s="64"/>
      <c r="L94" s="68"/>
      <c r="M94" s="199">
        <f>M95+M135+M161+M177+M155</f>
        <v>411168</v>
      </c>
      <c r="N94" s="64"/>
      <c r="O94" s="68"/>
      <c r="P94" s="199">
        <f>P95+P135+P161+P177+P155</f>
        <v>-171022.87</v>
      </c>
      <c r="Q94" s="65"/>
      <c r="R94" s="68"/>
      <c r="S94" s="69">
        <f>S95+S135+S161+S177+S155</f>
        <v>950773.6799999999</v>
      </c>
      <c r="T94" s="181"/>
    </row>
    <row r="95" spans="2:20" s="70" customFormat="1" ht="29.85" customHeight="1" outlineLevel="1" collapsed="1">
      <c r="B95" s="64"/>
      <c r="C95" s="65"/>
      <c r="D95" s="66" t="s">
        <v>58</v>
      </c>
      <c r="E95" s="71" t="s">
        <v>61</v>
      </c>
      <c r="F95" s="71" t="s">
        <v>62</v>
      </c>
      <c r="G95" s="65"/>
      <c r="H95" s="65"/>
      <c r="I95" s="72"/>
      <c r="J95" s="73">
        <f>SUM(J96:J134)</f>
        <v>378135.5599999999</v>
      </c>
      <c r="K95" s="64"/>
      <c r="L95" s="72"/>
      <c r="M95" s="200">
        <f>SUM(M96:M134)</f>
        <v>0</v>
      </c>
      <c r="N95" s="64"/>
      <c r="O95" s="72"/>
      <c r="P95" s="200">
        <f>SUM(P96:P134)</f>
        <v>0</v>
      </c>
      <c r="Q95" s="65"/>
      <c r="R95" s="72"/>
      <c r="S95" s="73">
        <f>SUM(S96:S134)</f>
        <v>378135.5599999999</v>
      </c>
      <c r="T95" s="181"/>
    </row>
    <row r="96" spans="2:20" s="9" customFormat="1" ht="22.5" customHeight="1" hidden="1" outlineLevel="2" collapsed="1">
      <c r="B96" s="58"/>
      <c r="C96" s="74" t="s">
        <v>61</v>
      </c>
      <c r="D96" s="74" t="s">
        <v>63</v>
      </c>
      <c r="E96" s="75" t="s">
        <v>64</v>
      </c>
      <c r="F96" s="76" t="s">
        <v>65</v>
      </c>
      <c r="G96" s="77" t="s">
        <v>66</v>
      </c>
      <c r="H96" s="78">
        <v>15</v>
      </c>
      <c r="I96" s="79">
        <v>83.6</v>
      </c>
      <c r="J96" s="192">
        <f>ROUND(I96*H96,2)</f>
        <v>1254</v>
      </c>
      <c r="K96" s="201"/>
      <c r="L96" s="79">
        <v>83.6</v>
      </c>
      <c r="M96" s="202">
        <f>ROUND(L96*K96,2)</f>
        <v>0</v>
      </c>
      <c r="N96" s="201"/>
      <c r="O96" s="79">
        <v>83.6</v>
      </c>
      <c r="P96" s="202">
        <f>ROUND(O96*N96,2)</f>
        <v>0</v>
      </c>
      <c r="Q96" s="195">
        <v>15</v>
      </c>
      <c r="R96" s="79">
        <v>83.6</v>
      </c>
      <c r="S96" s="80">
        <f>ROUND(R96*Q96,2)</f>
        <v>1254</v>
      </c>
      <c r="T96" s="168"/>
    </row>
    <row r="97" spans="2:20" s="89" customFormat="1" ht="12" customHeight="1" hidden="1" outlineLevel="3">
      <c r="B97" s="81"/>
      <c r="C97" s="82"/>
      <c r="D97" s="83" t="s">
        <v>67</v>
      </c>
      <c r="E97" s="84" t="s">
        <v>15</v>
      </c>
      <c r="F97" s="85" t="s">
        <v>68</v>
      </c>
      <c r="G97" s="82"/>
      <c r="H97" s="86">
        <v>15</v>
      </c>
      <c r="I97" s="87" t="s">
        <v>15</v>
      </c>
      <c r="J97" s="82"/>
      <c r="K97" s="203"/>
      <c r="L97" s="87" t="s">
        <v>15</v>
      </c>
      <c r="M97" s="88"/>
      <c r="N97" s="203"/>
      <c r="O97" s="87" t="s">
        <v>15</v>
      </c>
      <c r="P97" s="88"/>
      <c r="Q97" s="86">
        <v>15</v>
      </c>
      <c r="R97" s="87" t="s">
        <v>15</v>
      </c>
      <c r="S97" s="82"/>
      <c r="T97" s="182"/>
    </row>
    <row r="98" spans="2:20" s="9" customFormat="1" ht="22.5" customHeight="1" hidden="1" outlineLevel="2" collapsed="1">
      <c r="B98" s="58"/>
      <c r="C98" s="74" t="s">
        <v>69</v>
      </c>
      <c r="D98" s="74" t="s">
        <v>63</v>
      </c>
      <c r="E98" s="75" t="s">
        <v>70</v>
      </c>
      <c r="F98" s="76" t="s">
        <v>71</v>
      </c>
      <c r="G98" s="77" t="s">
        <v>66</v>
      </c>
      <c r="H98" s="78">
        <v>15</v>
      </c>
      <c r="I98" s="79">
        <v>5.6</v>
      </c>
      <c r="J98" s="192">
        <f>ROUND(I98*H98,2)</f>
        <v>84</v>
      </c>
      <c r="K98" s="201"/>
      <c r="L98" s="79">
        <v>5.6</v>
      </c>
      <c r="M98" s="202">
        <f>ROUND(L98*K98,2)</f>
        <v>0</v>
      </c>
      <c r="N98" s="201"/>
      <c r="O98" s="79">
        <v>5.6</v>
      </c>
      <c r="P98" s="202">
        <f>ROUND(O98*N98,2)</f>
        <v>0</v>
      </c>
      <c r="Q98" s="195">
        <v>15</v>
      </c>
      <c r="R98" s="79">
        <v>5.6</v>
      </c>
      <c r="S98" s="80">
        <f>ROUND(R98*Q98,2)</f>
        <v>84</v>
      </c>
      <c r="T98" s="168"/>
    </row>
    <row r="99" spans="2:20" s="89" customFormat="1" ht="12" customHeight="1" hidden="1" outlineLevel="3">
      <c r="B99" s="81"/>
      <c r="C99" s="82"/>
      <c r="D99" s="83" t="s">
        <v>67</v>
      </c>
      <c r="E99" s="84" t="s">
        <v>15</v>
      </c>
      <c r="F99" s="85" t="s">
        <v>68</v>
      </c>
      <c r="G99" s="82"/>
      <c r="H99" s="86">
        <v>15</v>
      </c>
      <c r="I99" s="87" t="s">
        <v>15</v>
      </c>
      <c r="J99" s="82"/>
      <c r="K99" s="203"/>
      <c r="L99" s="87" t="s">
        <v>15</v>
      </c>
      <c r="M99" s="88"/>
      <c r="N99" s="203"/>
      <c r="O99" s="87" t="s">
        <v>15</v>
      </c>
      <c r="P99" s="88"/>
      <c r="Q99" s="86">
        <v>15</v>
      </c>
      <c r="R99" s="87" t="s">
        <v>15</v>
      </c>
      <c r="S99" s="82"/>
      <c r="T99" s="182"/>
    </row>
    <row r="100" spans="2:20" s="9" customFormat="1" ht="22.5" customHeight="1" hidden="1" outlineLevel="2" collapsed="1">
      <c r="B100" s="58"/>
      <c r="C100" s="74" t="s">
        <v>72</v>
      </c>
      <c r="D100" s="74" t="s">
        <v>63</v>
      </c>
      <c r="E100" s="75" t="s">
        <v>73</v>
      </c>
      <c r="F100" s="76" t="s">
        <v>74</v>
      </c>
      <c r="G100" s="77" t="s">
        <v>66</v>
      </c>
      <c r="H100" s="78">
        <v>15</v>
      </c>
      <c r="I100" s="79">
        <v>10.3</v>
      </c>
      <c r="J100" s="192">
        <f>ROUND(I100*H100,2)</f>
        <v>154.5</v>
      </c>
      <c r="K100" s="201"/>
      <c r="L100" s="79">
        <v>10.3</v>
      </c>
      <c r="M100" s="202">
        <f>ROUND(L100*K100,2)</f>
        <v>0</v>
      </c>
      <c r="N100" s="201"/>
      <c r="O100" s="79">
        <v>10.3</v>
      </c>
      <c r="P100" s="202">
        <f>ROUND(O100*N100,2)</f>
        <v>0</v>
      </c>
      <c r="Q100" s="195">
        <v>15</v>
      </c>
      <c r="R100" s="79">
        <v>10.3</v>
      </c>
      <c r="S100" s="80">
        <f>ROUND(R100*Q100,2)</f>
        <v>154.5</v>
      </c>
      <c r="T100" s="168"/>
    </row>
    <row r="101" spans="2:20" s="89" customFormat="1" ht="12" customHeight="1" hidden="1" outlineLevel="3">
      <c r="B101" s="81"/>
      <c r="C101" s="82"/>
      <c r="D101" s="83" t="s">
        <v>67</v>
      </c>
      <c r="E101" s="84" t="s">
        <v>15</v>
      </c>
      <c r="F101" s="85" t="s">
        <v>75</v>
      </c>
      <c r="G101" s="82"/>
      <c r="H101" s="86">
        <v>15</v>
      </c>
      <c r="I101" s="87" t="s">
        <v>15</v>
      </c>
      <c r="J101" s="82"/>
      <c r="K101" s="203"/>
      <c r="L101" s="87" t="s">
        <v>15</v>
      </c>
      <c r="M101" s="88"/>
      <c r="N101" s="203"/>
      <c r="O101" s="87" t="s">
        <v>15</v>
      </c>
      <c r="P101" s="88"/>
      <c r="Q101" s="86">
        <v>15</v>
      </c>
      <c r="R101" s="87" t="s">
        <v>15</v>
      </c>
      <c r="S101" s="82"/>
      <c r="T101" s="182"/>
    </row>
    <row r="102" spans="2:20" s="9" customFormat="1" ht="22.5" customHeight="1" hidden="1" outlineLevel="2" collapsed="1">
      <c r="B102" s="58"/>
      <c r="C102" s="74" t="s">
        <v>76</v>
      </c>
      <c r="D102" s="74" t="s">
        <v>63</v>
      </c>
      <c r="E102" s="75" t="s">
        <v>77</v>
      </c>
      <c r="F102" s="76" t="s">
        <v>78</v>
      </c>
      <c r="G102" s="77" t="s">
        <v>66</v>
      </c>
      <c r="H102" s="78">
        <v>15</v>
      </c>
      <c r="I102" s="79">
        <v>83.6</v>
      </c>
      <c r="J102" s="192">
        <f>ROUND(I102*H102,2)</f>
        <v>1254</v>
      </c>
      <c r="K102" s="201"/>
      <c r="L102" s="79">
        <v>83.6</v>
      </c>
      <c r="M102" s="202">
        <f>ROUND(L102*K102,2)</f>
        <v>0</v>
      </c>
      <c r="N102" s="201"/>
      <c r="O102" s="79">
        <v>83.6</v>
      </c>
      <c r="P102" s="202">
        <f>ROUND(O102*N102,2)</f>
        <v>0</v>
      </c>
      <c r="Q102" s="195">
        <v>15</v>
      </c>
      <c r="R102" s="79">
        <v>83.6</v>
      </c>
      <c r="S102" s="80">
        <f>ROUND(R102*Q102,2)</f>
        <v>1254</v>
      </c>
      <c r="T102" s="168"/>
    </row>
    <row r="103" spans="2:20" s="89" customFormat="1" ht="12" customHeight="1" hidden="1" outlineLevel="3">
      <c r="B103" s="81"/>
      <c r="C103" s="82"/>
      <c r="D103" s="83" t="s">
        <v>67</v>
      </c>
      <c r="E103" s="84" t="s">
        <v>15</v>
      </c>
      <c r="F103" s="85" t="s">
        <v>79</v>
      </c>
      <c r="G103" s="82"/>
      <c r="H103" s="86">
        <v>15</v>
      </c>
      <c r="I103" s="87" t="s">
        <v>15</v>
      </c>
      <c r="J103" s="82"/>
      <c r="K103" s="203"/>
      <c r="L103" s="87" t="s">
        <v>15</v>
      </c>
      <c r="M103" s="88"/>
      <c r="N103" s="203"/>
      <c r="O103" s="87" t="s">
        <v>15</v>
      </c>
      <c r="P103" s="88"/>
      <c r="Q103" s="86">
        <v>15</v>
      </c>
      <c r="R103" s="87" t="s">
        <v>15</v>
      </c>
      <c r="S103" s="82"/>
      <c r="T103" s="182"/>
    </row>
    <row r="104" spans="2:20" s="9" customFormat="1" ht="22.5" customHeight="1" hidden="1" outlineLevel="2" collapsed="1">
      <c r="B104" s="58"/>
      <c r="C104" s="74" t="s">
        <v>80</v>
      </c>
      <c r="D104" s="74" t="s">
        <v>63</v>
      </c>
      <c r="E104" s="75" t="s">
        <v>81</v>
      </c>
      <c r="F104" s="76" t="s">
        <v>82</v>
      </c>
      <c r="G104" s="77" t="s">
        <v>66</v>
      </c>
      <c r="H104" s="78">
        <v>353</v>
      </c>
      <c r="I104" s="79">
        <v>83.6</v>
      </c>
      <c r="J104" s="192">
        <f>ROUND(I104*H104,2)</f>
        <v>29510.8</v>
      </c>
      <c r="K104" s="201"/>
      <c r="L104" s="79">
        <v>83.6</v>
      </c>
      <c r="M104" s="202">
        <f>ROUND(L104*K104,2)</f>
        <v>0</v>
      </c>
      <c r="N104" s="201"/>
      <c r="O104" s="79">
        <v>83.6</v>
      </c>
      <c r="P104" s="202">
        <f>ROUND(O104*N104,2)</f>
        <v>0</v>
      </c>
      <c r="Q104" s="195">
        <v>353</v>
      </c>
      <c r="R104" s="79">
        <v>83.6</v>
      </c>
      <c r="S104" s="80">
        <f>ROUND(R104*Q104,2)</f>
        <v>29510.8</v>
      </c>
      <c r="T104" s="168"/>
    </row>
    <row r="105" spans="2:20" s="89" customFormat="1" ht="12" customHeight="1" hidden="1" outlineLevel="3">
      <c r="B105" s="81"/>
      <c r="C105" s="82"/>
      <c r="D105" s="83" t="s">
        <v>67</v>
      </c>
      <c r="E105" s="84" t="s">
        <v>15</v>
      </c>
      <c r="F105" s="85" t="s">
        <v>83</v>
      </c>
      <c r="G105" s="82"/>
      <c r="H105" s="86">
        <v>353</v>
      </c>
      <c r="I105" s="87" t="s">
        <v>15</v>
      </c>
      <c r="J105" s="82"/>
      <c r="K105" s="203"/>
      <c r="L105" s="87" t="s">
        <v>15</v>
      </c>
      <c r="M105" s="88"/>
      <c r="N105" s="203"/>
      <c r="O105" s="87" t="s">
        <v>15</v>
      </c>
      <c r="P105" s="88"/>
      <c r="Q105" s="86">
        <v>353</v>
      </c>
      <c r="R105" s="87" t="s">
        <v>15</v>
      </c>
      <c r="S105" s="82"/>
      <c r="T105" s="182"/>
    </row>
    <row r="106" spans="2:20" s="9" customFormat="1" ht="22.5" customHeight="1" hidden="1" outlineLevel="2" collapsed="1">
      <c r="B106" s="58"/>
      <c r="C106" s="90" t="s">
        <v>84</v>
      </c>
      <c r="D106" s="90" t="s">
        <v>85</v>
      </c>
      <c r="E106" s="91" t="s">
        <v>86</v>
      </c>
      <c r="F106" s="92" t="s">
        <v>87</v>
      </c>
      <c r="G106" s="93" t="s">
        <v>66</v>
      </c>
      <c r="H106" s="94">
        <v>353</v>
      </c>
      <c r="I106" s="95">
        <v>348.3</v>
      </c>
      <c r="J106" s="193">
        <f>ROUND(I106*H106,2)</f>
        <v>122949.9</v>
      </c>
      <c r="K106" s="204"/>
      <c r="L106" s="95">
        <v>348.3</v>
      </c>
      <c r="M106" s="205">
        <f>ROUND(L106*K106,2)</f>
        <v>0</v>
      </c>
      <c r="N106" s="204"/>
      <c r="O106" s="95">
        <v>348.3</v>
      </c>
      <c r="P106" s="205">
        <f>ROUND(O106*N106,2)</f>
        <v>0</v>
      </c>
      <c r="Q106" s="196">
        <v>353</v>
      </c>
      <c r="R106" s="95">
        <v>348.3</v>
      </c>
      <c r="S106" s="96">
        <f>ROUND(R106*Q106,2)</f>
        <v>122949.9</v>
      </c>
      <c r="T106" s="168"/>
    </row>
    <row r="107" spans="2:20" s="89" customFormat="1" ht="12" customHeight="1" hidden="1" outlineLevel="3">
      <c r="B107" s="81"/>
      <c r="C107" s="82"/>
      <c r="D107" s="83" t="s">
        <v>67</v>
      </c>
      <c r="E107" s="84" t="s">
        <v>15</v>
      </c>
      <c r="F107" s="85" t="s">
        <v>88</v>
      </c>
      <c r="G107" s="82"/>
      <c r="H107" s="86">
        <v>368</v>
      </c>
      <c r="I107" s="87" t="s">
        <v>15</v>
      </c>
      <c r="J107" s="82"/>
      <c r="K107" s="203"/>
      <c r="L107" s="87" t="s">
        <v>15</v>
      </c>
      <c r="M107" s="88"/>
      <c r="N107" s="203"/>
      <c r="O107" s="87" t="s">
        <v>15</v>
      </c>
      <c r="P107" s="88"/>
      <c r="Q107" s="86">
        <v>368</v>
      </c>
      <c r="R107" s="87" t="s">
        <v>15</v>
      </c>
      <c r="S107" s="82"/>
      <c r="T107" s="182"/>
    </row>
    <row r="108" spans="2:20" s="89" customFormat="1" ht="12" customHeight="1" hidden="1" outlineLevel="3">
      <c r="B108" s="81"/>
      <c r="C108" s="82"/>
      <c r="D108" s="83" t="s">
        <v>67</v>
      </c>
      <c r="E108" s="84" t="s">
        <v>15</v>
      </c>
      <c r="F108" s="85" t="s">
        <v>89</v>
      </c>
      <c r="G108" s="82"/>
      <c r="H108" s="86">
        <v>-15</v>
      </c>
      <c r="I108" s="87" t="s">
        <v>15</v>
      </c>
      <c r="J108" s="82"/>
      <c r="K108" s="203"/>
      <c r="L108" s="87" t="s">
        <v>15</v>
      </c>
      <c r="M108" s="88"/>
      <c r="N108" s="203"/>
      <c r="O108" s="87" t="s">
        <v>15</v>
      </c>
      <c r="P108" s="88"/>
      <c r="Q108" s="86">
        <v>-15</v>
      </c>
      <c r="R108" s="87" t="s">
        <v>15</v>
      </c>
      <c r="S108" s="82"/>
      <c r="T108" s="182"/>
    </row>
    <row r="109" spans="2:20" s="104" customFormat="1" ht="12" customHeight="1" hidden="1" outlineLevel="3">
      <c r="B109" s="97"/>
      <c r="C109" s="98"/>
      <c r="D109" s="83" t="s">
        <v>67</v>
      </c>
      <c r="E109" s="99" t="s">
        <v>15</v>
      </c>
      <c r="F109" s="100" t="s">
        <v>90</v>
      </c>
      <c r="G109" s="98"/>
      <c r="H109" s="101">
        <v>353</v>
      </c>
      <c r="I109" s="102" t="s">
        <v>15</v>
      </c>
      <c r="J109" s="98"/>
      <c r="K109" s="206"/>
      <c r="L109" s="102" t="s">
        <v>15</v>
      </c>
      <c r="M109" s="103"/>
      <c r="N109" s="206"/>
      <c r="O109" s="102" t="s">
        <v>15</v>
      </c>
      <c r="P109" s="103"/>
      <c r="Q109" s="101">
        <v>353</v>
      </c>
      <c r="R109" s="102" t="s">
        <v>15</v>
      </c>
      <c r="S109" s="98"/>
      <c r="T109" s="183"/>
    </row>
    <row r="110" spans="2:20" s="9" customFormat="1" ht="22.5" customHeight="1" hidden="1" outlineLevel="2" collapsed="1">
      <c r="B110" s="58"/>
      <c r="C110" s="74" t="s">
        <v>91</v>
      </c>
      <c r="D110" s="74" t="s">
        <v>63</v>
      </c>
      <c r="E110" s="75" t="s">
        <v>92</v>
      </c>
      <c r="F110" s="76" t="s">
        <v>93</v>
      </c>
      <c r="G110" s="77" t="s">
        <v>94</v>
      </c>
      <c r="H110" s="78">
        <v>1944</v>
      </c>
      <c r="I110" s="79">
        <v>34.9</v>
      </c>
      <c r="J110" s="192">
        <f>ROUND(I110*H110,2)</f>
        <v>67845.6</v>
      </c>
      <c r="K110" s="201"/>
      <c r="L110" s="79">
        <v>34.9</v>
      </c>
      <c r="M110" s="202">
        <f>ROUND(L110*K110,2)</f>
        <v>0</v>
      </c>
      <c r="N110" s="201"/>
      <c r="O110" s="79">
        <v>34.9</v>
      </c>
      <c r="P110" s="202">
        <f>ROUND(O110*N110,2)</f>
        <v>0</v>
      </c>
      <c r="Q110" s="195">
        <v>1944</v>
      </c>
      <c r="R110" s="79">
        <v>34.9</v>
      </c>
      <c r="S110" s="80">
        <f>ROUND(R110*Q110,2)</f>
        <v>67845.6</v>
      </c>
      <c r="T110" s="168"/>
    </row>
    <row r="111" spans="2:20" s="89" customFormat="1" ht="12" customHeight="1" hidden="1" outlineLevel="3">
      <c r="B111" s="81"/>
      <c r="C111" s="82"/>
      <c r="D111" s="83" t="s">
        <v>67</v>
      </c>
      <c r="E111" s="84" t="s">
        <v>15</v>
      </c>
      <c r="F111" s="85" t="s">
        <v>95</v>
      </c>
      <c r="G111" s="82"/>
      <c r="H111" s="86">
        <v>1944</v>
      </c>
      <c r="I111" s="87" t="s">
        <v>15</v>
      </c>
      <c r="J111" s="82"/>
      <c r="K111" s="203"/>
      <c r="L111" s="87" t="s">
        <v>15</v>
      </c>
      <c r="M111" s="88"/>
      <c r="N111" s="203"/>
      <c r="O111" s="87" t="s">
        <v>15</v>
      </c>
      <c r="P111" s="88"/>
      <c r="Q111" s="86">
        <v>1944</v>
      </c>
      <c r="R111" s="87" t="s">
        <v>15</v>
      </c>
      <c r="S111" s="82"/>
      <c r="T111" s="182"/>
    </row>
    <row r="112" spans="2:20" s="9" customFormat="1" ht="22.5" customHeight="1" hidden="1" outlineLevel="2" collapsed="1">
      <c r="B112" s="58"/>
      <c r="C112" s="74" t="s">
        <v>96</v>
      </c>
      <c r="D112" s="74" t="s">
        <v>63</v>
      </c>
      <c r="E112" s="75" t="s">
        <v>97</v>
      </c>
      <c r="F112" s="76" t="s">
        <v>98</v>
      </c>
      <c r="G112" s="77" t="s">
        <v>66</v>
      </c>
      <c r="H112" s="78">
        <v>583.2</v>
      </c>
      <c r="I112" s="79">
        <v>36.1</v>
      </c>
      <c r="J112" s="192">
        <f>ROUND(I112*H112,2)</f>
        <v>21053.52</v>
      </c>
      <c r="K112" s="201"/>
      <c r="L112" s="79">
        <v>36.1</v>
      </c>
      <c r="M112" s="202">
        <f>ROUND(L112*K112,2)</f>
        <v>0</v>
      </c>
      <c r="N112" s="201"/>
      <c r="O112" s="79">
        <v>36.1</v>
      </c>
      <c r="P112" s="202">
        <f>ROUND(O112*N112,2)</f>
        <v>0</v>
      </c>
      <c r="Q112" s="195">
        <v>583.2</v>
      </c>
      <c r="R112" s="79">
        <v>36.1</v>
      </c>
      <c r="S112" s="80">
        <f>ROUND(R112*Q112,2)</f>
        <v>21053.52</v>
      </c>
      <c r="T112" s="168"/>
    </row>
    <row r="113" spans="2:20" s="89" customFormat="1" ht="12" customHeight="1" hidden="1" outlineLevel="3">
      <c r="B113" s="81"/>
      <c r="C113" s="82"/>
      <c r="D113" s="83" t="s">
        <v>67</v>
      </c>
      <c r="E113" s="84" t="s">
        <v>15</v>
      </c>
      <c r="F113" s="85" t="s">
        <v>99</v>
      </c>
      <c r="G113" s="82"/>
      <c r="H113" s="86">
        <v>583.2</v>
      </c>
      <c r="I113" s="87" t="s">
        <v>15</v>
      </c>
      <c r="J113" s="82"/>
      <c r="K113" s="203"/>
      <c r="L113" s="87" t="s">
        <v>15</v>
      </c>
      <c r="M113" s="88"/>
      <c r="N113" s="203"/>
      <c r="O113" s="87" t="s">
        <v>15</v>
      </c>
      <c r="P113" s="88"/>
      <c r="Q113" s="86">
        <v>583.2</v>
      </c>
      <c r="R113" s="87" t="s">
        <v>15</v>
      </c>
      <c r="S113" s="82"/>
      <c r="T113" s="182"/>
    </row>
    <row r="114" spans="2:20" s="9" customFormat="1" ht="22.5" customHeight="1" hidden="1" outlineLevel="2">
      <c r="B114" s="58"/>
      <c r="C114" s="74" t="s">
        <v>100</v>
      </c>
      <c r="D114" s="74" t="s">
        <v>63</v>
      </c>
      <c r="E114" s="75" t="s">
        <v>101</v>
      </c>
      <c r="F114" s="76" t="s">
        <v>102</v>
      </c>
      <c r="G114" s="77" t="s">
        <v>66</v>
      </c>
      <c r="H114" s="78">
        <v>583.2</v>
      </c>
      <c r="I114" s="79">
        <v>68.1</v>
      </c>
      <c r="J114" s="192">
        <f>ROUND(I114*H114,2)</f>
        <v>39715.92</v>
      </c>
      <c r="K114" s="201"/>
      <c r="L114" s="79">
        <v>68.1</v>
      </c>
      <c r="M114" s="202">
        <f>ROUND(L114*K114,2)</f>
        <v>0</v>
      </c>
      <c r="N114" s="201"/>
      <c r="O114" s="79">
        <v>68.1</v>
      </c>
      <c r="P114" s="202">
        <f>ROUND(O114*N114,2)</f>
        <v>0</v>
      </c>
      <c r="Q114" s="195">
        <v>583.2</v>
      </c>
      <c r="R114" s="79">
        <v>68.1</v>
      </c>
      <c r="S114" s="80">
        <f>ROUND(R114*Q114,2)</f>
        <v>39715.92</v>
      </c>
      <c r="T114" s="168"/>
    </row>
    <row r="115" spans="2:20" s="9" customFormat="1" ht="22.5" customHeight="1" hidden="1" outlineLevel="2" collapsed="1">
      <c r="B115" s="58"/>
      <c r="C115" s="74" t="s">
        <v>103</v>
      </c>
      <c r="D115" s="74" t="s">
        <v>63</v>
      </c>
      <c r="E115" s="75" t="s">
        <v>104</v>
      </c>
      <c r="F115" s="76" t="s">
        <v>105</v>
      </c>
      <c r="G115" s="77" t="s">
        <v>94</v>
      </c>
      <c r="H115" s="78">
        <v>972</v>
      </c>
      <c r="I115" s="79">
        <v>13.9</v>
      </c>
      <c r="J115" s="192">
        <f>ROUND(I115*H115,2)</f>
        <v>13510.8</v>
      </c>
      <c r="K115" s="201"/>
      <c r="L115" s="79">
        <v>13.9</v>
      </c>
      <c r="M115" s="202">
        <f>ROUND(L115*K115,2)</f>
        <v>0</v>
      </c>
      <c r="N115" s="201"/>
      <c r="O115" s="79">
        <v>13.9</v>
      </c>
      <c r="P115" s="202">
        <f>ROUND(O115*N115,2)</f>
        <v>0</v>
      </c>
      <c r="Q115" s="195">
        <v>972</v>
      </c>
      <c r="R115" s="79">
        <v>13.9</v>
      </c>
      <c r="S115" s="80">
        <f>ROUND(R115*Q115,2)</f>
        <v>13510.8</v>
      </c>
      <c r="T115" s="168"/>
    </row>
    <row r="116" spans="2:20" s="89" customFormat="1" ht="12" customHeight="1" hidden="1" outlineLevel="3">
      <c r="B116" s="81"/>
      <c r="C116" s="82"/>
      <c r="D116" s="83" t="s">
        <v>67</v>
      </c>
      <c r="E116" s="84" t="s">
        <v>15</v>
      </c>
      <c r="F116" s="85" t="s">
        <v>106</v>
      </c>
      <c r="G116" s="82"/>
      <c r="H116" s="86">
        <v>972</v>
      </c>
      <c r="I116" s="87" t="s">
        <v>15</v>
      </c>
      <c r="J116" s="82"/>
      <c r="K116" s="203"/>
      <c r="L116" s="87" t="s">
        <v>15</v>
      </c>
      <c r="M116" s="88"/>
      <c r="N116" s="203"/>
      <c r="O116" s="87" t="s">
        <v>15</v>
      </c>
      <c r="P116" s="88"/>
      <c r="Q116" s="86">
        <v>972</v>
      </c>
      <c r="R116" s="87" t="s">
        <v>15</v>
      </c>
      <c r="S116" s="82"/>
      <c r="T116" s="182"/>
    </row>
    <row r="117" spans="2:20" s="9" customFormat="1" ht="22.5" customHeight="1" hidden="1" outlineLevel="2" collapsed="1">
      <c r="B117" s="58"/>
      <c r="C117" s="74" t="s">
        <v>107</v>
      </c>
      <c r="D117" s="74" t="s">
        <v>63</v>
      </c>
      <c r="E117" s="75" t="s">
        <v>108</v>
      </c>
      <c r="F117" s="76" t="s">
        <v>109</v>
      </c>
      <c r="G117" s="77" t="s">
        <v>94</v>
      </c>
      <c r="H117" s="78">
        <v>567</v>
      </c>
      <c r="I117" s="79">
        <v>15.4</v>
      </c>
      <c r="J117" s="192">
        <f>ROUND(I117*H117,2)</f>
        <v>8731.8</v>
      </c>
      <c r="K117" s="201"/>
      <c r="L117" s="79">
        <v>15.4</v>
      </c>
      <c r="M117" s="202">
        <f>ROUND(L117*K117,2)</f>
        <v>0</v>
      </c>
      <c r="N117" s="201"/>
      <c r="O117" s="79">
        <v>15.4</v>
      </c>
      <c r="P117" s="202">
        <f>ROUND(O117*N117,2)</f>
        <v>0</v>
      </c>
      <c r="Q117" s="195">
        <v>567</v>
      </c>
      <c r="R117" s="79">
        <v>15.4</v>
      </c>
      <c r="S117" s="80">
        <f>ROUND(R117*Q117,2)</f>
        <v>8731.8</v>
      </c>
      <c r="T117" s="168"/>
    </row>
    <row r="118" spans="2:20" s="89" customFormat="1" ht="12" customHeight="1" hidden="1" outlineLevel="3">
      <c r="B118" s="81"/>
      <c r="C118" s="82"/>
      <c r="D118" s="83" t="s">
        <v>67</v>
      </c>
      <c r="E118" s="84" t="s">
        <v>15</v>
      </c>
      <c r="F118" s="85" t="s">
        <v>110</v>
      </c>
      <c r="G118" s="82"/>
      <c r="H118" s="86">
        <v>567</v>
      </c>
      <c r="I118" s="87" t="s">
        <v>15</v>
      </c>
      <c r="J118" s="82"/>
      <c r="K118" s="203"/>
      <c r="L118" s="87" t="s">
        <v>15</v>
      </c>
      <c r="M118" s="88"/>
      <c r="N118" s="203"/>
      <c r="O118" s="87" t="s">
        <v>15</v>
      </c>
      <c r="P118" s="88"/>
      <c r="Q118" s="86">
        <v>567</v>
      </c>
      <c r="R118" s="87" t="s">
        <v>15</v>
      </c>
      <c r="S118" s="82"/>
      <c r="T118" s="182"/>
    </row>
    <row r="119" spans="2:20" s="9" customFormat="1" ht="22.5" customHeight="1" hidden="1" outlineLevel="2" collapsed="1">
      <c r="B119" s="58"/>
      <c r="C119" s="90" t="s">
        <v>111</v>
      </c>
      <c r="D119" s="90" t="s">
        <v>85</v>
      </c>
      <c r="E119" s="91" t="s">
        <v>112</v>
      </c>
      <c r="F119" s="92" t="s">
        <v>113</v>
      </c>
      <c r="G119" s="93" t="s">
        <v>114</v>
      </c>
      <c r="H119" s="94">
        <v>76.95</v>
      </c>
      <c r="I119" s="95">
        <v>111.5</v>
      </c>
      <c r="J119" s="193">
        <f>ROUND(I119*H119,2)</f>
        <v>8579.93</v>
      </c>
      <c r="K119" s="204"/>
      <c r="L119" s="95">
        <v>111.5</v>
      </c>
      <c r="M119" s="205">
        <f>ROUND(L119*K119,2)</f>
        <v>0</v>
      </c>
      <c r="N119" s="204"/>
      <c r="O119" s="95">
        <v>111.5</v>
      </c>
      <c r="P119" s="205">
        <f>ROUND(O119*N119,2)</f>
        <v>0</v>
      </c>
      <c r="Q119" s="196">
        <v>76.95</v>
      </c>
      <c r="R119" s="95">
        <v>111.5</v>
      </c>
      <c r="S119" s="96">
        <f>ROUND(R119*Q119,2)</f>
        <v>8579.93</v>
      </c>
      <c r="T119" s="168"/>
    </row>
    <row r="120" spans="2:20" s="89" customFormat="1" ht="12" customHeight="1" hidden="1" outlineLevel="3">
      <c r="B120" s="81"/>
      <c r="C120" s="82"/>
      <c r="D120" s="83" t="s">
        <v>67</v>
      </c>
      <c r="E120" s="84" t="s">
        <v>15</v>
      </c>
      <c r="F120" s="85" t="s">
        <v>115</v>
      </c>
      <c r="G120" s="82"/>
      <c r="H120" s="86">
        <v>76.95</v>
      </c>
      <c r="I120" s="87" t="s">
        <v>15</v>
      </c>
      <c r="J120" s="82"/>
      <c r="K120" s="203"/>
      <c r="L120" s="87" t="s">
        <v>15</v>
      </c>
      <c r="M120" s="88"/>
      <c r="N120" s="203"/>
      <c r="O120" s="87" t="s">
        <v>15</v>
      </c>
      <c r="P120" s="88"/>
      <c r="Q120" s="86">
        <v>76.95</v>
      </c>
      <c r="R120" s="87" t="s">
        <v>15</v>
      </c>
      <c r="S120" s="82"/>
      <c r="T120" s="182"/>
    </row>
    <row r="121" spans="2:20" s="9" customFormat="1" ht="22.5" customHeight="1" hidden="1" outlineLevel="2" collapsed="1">
      <c r="B121" s="58"/>
      <c r="C121" s="74" t="s">
        <v>116</v>
      </c>
      <c r="D121" s="74" t="s">
        <v>63</v>
      </c>
      <c r="E121" s="75" t="s">
        <v>117</v>
      </c>
      <c r="F121" s="76" t="s">
        <v>118</v>
      </c>
      <c r="G121" s="77" t="s">
        <v>94</v>
      </c>
      <c r="H121" s="78">
        <v>972</v>
      </c>
      <c r="I121" s="79">
        <v>13.9</v>
      </c>
      <c r="J121" s="192">
        <f>ROUND(I121*H121,2)</f>
        <v>13510.8</v>
      </c>
      <c r="K121" s="201"/>
      <c r="L121" s="79">
        <v>13.9</v>
      </c>
      <c r="M121" s="202">
        <f>ROUND(L121*K121,2)</f>
        <v>0</v>
      </c>
      <c r="N121" s="201"/>
      <c r="O121" s="79">
        <v>13.9</v>
      </c>
      <c r="P121" s="202">
        <f>ROUND(O121*N121,2)</f>
        <v>0</v>
      </c>
      <c r="Q121" s="195">
        <v>972</v>
      </c>
      <c r="R121" s="79">
        <v>13.9</v>
      </c>
      <c r="S121" s="80">
        <f>ROUND(R121*Q121,2)</f>
        <v>13510.8</v>
      </c>
      <c r="T121" s="168"/>
    </row>
    <row r="122" spans="2:20" s="89" customFormat="1" ht="12" customHeight="1" hidden="1" outlineLevel="3">
      <c r="B122" s="81"/>
      <c r="C122" s="82"/>
      <c r="D122" s="83" t="s">
        <v>67</v>
      </c>
      <c r="E122" s="84" t="s">
        <v>15</v>
      </c>
      <c r="F122" s="85" t="s">
        <v>119</v>
      </c>
      <c r="G122" s="82"/>
      <c r="H122" s="86">
        <v>972</v>
      </c>
      <c r="I122" s="87" t="s">
        <v>15</v>
      </c>
      <c r="J122" s="82"/>
      <c r="K122" s="203"/>
      <c r="L122" s="87" t="s">
        <v>15</v>
      </c>
      <c r="M122" s="88"/>
      <c r="N122" s="203"/>
      <c r="O122" s="87" t="s">
        <v>15</v>
      </c>
      <c r="P122" s="88"/>
      <c r="Q122" s="86">
        <v>972</v>
      </c>
      <c r="R122" s="87" t="s">
        <v>15</v>
      </c>
      <c r="S122" s="82"/>
      <c r="T122" s="182"/>
    </row>
    <row r="123" spans="2:20" s="9" customFormat="1" ht="22.5" customHeight="1" hidden="1" outlineLevel="2" collapsed="1">
      <c r="B123" s="58"/>
      <c r="C123" s="74" t="s">
        <v>120</v>
      </c>
      <c r="D123" s="74" t="s">
        <v>63</v>
      </c>
      <c r="E123" s="75" t="s">
        <v>121</v>
      </c>
      <c r="F123" s="76" t="s">
        <v>122</v>
      </c>
      <c r="G123" s="77" t="s">
        <v>94</v>
      </c>
      <c r="H123" s="78">
        <v>329.95</v>
      </c>
      <c r="I123" s="79">
        <v>16.7</v>
      </c>
      <c r="J123" s="192">
        <f>ROUND(I123*H123,2)</f>
        <v>5510.17</v>
      </c>
      <c r="K123" s="201"/>
      <c r="L123" s="79">
        <v>16.7</v>
      </c>
      <c r="M123" s="202">
        <f>ROUND(L123*K123,2)</f>
        <v>0</v>
      </c>
      <c r="N123" s="201"/>
      <c r="O123" s="79">
        <v>16.7</v>
      </c>
      <c r="P123" s="202">
        <f>ROUND(O123*N123,2)</f>
        <v>0</v>
      </c>
      <c r="Q123" s="195">
        <v>329.95</v>
      </c>
      <c r="R123" s="79">
        <v>16.7</v>
      </c>
      <c r="S123" s="80">
        <f>ROUND(R123*Q123,2)</f>
        <v>5510.17</v>
      </c>
      <c r="T123" s="168"/>
    </row>
    <row r="124" spans="2:20" s="89" customFormat="1" ht="12" customHeight="1" hidden="1" outlineLevel="3">
      <c r="B124" s="81"/>
      <c r="C124" s="82"/>
      <c r="D124" s="83" t="s">
        <v>67</v>
      </c>
      <c r="E124" s="84" t="s">
        <v>15</v>
      </c>
      <c r="F124" s="85" t="s">
        <v>123</v>
      </c>
      <c r="G124" s="82"/>
      <c r="H124" s="86">
        <v>170</v>
      </c>
      <c r="I124" s="87" t="s">
        <v>15</v>
      </c>
      <c r="J124" s="82"/>
      <c r="K124" s="203"/>
      <c r="L124" s="87" t="s">
        <v>15</v>
      </c>
      <c r="M124" s="88"/>
      <c r="N124" s="203"/>
      <c r="O124" s="87" t="s">
        <v>15</v>
      </c>
      <c r="P124" s="88"/>
      <c r="Q124" s="86">
        <v>170</v>
      </c>
      <c r="R124" s="87" t="s">
        <v>15</v>
      </c>
      <c r="S124" s="82"/>
      <c r="T124" s="182"/>
    </row>
    <row r="125" spans="2:20" s="89" customFormat="1" ht="12" customHeight="1" hidden="1" outlineLevel="3">
      <c r="B125" s="81"/>
      <c r="C125" s="82"/>
      <c r="D125" s="83" t="s">
        <v>67</v>
      </c>
      <c r="E125" s="84" t="s">
        <v>15</v>
      </c>
      <c r="F125" s="85" t="s">
        <v>124</v>
      </c>
      <c r="G125" s="82"/>
      <c r="H125" s="86">
        <v>38.25</v>
      </c>
      <c r="I125" s="87" t="s">
        <v>15</v>
      </c>
      <c r="J125" s="82"/>
      <c r="K125" s="203"/>
      <c r="L125" s="87" t="s">
        <v>15</v>
      </c>
      <c r="M125" s="88"/>
      <c r="N125" s="203"/>
      <c r="O125" s="87" t="s">
        <v>15</v>
      </c>
      <c r="P125" s="88"/>
      <c r="Q125" s="86">
        <v>38.25</v>
      </c>
      <c r="R125" s="87" t="s">
        <v>15</v>
      </c>
      <c r="S125" s="82"/>
      <c r="T125" s="182"/>
    </row>
    <row r="126" spans="2:20" s="89" customFormat="1" ht="12" customHeight="1" hidden="1" outlineLevel="3">
      <c r="B126" s="81"/>
      <c r="C126" s="82"/>
      <c r="D126" s="83" t="s">
        <v>67</v>
      </c>
      <c r="E126" s="84" t="s">
        <v>15</v>
      </c>
      <c r="F126" s="85" t="s">
        <v>125</v>
      </c>
      <c r="G126" s="82"/>
      <c r="H126" s="86">
        <v>121.7</v>
      </c>
      <c r="I126" s="87" t="s">
        <v>15</v>
      </c>
      <c r="J126" s="82"/>
      <c r="K126" s="203"/>
      <c r="L126" s="87" t="s">
        <v>15</v>
      </c>
      <c r="M126" s="88"/>
      <c r="N126" s="203"/>
      <c r="O126" s="87" t="s">
        <v>15</v>
      </c>
      <c r="P126" s="88"/>
      <c r="Q126" s="86">
        <v>121.7</v>
      </c>
      <c r="R126" s="87" t="s">
        <v>15</v>
      </c>
      <c r="S126" s="82"/>
      <c r="T126" s="182"/>
    </row>
    <row r="127" spans="2:20" s="104" customFormat="1" ht="12" customHeight="1" hidden="1" outlineLevel="3">
      <c r="B127" s="97"/>
      <c r="C127" s="98"/>
      <c r="D127" s="83" t="s">
        <v>67</v>
      </c>
      <c r="E127" s="99" t="s">
        <v>15</v>
      </c>
      <c r="F127" s="100" t="s">
        <v>90</v>
      </c>
      <c r="G127" s="98"/>
      <c r="H127" s="101">
        <v>329.95</v>
      </c>
      <c r="I127" s="102" t="s">
        <v>15</v>
      </c>
      <c r="J127" s="98"/>
      <c r="K127" s="206"/>
      <c r="L127" s="102" t="s">
        <v>15</v>
      </c>
      <c r="M127" s="103"/>
      <c r="N127" s="206"/>
      <c r="O127" s="102" t="s">
        <v>15</v>
      </c>
      <c r="P127" s="103"/>
      <c r="Q127" s="101">
        <v>329.95</v>
      </c>
      <c r="R127" s="102" t="s">
        <v>15</v>
      </c>
      <c r="S127" s="98"/>
      <c r="T127" s="183"/>
    </row>
    <row r="128" spans="2:20" s="9" customFormat="1" ht="22.5" customHeight="1" hidden="1" outlineLevel="2" collapsed="1">
      <c r="B128" s="58"/>
      <c r="C128" s="74" t="s">
        <v>126</v>
      </c>
      <c r="D128" s="74" t="s">
        <v>63</v>
      </c>
      <c r="E128" s="75" t="s">
        <v>127</v>
      </c>
      <c r="F128" s="76" t="s">
        <v>128</v>
      </c>
      <c r="G128" s="77" t="s">
        <v>94</v>
      </c>
      <c r="H128" s="78">
        <v>567</v>
      </c>
      <c r="I128" s="79">
        <v>34.9</v>
      </c>
      <c r="J128" s="192">
        <f>ROUND(I128*H128,2)</f>
        <v>19788.3</v>
      </c>
      <c r="K128" s="201"/>
      <c r="L128" s="79">
        <v>34.9</v>
      </c>
      <c r="M128" s="202">
        <f>ROUND(L128*K128,2)</f>
        <v>0</v>
      </c>
      <c r="N128" s="201"/>
      <c r="O128" s="79">
        <v>34.9</v>
      </c>
      <c r="P128" s="202">
        <f>ROUND(O128*N128,2)</f>
        <v>0</v>
      </c>
      <c r="Q128" s="195">
        <v>567</v>
      </c>
      <c r="R128" s="79">
        <v>34.9</v>
      </c>
      <c r="S128" s="80">
        <f>ROUND(R128*Q128,2)</f>
        <v>19788.3</v>
      </c>
      <c r="T128" s="168"/>
    </row>
    <row r="129" spans="2:20" s="89" customFormat="1" ht="12" customHeight="1" hidden="1" outlineLevel="3">
      <c r="B129" s="81"/>
      <c r="C129" s="82"/>
      <c r="D129" s="83" t="s">
        <v>67</v>
      </c>
      <c r="E129" s="84" t="s">
        <v>15</v>
      </c>
      <c r="F129" s="85" t="s">
        <v>129</v>
      </c>
      <c r="G129" s="82"/>
      <c r="H129" s="86">
        <v>567</v>
      </c>
      <c r="I129" s="87" t="s">
        <v>15</v>
      </c>
      <c r="J129" s="82"/>
      <c r="K129" s="203"/>
      <c r="L129" s="87" t="s">
        <v>15</v>
      </c>
      <c r="M129" s="88"/>
      <c r="N129" s="203"/>
      <c r="O129" s="87" t="s">
        <v>15</v>
      </c>
      <c r="P129" s="88"/>
      <c r="Q129" s="86">
        <v>567</v>
      </c>
      <c r="R129" s="87" t="s">
        <v>15</v>
      </c>
      <c r="S129" s="82"/>
      <c r="T129" s="182"/>
    </row>
    <row r="130" spans="2:20" s="9" customFormat="1" ht="22.5" customHeight="1" hidden="1" outlineLevel="2" collapsed="1">
      <c r="B130" s="58"/>
      <c r="C130" s="74" t="s">
        <v>130</v>
      </c>
      <c r="D130" s="74" t="s">
        <v>63</v>
      </c>
      <c r="E130" s="75" t="s">
        <v>131</v>
      </c>
      <c r="F130" s="76" t="s">
        <v>132</v>
      </c>
      <c r="G130" s="77" t="s">
        <v>94</v>
      </c>
      <c r="H130" s="78">
        <v>567</v>
      </c>
      <c r="I130" s="79">
        <v>27.9</v>
      </c>
      <c r="J130" s="192">
        <f>ROUND(I130*H130,2)</f>
        <v>15819.3</v>
      </c>
      <c r="K130" s="201"/>
      <c r="L130" s="79">
        <v>27.9</v>
      </c>
      <c r="M130" s="202">
        <f>ROUND(L130*K130,2)</f>
        <v>0</v>
      </c>
      <c r="N130" s="201"/>
      <c r="O130" s="79">
        <v>27.9</v>
      </c>
      <c r="P130" s="202">
        <f>ROUND(O130*N130,2)</f>
        <v>0</v>
      </c>
      <c r="Q130" s="195">
        <v>567</v>
      </c>
      <c r="R130" s="79">
        <v>27.9</v>
      </c>
      <c r="S130" s="80">
        <f>ROUND(R130*Q130,2)</f>
        <v>15819.3</v>
      </c>
      <c r="T130" s="168"/>
    </row>
    <row r="131" spans="2:20" s="89" customFormat="1" ht="12" customHeight="1" hidden="1" outlineLevel="3">
      <c r="B131" s="81"/>
      <c r="C131" s="82"/>
      <c r="D131" s="83" t="s">
        <v>67</v>
      </c>
      <c r="E131" s="84" t="s">
        <v>15</v>
      </c>
      <c r="F131" s="85" t="s">
        <v>133</v>
      </c>
      <c r="G131" s="82"/>
      <c r="H131" s="86">
        <v>567</v>
      </c>
      <c r="I131" s="87" t="s">
        <v>15</v>
      </c>
      <c r="J131" s="82"/>
      <c r="K131" s="203"/>
      <c r="L131" s="87" t="s">
        <v>15</v>
      </c>
      <c r="M131" s="88"/>
      <c r="N131" s="203"/>
      <c r="O131" s="87" t="s">
        <v>15</v>
      </c>
      <c r="P131" s="88"/>
      <c r="Q131" s="86">
        <v>567</v>
      </c>
      <c r="R131" s="87" t="s">
        <v>15</v>
      </c>
      <c r="S131" s="82"/>
      <c r="T131" s="182"/>
    </row>
    <row r="132" spans="2:20" s="9" customFormat="1" ht="22.5" customHeight="1" hidden="1" outlineLevel="2" collapsed="1">
      <c r="B132" s="58"/>
      <c r="C132" s="74" t="s">
        <v>134</v>
      </c>
      <c r="D132" s="74" t="s">
        <v>63</v>
      </c>
      <c r="E132" s="75" t="s">
        <v>97</v>
      </c>
      <c r="F132" s="76" t="s">
        <v>98</v>
      </c>
      <c r="G132" s="77" t="s">
        <v>66</v>
      </c>
      <c r="H132" s="78">
        <v>85.05</v>
      </c>
      <c r="I132" s="79">
        <v>36.1</v>
      </c>
      <c r="J132" s="192">
        <f>ROUND(I132*H132,2)</f>
        <v>3070.31</v>
      </c>
      <c r="K132" s="201"/>
      <c r="L132" s="79">
        <v>36.1</v>
      </c>
      <c r="M132" s="202">
        <f>ROUND(L132*K132,2)</f>
        <v>0</v>
      </c>
      <c r="N132" s="201"/>
      <c r="O132" s="79">
        <v>36.1</v>
      </c>
      <c r="P132" s="202">
        <f>ROUND(O132*N132,2)</f>
        <v>0</v>
      </c>
      <c r="Q132" s="195">
        <v>85.05</v>
      </c>
      <c r="R132" s="79">
        <v>36.1</v>
      </c>
      <c r="S132" s="80">
        <f>ROUND(R132*Q132,2)</f>
        <v>3070.31</v>
      </c>
      <c r="T132" s="168"/>
    </row>
    <row r="133" spans="2:20" s="89" customFormat="1" ht="12" customHeight="1" hidden="1" outlineLevel="3">
      <c r="B133" s="81"/>
      <c r="C133" s="82"/>
      <c r="D133" s="83" t="s">
        <v>67</v>
      </c>
      <c r="E133" s="84" t="s">
        <v>15</v>
      </c>
      <c r="F133" s="85" t="s">
        <v>135</v>
      </c>
      <c r="G133" s="82"/>
      <c r="H133" s="86">
        <v>85.05</v>
      </c>
      <c r="I133" s="87" t="s">
        <v>15</v>
      </c>
      <c r="J133" s="82"/>
      <c r="K133" s="203"/>
      <c r="L133" s="87" t="s">
        <v>15</v>
      </c>
      <c r="M133" s="88"/>
      <c r="N133" s="203"/>
      <c r="O133" s="87" t="s">
        <v>15</v>
      </c>
      <c r="P133" s="88"/>
      <c r="Q133" s="86">
        <v>85.05</v>
      </c>
      <c r="R133" s="87" t="s">
        <v>15</v>
      </c>
      <c r="S133" s="82"/>
      <c r="T133" s="182"/>
    </row>
    <row r="134" spans="2:20" s="9" customFormat="1" ht="22.5" customHeight="1" hidden="1" outlineLevel="2">
      <c r="B134" s="58"/>
      <c r="C134" s="74" t="s">
        <v>136</v>
      </c>
      <c r="D134" s="74" t="s">
        <v>63</v>
      </c>
      <c r="E134" s="75" t="s">
        <v>101</v>
      </c>
      <c r="F134" s="76" t="s">
        <v>102</v>
      </c>
      <c r="G134" s="77" t="s">
        <v>66</v>
      </c>
      <c r="H134" s="78">
        <v>85.05</v>
      </c>
      <c r="I134" s="79">
        <v>68.1</v>
      </c>
      <c r="J134" s="192">
        <f>ROUND(I134*H134,2)</f>
        <v>5791.91</v>
      </c>
      <c r="K134" s="201"/>
      <c r="L134" s="79">
        <v>68.1</v>
      </c>
      <c r="M134" s="202">
        <f>ROUND(L134*K134,2)</f>
        <v>0</v>
      </c>
      <c r="N134" s="201"/>
      <c r="O134" s="79">
        <v>68.1</v>
      </c>
      <c r="P134" s="202">
        <f>ROUND(O134*N134,2)</f>
        <v>0</v>
      </c>
      <c r="Q134" s="195">
        <v>85.05</v>
      </c>
      <c r="R134" s="79">
        <v>68.1</v>
      </c>
      <c r="S134" s="80">
        <f>ROUND(R134*Q134,2)</f>
        <v>5791.91</v>
      </c>
      <c r="T134" s="168"/>
    </row>
    <row r="135" spans="2:20" s="70" customFormat="1" ht="29.85" customHeight="1" outlineLevel="1">
      <c r="B135" s="64"/>
      <c r="C135" s="65"/>
      <c r="D135" s="66" t="s">
        <v>58</v>
      </c>
      <c r="E135" s="71" t="s">
        <v>80</v>
      </c>
      <c r="F135" s="71" t="s">
        <v>137</v>
      </c>
      <c r="G135" s="65"/>
      <c r="H135" s="65"/>
      <c r="I135" s="72" t="s">
        <v>15</v>
      </c>
      <c r="J135" s="73">
        <f>SUM(J136:J154)</f>
        <v>267185.29000000004</v>
      </c>
      <c r="K135" s="64"/>
      <c r="L135" s="72" t="s">
        <v>15</v>
      </c>
      <c r="M135" s="200">
        <f>SUM(M136:M154)</f>
        <v>243956</v>
      </c>
      <c r="N135" s="64"/>
      <c r="O135" s="72" t="s">
        <v>15</v>
      </c>
      <c r="P135" s="200">
        <f>SUM(P136:P154)</f>
        <v>-171022.87</v>
      </c>
      <c r="Q135" s="65"/>
      <c r="R135" s="72" t="s">
        <v>15</v>
      </c>
      <c r="S135" s="73">
        <f>SUM(S136:S154)</f>
        <v>340118.42</v>
      </c>
      <c r="T135" s="181"/>
    </row>
    <row r="136" spans="2:20" s="9" customFormat="1" ht="22.5" customHeight="1" outlineLevel="2" collapsed="1">
      <c r="B136" s="58"/>
      <c r="C136" s="74" t="s">
        <v>138</v>
      </c>
      <c r="D136" s="74" t="s">
        <v>63</v>
      </c>
      <c r="E136" s="75" t="s">
        <v>139</v>
      </c>
      <c r="F136" s="76" t="s">
        <v>140</v>
      </c>
      <c r="G136" s="77" t="s">
        <v>94</v>
      </c>
      <c r="H136" s="78">
        <v>121.7</v>
      </c>
      <c r="I136" s="79">
        <v>153.3</v>
      </c>
      <c r="J136" s="192">
        <f>ROUND(I136*H136,2)</f>
        <v>18656.61</v>
      </c>
      <c r="K136" s="201"/>
      <c r="L136" s="79">
        <v>153.3</v>
      </c>
      <c r="M136" s="202">
        <f>ROUND(L136*K136,2)</f>
        <v>0</v>
      </c>
      <c r="N136" s="201"/>
      <c r="O136" s="79">
        <v>153.3</v>
      </c>
      <c r="P136" s="202">
        <f>ROUND(O136*N136,2)</f>
        <v>0</v>
      </c>
      <c r="Q136" s="195">
        <f>H136+K136+N136</f>
        <v>121.7</v>
      </c>
      <c r="R136" s="79">
        <v>153.3</v>
      </c>
      <c r="S136" s="80">
        <f>ROUND(R136*Q136,2)</f>
        <v>18656.61</v>
      </c>
      <c r="T136" s="168"/>
    </row>
    <row r="137" spans="2:20" s="89" customFormat="1" ht="12" customHeight="1" hidden="1" outlineLevel="3">
      <c r="B137" s="81"/>
      <c r="C137" s="82"/>
      <c r="D137" s="83" t="s">
        <v>67</v>
      </c>
      <c r="E137" s="84" t="s">
        <v>15</v>
      </c>
      <c r="F137" s="85" t="s">
        <v>141</v>
      </c>
      <c r="G137" s="82"/>
      <c r="H137" s="86">
        <v>121.7</v>
      </c>
      <c r="I137" s="87" t="s">
        <v>15</v>
      </c>
      <c r="J137" s="82"/>
      <c r="K137" s="203"/>
      <c r="L137" s="87" t="s">
        <v>15</v>
      </c>
      <c r="M137" s="88"/>
      <c r="N137" s="203"/>
      <c r="O137" s="87" t="s">
        <v>15</v>
      </c>
      <c r="P137" s="88"/>
      <c r="Q137" s="86">
        <v>121.7</v>
      </c>
      <c r="R137" s="87" t="s">
        <v>15</v>
      </c>
      <c r="S137" s="82"/>
      <c r="T137" s="182"/>
    </row>
    <row r="138" spans="2:20" s="9" customFormat="1" ht="22.5" customHeight="1" outlineLevel="2" collapsed="1">
      <c r="B138" s="58"/>
      <c r="C138" s="188" t="s">
        <v>142</v>
      </c>
      <c r="D138" s="74" t="s">
        <v>63</v>
      </c>
      <c r="E138" s="75" t="s">
        <v>143</v>
      </c>
      <c r="F138" s="76" t="s">
        <v>144</v>
      </c>
      <c r="G138" s="77" t="s">
        <v>94</v>
      </c>
      <c r="H138" s="78">
        <v>202.25</v>
      </c>
      <c r="I138" s="79">
        <v>160.3</v>
      </c>
      <c r="J138" s="192">
        <f>ROUND(I138*H138,2)</f>
        <v>32420.68</v>
      </c>
      <c r="K138" s="201"/>
      <c r="L138" s="79">
        <v>160.3</v>
      </c>
      <c r="M138" s="202">
        <f>ROUND(L138*K138,2)</f>
        <v>0</v>
      </c>
      <c r="N138" s="201">
        <v>-202.25</v>
      </c>
      <c r="O138" s="79">
        <v>160.3</v>
      </c>
      <c r="P138" s="202">
        <f>ROUND(O138*N138,2)</f>
        <v>-32420.68</v>
      </c>
      <c r="Q138" s="195">
        <f aca="true" t="shared" si="0" ref="Q138:Q178">H138+K138+N138</f>
        <v>0</v>
      </c>
      <c r="R138" s="79">
        <v>160.3</v>
      </c>
      <c r="S138" s="80">
        <f>ROUND(R138*Q138,2)</f>
        <v>0</v>
      </c>
      <c r="T138" s="168"/>
    </row>
    <row r="139" spans="2:20" s="89" customFormat="1" ht="12" customHeight="1" hidden="1" outlineLevel="3">
      <c r="B139" s="81"/>
      <c r="C139" s="82"/>
      <c r="D139" s="83" t="s">
        <v>67</v>
      </c>
      <c r="E139" s="84" t="s">
        <v>15</v>
      </c>
      <c r="F139" s="85" t="s">
        <v>145</v>
      </c>
      <c r="G139" s="82"/>
      <c r="H139" s="86">
        <v>202.25</v>
      </c>
      <c r="I139" s="87" t="s">
        <v>15</v>
      </c>
      <c r="J139" s="82"/>
      <c r="K139" s="203"/>
      <c r="L139" s="87" t="s">
        <v>15</v>
      </c>
      <c r="M139" s="88"/>
      <c r="N139" s="203"/>
      <c r="O139" s="87" t="s">
        <v>15</v>
      </c>
      <c r="P139" s="88"/>
      <c r="Q139" s="86">
        <f t="shared" si="0"/>
        <v>202.25</v>
      </c>
      <c r="R139" s="87" t="s">
        <v>15</v>
      </c>
      <c r="S139" s="82"/>
      <c r="T139" s="182"/>
    </row>
    <row r="140" spans="2:20" s="9" customFormat="1" ht="22.5" customHeight="1" outlineLevel="2" collapsed="1">
      <c r="B140" s="58"/>
      <c r="C140" s="188" t="s">
        <v>146</v>
      </c>
      <c r="D140" s="74" t="s">
        <v>63</v>
      </c>
      <c r="E140" s="75" t="s">
        <v>147</v>
      </c>
      <c r="F140" s="76" t="s">
        <v>148</v>
      </c>
      <c r="G140" s="77" t="s">
        <v>94</v>
      </c>
      <c r="H140" s="78">
        <v>170</v>
      </c>
      <c r="I140" s="79">
        <v>278.6</v>
      </c>
      <c r="J140" s="192">
        <f>ROUND(I140*H140,2)</f>
        <v>47362</v>
      </c>
      <c r="K140" s="201"/>
      <c r="L140" s="79">
        <v>278.6</v>
      </c>
      <c r="M140" s="202">
        <f>ROUND(L140*K140,2)</f>
        <v>0</v>
      </c>
      <c r="N140" s="201">
        <v>-170</v>
      </c>
      <c r="O140" s="79">
        <v>278.6</v>
      </c>
      <c r="P140" s="202">
        <f>ROUND(O140*N140,2)</f>
        <v>-47362</v>
      </c>
      <c r="Q140" s="195">
        <f t="shared" si="0"/>
        <v>0</v>
      </c>
      <c r="R140" s="79">
        <v>278.6</v>
      </c>
      <c r="S140" s="80">
        <f>ROUND(R140*Q140,2)</f>
        <v>0</v>
      </c>
      <c r="T140" s="168"/>
    </row>
    <row r="141" spans="2:20" s="89" customFormat="1" ht="12" customHeight="1" hidden="1" outlineLevel="3">
      <c r="B141" s="81"/>
      <c r="C141" s="82"/>
      <c r="D141" s="83" t="s">
        <v>67</v>
      </c>
      <c r="E141" s="84" t="s">
        <v>15</v>
      </c>
      <c r="F141" s="85" t="s">
        <v>149</v>
      </c>
      <c r="G141" s="82"/>
      <c r="H141" s="86">
        <v>170</v>
      </c>
      <c r="I141" s="87" t="s">
        <v>15</v>
      </c>
      <c r="J141" s="82"/>
      <c r="K141" s="203"/>
      <c r="L141" s="87" t="s">
        <v>15</v>
      </c>
      <c r="M141" s="88"/>
      <c r="N141" s="203"/>
      <c r="O141" s="87" t="s">
        <v>15</v>
      </c>
      <c r="P141" s="88"/>
      <c r="Q141" s="86">
        <f t="shared" si="0"/>
        <v>170</v>
      </c>
      <c r="R141" s="87" t="s">
        <v>15</v>
      </c>
      <c r="S141" s="82"/>
      <c r="T141" s="182"/>
    </row>
    <row r="142" spans="2:20" s="9" customFormat="1" ht="22.5" customHeight="1" outlineLevel="2" collapsed="1">
      <c r="B142" s="58"/>
      <c r="C142" s="74" t="s">
        <v>150</v>
      </c>
      <c r="D142" s="74" t="s">
        <v>63</v>
      </c>
      <c r="E142" s="75" t="s">
        <v>151</v>
      </c>
      <c r="F142" s="76" t="s">
        <v>152</v>
      </c>
      <c r="G142" s="77" t="s">
        <v>66</v>
      </c>
      <c r="H142" s="78">
        <v>18.75</v>
      </c>
      <c r="I142" s="79">
        <v>766.3</v>
      </c>
      <c r="J142" s="192">
        <f>ROUND(I142*H142,2)</f>
        <v>14368.13</v>
      </c>
      <c r="K142" s="201"/>
      <c r="L142" s="79">
        <v>766.3</v>
      </c>
      <c r="M142" s="202">
        <f>ROUND(L142*K142,2)</f>
        <v>0</v>
      </c>
      <c r="N142" s="201"/>
      <c r="O142" s="79">
        <v>766.3</v>
      </c>
      <c r="P142" s="202">
        <f>ROUND(O142*N142,2)</f>
        <v>0</v>
      </c>
      <c r="Q142" s="195">
        <f t="shared" si="0"/>
        <v>18.75</v>
      </c>
      <c r="R142" s="79">
        <v>766.3</v>
      </c>
      <c r="S142" s="80">
        <f>ROUND(R142*Q142,2)</f>
        <v>14368.13</v>
      </c>
      <c r="T142" s="168"/>
    </row>
    <row r="143" spans="2:20" s="89" customFormat="1" ht="12" customHeight="1" hidden="1" outlineLevel="3">
      <c r="B143" s="81"/>
      <c r="C143" s="82"/>
      <c r="D143" s="83" t="s">
        <v>67</v>
      </c>
      <c r="E143" s="84" t="s">
        <v>15</v>
      </c>
      <c r="F143" s="85" t="s">
        <v>153</v>
      </c>
      <c r="G143" s="82"/>
      <c r="H143" s="86">
        <v>18.75</v>
      </c>
      <c r="I143" s="87" t="s">
        <v>15</v>
      </c>
      <c r="J143" s="82"/>
      <c r="K143" s="203"/>
      <c r="L143" s="87" t="s">
        <v>15</v>
      </c>
      <c r="M143" s="88"/>
      <c r="N143" s="203"/>
      <c r="O143" s="87" t="s">
        <v>15</v>
      </c>
      <c r="P143" s="88"/>
      <c r="Q143" s="86">
        <f t="shared" si="0"/>
        <v>18.75</v>
      </c>
      <c r="R143" s="87" t="s">
        <v>15</v>
      </c>
      <c r="S143" s="82"/>
      <c r="T143" s="182"/>
    </row>
    <row r="144" spans="2:20" s="9" customFormat="1" ht="22.5" customHeight="1" outlineLevel="2" collapsed="1">
      <c r="B144" s="58"/>
      <c r="C144" s="90" t="s">
        <v>154</v>
      </c>
      <c r="D144" s="90" t="s">
        <v>85</v>
      </c>
      <c r="E144" s="91" t="s">
        <v>86</v>
      </c>
      <c r="F144" s="92" t="s">
        <v>87</v>
      </c>
      <c r="G144" s="93" t="s">
        <v>66</v>
      </c>
      <c r="H144" s="94">
        <v>18.75</v>
      </c>
      <c r="I144" s="95">
        <v>348.3</v>
      </c>
      <c r="J144" s="193">
        <f>ROUND(I144*H144,2)</f>
        <v>6530.63</v>
      </c>
      <c r="K144" s="204"/>
      <c r="L144" s="95">
        <v>348.3</v>
      </c>
      <c r="M144" s="205">
        <f>ROUND(L144*K144,2)</f>
        <v>0</v>
      </c>
      <c r="N144" s="204"/>
      <c r="O144" s="95">
        <v>348.3</v>
      </c>
      <c r="P144" s="205">
        <f>ROUND(O144*N144,2)</f>
        <v>0</v>
      </c>
      <c r="Q144" s="196">
        <f t="shared" si="0"/>
        <v>18.75</v>
      </c>
      <c r="R144" s="95">
        <v>348.3</v>
      </c>
      <c r="S144" s="96">
        <f>ROUND(R144*Q144,2)</f>
        <v>6530.63</v>
      </c>
      <c r="T144" s="168"/>
    </row>
    <row r="145" spans="2:20" s="89" customFormat="1" ht="12" customHeight="1" hidden="1" outlineLevel="3">
      <c r="B145" s="81"/>
      <c r="C145" s="82"/>
      <c r="D145" s="83" t="s">
        <v>67</v>
      </c>
      <c r="E145" s="84" t="s">
        <v>15</v>
      </c>
      <c r="F145" s="85" t="s">
        <v>155</v>
      </c>
      <c r="G145" s="82"/>
      <c r="H145" s="86">
        <v>18.75</v>
      </c>
      <c r="I145" s="87" t="s">
        <v>15</v>
      </c>
      <c r="J145" s="82"/>
      <c r="K145" s="203"/>
      <c r="L145" s="87" t="s">
        <v>15</v>
      </c>
      <c r="M145" s="88"/>
      <c r="N145" s="203"/>
      <c r="O145" s="87" t="s">
        <v>15</v>
      </c>
      <c r="P145" s="88"/>
      <c r="Q145" s="86">
        <f t="shared" si="0"/>
        <v>18.75</v>
      </c>
      <c r="R145" s="87" t="s">
        <v>15</v>
      </c>
      <c r="S145" s="82"/>
      <c r="T145" s="182"/>
    </row>
    <row r="146" spans="2:20" s="9" customFormat="1" ht="31.5" customHeight="1" outlineLevel="2" collapsed="1">
      <c r="B146" s="58"/>
      <c r="C146" s="74" t="s">
        <v>156</v>
      </c>
      <c r="D146" s="74" t="s">
        <v>63</v>
      </c>
      <c r="E146" s="75" t="s">
        <v>157</v>
      </c>
      <c r="F146" s="76" t="s">
        <v>158</v>
      </c>
      <c r="G146" s="77" t="s">
        <v>94</v>
      </c>
      <c r="H146" s="78">
        <v>121.7</v>
      </c>
      <c r="I146" s="79">
        <v>209</v>
      </c>
      <c r="J146" s="192">
        <f>ROUND(I146*H146,2)</f>
        <v>25435.3</v>
      </c>
      <c r="K146" s="201"/>
      <c r="L146" s="79">
        <v>209</v>
      </c>
      <c r="M146" s="202">
        <f>ROUND(L146*K146,2)</f>
        <v>0</v>
      </c>
      <c r="N146" s="201"/>
      <c r="O146" s="79">
        <v>209</v>
      </c>
      <c r="P146" s="202">
        <f>ROUND(O146*N146,2)</f>
        <v>0</v>
      </c>
      <c r="Q146" s="195">
        <f t="shared" si="0"/>
        <v>121.7</v>
      </c>
      <c r="R146" s="79">
        <v>209</v>
      </c>
      <c r="S146" s="80">
        <f>ROUND(R146*Q146,2)</f>
        <v>25435.3</v>
      </c>
      <c r="T146" s="168"/>
    </row>
    <row r="147" spans="2:20" s="89" customFormat="1" ht="12" customHeight="1" hidden="1" outlineLevel="3">
      <c r="B147" s="81"/>
      <c r="C147" s="82"/>
      <c r="D147" s="83" t="s">
        <v>67</v>
      </c>
      <c r="E147" s="84" t="s">
        <v>15</v>
      </c>
      <c r="F147" s="85" t="s">
        <v>159</v>
      </c>
      <c r="G147" s="82"/>
      <c r="H147" s="86">
        <v>121.7</v>
      </c>
      <c r="I147" s="87" t="s">
        <v>15</v>
      </c>
      <c r="J147" s="82"/>
      <c r="K147" s="203"/>
      <c r="L147" s="87" t="s">
        <v>15</v>
      </c>
      <c r="M147" s="88"/>
      <c r="N147" s="203"/>
      <c r="O147" s="87" t="s">
        <v>15</v>
      </c>
      <c r="P147" s="88"/>
      <c r="Q147" s="86">
        <f t="shared" si="0"/>
        <v>121.7</v>
      </c>
      <c r="R147" s="87" t="s">
        <v>15</v>
      </c>
      <c r="S147" s="82"/>
      <c r="T147" s="182"/>
    </row>
    <row r="148" spans="2:20" s="9" customFormat="1" ht="22.5" customHeight="1" outlineLevel="2" collapsed="1">
      <c r="B148" s="58"/>
      <c r="C148" s="90" t="s">
        <v>160</v>
      </c>
      <c r="D148" s="90" t="s">
        <v>85</v>
      </c>
      <c r="E148" s="91" t="s">
        <v>161</v>
      </c>
      <c r="F148" s="92" t="s">
        <v>162</v>
      </c>
      <c r="G148" s="93" t="s">
        <v>94</v>
      </c>
      <c r="H148" s="94">
        <v>122.917</v>
      </c>
      <c r="I148" s="95">
        <v>253.6</v>
      </c>
      <c r="J148" s="193">
        <f>ROUND(I148*H148,2)</f>
        <v>31171.75</v>
      </c>
      <c r="K148" s="204"/>
      <c r="L148" s="95">
        <v>253.6</v>
      </c>
      <c r="M148" s="205">
        <f>ROUND(L148*K148,2)</f>
        <v>0</v>
      </c>
      <c r="N148" s="204"/>
      <c r="O148" s="95">
        <v>253.6</v>
      </c>
      <c r="P148" s="205">
        <f>ROUND(O148*N148,2)</f>
        <v>0</v>
      </c>
      <c r="Q148" s="196">
        <f t="shared" si="0"/>
        <v>122.917</v>
      </c>
      <c r="R148" s="95">
        <v>253.6</v>
      </c>
      <c r="S148" s="96">
        <f>ROUND(R148*Q148,2)</f>
        <v>31171.75</v>
      </c>
      <c r="T148" s="168"/>
    </row>
    <row r="149" spans="2:20" s="89" customFormat="1" ht="12" customHeight="1" hidden="1" outlineLevel="3">
      <c r="B149" s="81"/>
      <c r="C149" s="82"/>
      <c r="D149" s="83" t="s">
        <v>67</v>
      </c>
      <c r="E149" s="84" t="s">
        <v>15</v>
      </c>
      <c r="F149" s="85" t="s">
        <v>163</v>
      </c>
      <c r="G149" s="82"/>
      <c r="H149" s="86">
        <v>122.917</v>
      </c>
      <c r="I149" s="87" t="s">
        <v>15</v>
      </c>
      <c r="J149" s="82"/>
      <c r="K149" s="203"/>
      <c r="L149" s="87" t="s">
        <v>15</v>
      </c>
      <c r="M149" s="88"/>
      <c r="N149" s="203"/>
      <c r="O149" s="87" t="s">
        <v>15</v>
      </c>
      <c r="P149" s="88"/>
      <c r="Q149" s="86">
        <f t="shared" si="0"/>
        <v>122.917</v>
      </c>
      <c r="R149" s="87" t="s">
        <v>15</v>
      </c>
      <c r="S149" s="82"/>
      <c r="T149" s="182"/>
    </row>
    <row r="150" spans="2:20" s="9" customFormat="1" ht="31.5" customHeight="1" outlineLevel="2" collapsed="1">
      <c r="B150" s="58"/>
      <c r="C150" s="188" t="s">
        <v>164</v>
      </c>
      <c r="D150" s="74" t="s">
        <v>63</v>
      </c>
      <c r="E150" s="75" t="s">
        <v>165</v>
      </c>
      <c r="F150" s="76" t="s">
        <v>166</v>
      </c>
      <c r="G150" s="77" t="s">
        <v>94</v>
      </c>
      <c r="H150" s="78">
        <v>170</v>
      </c>
      <c r="I150" s="79">
        <v>222.9</v>
      </c>
      <c r="J150" s="192">
        <f>ROUND(I150*H150,2)</f>
        <v>37893</v>
      </c>
      <c r="K150" s="201"/>
      <c r="L150" s="79">
        <v>222.9</v>
      </c>
      <c r="M150" s="202">
        <f>ROUND(L150*K150,2)</f>
        <v>0</v>
      </c>
      <c r="N150" s="201">
        <v>-170</v>
      </c>
      <c r="O150" s="79">
        <v>222.9</v>
      </c>
      <c r="P150" s="202">
        <f>ROUND(O150*N150,2)</f>
        <v>-37893</v>
      </c>
      <c r="Q150" s="195">
        <f t="shared" si="0"/>
        <v>0</v>
      </c>
      <c r="R150" s="79">
        <v>222.9</v>
      </c>
      <c r="S150" s="80">
        <f>ROUND(R150*Q150,2)</f>
        <v>0</v>
      </c>
      <c r="T150" s="168"/>
    </row>
    <row r="151" spans="2:20" s="89" customFormat="1" ht="12" customHeight="1" hidden="1" outlineLevel="3">
      <c r="B151" s="81"/>
      <c r="C151" s="110"/>
      <c r="D151" s="83" t="s">
        <v>67</v>
      </c>
      <c r="E151" s="84" t="s">
        <v>15</v>
      </c>
      <c r="F151" s="85" t="s">
        <v>167</v>
      </c>
      <c r="G151" s="82"/>
      <c r="H151" s="86">
        <v>170</v>
      </c>
      <c r="I151" s="87" t="s">
        <v>15</v>
      </c>
      <c r="J151" s="82"/>
      <c r="K151" s="203"/>
      <c r="L151" s="87" t="s">
        <v>15</v>
      </c>
      <c r="M151" s="88"/>
      <c r="N151" s="203"/>
      <c r="O151" s="87" t="s">
        <v>15</v>
      </c>
      <c r="P151" s="88"/>
      <c r="Q151" s="86">
        <f t="shared" si="0"/>
        <v>170</v>
      </c>
      <c r="R151" s="87" t="s">
        <v>15</v>
      </c>
      <c r="S151" s="82"/>
      <c r="T151" s="182"/>
    </row>
    <row r="152" spans="2:20" s="9" customFormat="1" ht="22.5" customHeight="1" outlineLevel="2" collapsed="1">
      <c r="B152" s="58"/>
      <c r="C152" s="189" t="s">
        <v>168</v>
      </c>
      <c r="D152" s="90" t="s">
        <v>85</v>
      </c>
      <c r="E152" s="91" t="s">
        <v>169</v>
      </c>
      <c r="F152" s="92" t="s">
        <v>170</v>
      </c>
      <c r="G152" s="93" t="s">
        <v>94</v>
      </c>
      <c r="H152" s="94">
        <v>171.7</v>
      </c>
      <c r="I152" s="95">
        <v>310.7</v>
      </c>
      <c r="J152" s="193">
        <f>ROUND(I152*H152,2)</f>
        <v>53347.19</v>
      </c>
      <c r="K152" s="204"/>
      <c r="L152" s="95">
        <v>310.7</v>
      </c>
      <c r="M152" s="205">
        <f>ROUND(L152*K152,2)</f>
        <v>0</v>
      </c>
      <c r="N152" s="204">
        <v>-171.7</v>
      </c>
      <c r="O152" s="95">
        <v>310.7</v>
      </c>
      <c r="P152" s="205">
        <f>ROUND(O152*N152,2)</f>
        <v>-53347.19</v>
      </c>
      <c r="Q152" s="196">
        <f t="shared" si="0"/>
        <v>0</v>
      </c>
      <c r="R152" s="95">
        <v>310.7</v>
      </c>
      <c r="S152" s="96">
        <f>ROUND(R152*Q152,2)</f>
        <v>0</v>
      </c>
      <c r="T152" s="168"/>
    </row>
    <row r="153" spans="2:20" s="89" customFormat="1" ht="12" customHeight="1" hidden="1" outlineLevel="3">
      <c r="B153" s="81"/>
      <c r="C153" s="82"/>
      <c r="D153" s="83" t="s">
        <v>67</v>
      </c>
      <c r="E153" s="84" t="s">
        <v>15</v>
      </c>
      <c r="F153" s="85" t="s">
        <v>171</v>
      </c>
      <c r="G153" s="82"/>
      <c r="H153" s="86">
        <v>171.7</v>
      </c>
      <c r="I153" s="87" t="s">
        <v>15</v>
      </c>
      <c r="J153" s="82"/>
      <c r="K153" s="203"/>
      <c r="L153" s="87" t="s">
        <v>15</v>
      </c>
      <c r="M153" s="88"/>
      <c r="N153" s="203"/>
      <c r="O153" s="87" t="s">
        <v>15</v>
      </c>
      <c r="P153" s="88"/>
      <c r="Q153" s="86">
        <f t="shared" si="0"/>
        <v>171.7</v>
      </c>
      <c r="R153" s="87" t="s">
        <v>15</v>
      </c>
      <c r="S153" s="82"/>
      <c r="T153" s="182"/>
    </row>
    <row r="154" spans="2:20" s="89" customFormat="1" ht="19.8" customHeight="1" outlineLevel="3">
      <c r="B154" s="81"/>
      <c r="C154" s="191" t="s">
        <v>211</v>
      </c>
      <c r="D154" s="151" t="s">
        <v>63</v>
      </c>
      <c r="E154" s="152" t="s">
        <v>212</v>
      </c>
      <c r="F154" s="153" t="s">
        <v>213</v>
      </c>
      <c r="G154" s="154" t="s">
        <v>66</v>
      </c>
      <c r="H154" s="155">
        <v>0</v>
      </c>
      <c r="I154" s="79">
        <v>284</v>
      </c>
      <c r="J154" s="194">
        <f aca="true" t="shared" si="1" ref="J154">ROUND(I154*H154,2)</f>
        <v>0</v>
      </c>
      <c r="K154" s="207">
        <v>859</v>
      </c>
      <c r="L154" s="79">
        <v>284</v>
      </c>
      <c r="M154" s="208">
        <f aca="true" t="shared" si="2" ref="M154">ROUND(L154*K154,2)</f>
        <v>243956</v>
      </c>
      <c r="N154" s="207"/>
      <c r="O154" s="79">
        <v>284</v>
      </c>
      <c r="P154" s="208">
        <f aca="true" t="shared" si="3" ref="P154">ROUND(O154*N154,2)</f>
        <v>0</v>
      </c>
      <c r="Q154" s="197">
        <f t="shared" si="0"/>
        <v>859</v>
      </c>
      <c r="R154" s="79">
        <v>284</v>
      </c>
      <c r="S154" s="156">
        <f aca="true" t="shared" si="4" ref="S154">ROUND(R154*Q154,2)</f>
        <v>243956</v>
      </c>
      <c r="T154" s="182"/>
    </row>
    <row r="155" spans="2:20" s="70" customFormat="1" ht="29.85" customHeight="1" outlineLevel="1">
      <c r="B155" s="64"/>
      <c r="C155" s="65"/>
      <c r="D155" s="66" t="s">
        <v>58</v>
      </c>
      <c r="E155" s="71" t="s">
        <v>80</v>
      </c>
      <c r="F155" s="71" t="s">
        <v>214</v>
      </c>
      <c r="G155" s="65"/>
      <c r="H155" s="65"/>
      <c r="I155" s="72" t="s">
        <v>15</v>
      </c>
      <c r="J155" s="73">
        <f>SUM(J156:J160)</f>
        <v>0</v>
      </c>
      <c r="K155" s="64"/>
      <c r="L155" s="72" t="s">
        <v>15</v>
      </c>
      <c r="M155" s="200">
        <f>SUM(M156:M160)</f>
        <v>167212</v>
      </c>
      <c r="N155" s="64"/>
      <c r="O155" s="72" t="s">
        <v>15</v>
      </c>
      <c r="P155" s="200">
        <f>SUM(P156:P160)</f>
        <v>0</v>
      </c>
      <c r="Q155" s="65"/>
      <c r="R155" s="72" t="s">
        <v>15</v>
      </c>
      <c r="S155" s="73">
        <f>SUM(S156:S160)</f>
        <v>167212</v>
      </c>
      <c r="T155" s="181"/>
    </row>
    <row r="156" spans="2:20" s="9" customFormat="1" ht="22.5" customHeight="1" outlineLevel="2">
      <c r="B156" s="58"/>
      <c r="C156" s="191" t="s">
        <v>260</v>
      </c>
      <c r="D156" s="74" t="s">
        <v>63</v>
      </c>
      <c r="E156" s="75" t="s">
        <v>215</v>
      </c>
      <c r="F156" s="76" t="s">
        <v>216</v>
      </c>
      <c r="G156" s="77" t="s">
        <v>94</v>
      </c>
      <c r="H156" s="78">
        <v>0</v>
      </c>
      <c r="I156" s="79">
        <v>250.8</v>
      </c>
      <c r="J156" s="192">
        <f>ROUND(I156*H156,2)</f>
        <v>0</v>
      </c>
      <c r="K156" s="201">
        <v>170</v>
      </c>
      <c r="L156" s="79">
        <v>250.8</v>
      </c>
      <c r="M156" s="202">
        <f>ROUND(L156*K156,2)</f>
        <v>42636</v>
      </c>
      <c r="N156" s="201"/>
      <c r="O156" s="79">
        <v>250.8</v>
      </c>
      <c r="P156" s="202">
        <f>ROUND(O156*N156,2)</f>
        <v>0</v>
      </c>
      <c r="Q156" s="195">
        <f t="shared" si="0"/>
        <v>170</v>
      </c>
      <c r="R156" s="79">
        <v>250.8</v>
      </c>
      <c r="S156" s="80">
        <f>ROUND(R156*Q156,2)</f>
        <v>42636</v>
      </c>
      <c r="T156" s="168"/>
    </row>
    <row r="157" spans="2:20" s="9" customFormat="1" ht="22.5" customHeight="1" outlineLevel="2">
      <c r="B157" s="58"/>
      <c r="C157" s="191" t="s">
        <v>261</v>
      </c>
      <c r="D157" s="74" t="s">
        <v>63</v>
      </c>
      <c r="E157" s="75" t="s">
        <v>217</v>
      </c>
      <c r="F157" s="76" t="s">
        <v>218</v>
      </c>
      <c r="G157" s="77" t="s">
        <v>94</v>
      </c>
      <c r="H157" s="78">
        <v>0</v>
      </c>
      <c r="I157" s="79">
        <v>181.1</v>
      </c>
      <c r="J157" s="192">
        <f>ROUND(I157*H157,2)</f>
        <v>0</v>
      </c>
      <c r="K157" s="201">
        <v>170</v>
      </c>
      <c r="L157" s="79">
        <v>181.1</v>
      </c>
      <c r="M157" s="202">
        <f>ROUND(L157*K157,2)</f>
        <v>30787</v>
      </c>
      <c r="N157" s="201"/>
      <c r="O157" s="79">
        <v>181.1</v>
      </c>
      <c r="P157" s="202">
        <f>ROUND(O157*N157,2)</f>
        <v>0</v>
      </c>
      <c r="Q157" s="195">
        <f t="shared" si="0"/>
        <v>170</v>
      </c>
      <c r="R157" s="79">
        <v>181.1</v>
      </c>
      <c r="S157" s="80">
        <f>ROUND(R157*Q157,2)</f>
        <v>30787</v>
      </c>
      <c r="T157" s="168"/>
    </row>
    <row r="158" spans="2:20" s="9" customFormat="1" ht="22.5" customHeight="1" outlineLevel="2">
      <c r="B158" s="58"/>
      <c r="C158" s="191" t="s">
        <v>262</v>
      </c>
      <c r="D158" s="74" t="s">
        <v>63</v>
      </c>
      <c r="E158" s="75" t="s">
        <v>219</v>
      </c>
      <c r="F158" s="76" t="s">
        <v>220</v>
      </c>
      <c r="G158" s="77" t="s">
        <v>94</v>
      </c>
      <c r="H158" s="78">
        <v>0</v>
      </c>
      <c r="I158" s="79">
        <v>306.5</v>
      </c>
      <c r="J158" s="192">
        <f>ROUND(I158*H158,2)</f>
        <v>0</v>
      </c>
      <c r="K158" s="201">
        <v>170</v>
      </c>
      <c r="L158" s="79">
        <v>306.5</v>
      </c>
      <c r="M158" s="202">
        <f>ROUND(L158*K158,2)</f>
        <v>52105</v>
      </c>
      <c r="N158" s="201"/>
      <c r="O158" s="79">
        <v>306.5</v>
      </c>
      <c r="P158" s="202">
        <f>ROUND(O158*N158,2)</f>
        <v>0</v>
      </c>
      <c r="Q158" s="195">
        <f t="shared" si="0"/>
        <v>170</v>
      </c>
      <c r="R158" s="79">
        <v>306.5</v>
      </c>
      <c r="S158" s="80">
        <f>ROUND(R158*Q158,2)</f>
        <v>52105</v>
      </c>
      <c r="T158" s="168"/>
    </row>
    <row r="159" spans="2:20" s="9" customFormat="1" ht="22.5" customHeight="1" outlineLevel="2">
      <c r="B159" s="58"/>
      <c r="C159" s="191" t="s">
        <v>263</v>
      </c>
      <c r="D159" s="74" t="s">
        <v>63</v>
      </c>
      <c r="E159" s="75" t="s">
        <v>221</v>
      </c>
      <c r="F159" s="76" t="s">
        <v>222</v>
      </c>
      <c r="G159" s="77" t="s">
        <v>94</v>
      </c>
      <c r="H159" s="78">
        <v>0</v>
      </c>
      <c r="I159" s="79">
        <v>22.3</v>
      </c>
      <c r="J159" s="192">
        <f>ROUND(I159*H159,2)</f>
        <v>0</v>
      </c>
      <c r="K159" s="201">
        <v>170</v>
      </c>
      <c r="L159" s="79">
        <v>22.3</v>
      </c>
      <c r="M159" s="202">
        <f>ROUND(L159*K159,2)</f>
        <v>3791</v>
      </c>
      <c r="N159" s="201"/>
      <c r="O159" s="79">
        <v>22.3</v>
      </c>
      <c r="P159" s="202">
        <f>ROUND(O159*N159,2)</f>
        <v>0</v>
      </c>
      <c r="Q159" s="195">
        <f t="shared" si="0"/>
        <v>170</v>
      </c>
      <c r="R159" s="79">
        <v>22.3</v>
      </c>
      <c r="S159" s="80">
        <f>ROUND(R159*Q159,2)</f>
        <v>3791</v>
      </c>
      <c r="T159" s="168"/>
    </row>
    <row r="160" spans="2:20" s="9" customFormat="1" ht="22.5" customHeight="1" outlineLevel="2">
      <c r="B160" s="58"/>
      <c r="C160" s="191" t="s">
        <v>264</v>
      </c>
      <c r="D160" s="74" t="s">
        <v>63</v>
      </c>
      <c r="E160" s="75" t="s">
        <v>223</v>
      </c>
      <c r="F160" s="76" t="s">
        <v>224</v>
      </c>
      <c r="G160" s="77" t="s">
        <v>94</v>
      </c>
      <c r="H160" s="78">
        <v>0</v>
      </c>
      <c r="I160" s="79">
        <v>222.9</v>
      </c>
      <c r="J160" s="192">
        <f>ROUND(I160*H160,2)</f>
        <v>0</v>
      </c>
      <c r="K160" s="201">
        <v>170</v>
      </c>
      <c r="L160" s="79">
        <v>222.9</v>
      </c>
      <c r="M160" s="202">
        <f>ROUND(L160*K160,2)</f>
        <v>37893</v>
      </c>
      <c r="N160" s="201"/>
      <c r="O160" s="79">
        <v>222.9</v>
      </c>
      <c r="P160" s="202">
        <f>ROUND(O160*N160,2)</f>
        <v>0</v>
      </c>
      <c r="Q160" s="195">
        <f t="shared" si="0"/>
        <v>170</v>
      </c>
      <c r="R160" s="79">
        <v>222.9</v>
      </c>
      <c r="S160" s="80">
        <f>ROUND(R160*Q160,2)</f>
        <v>37893</v>
      </c>
      <c r="T160" s="168"/>
    </row>
    <row r="161" spans="2:20" s="70" customFormat="1" ht="29.85" customHeight="1" outlineLevel="1" collapsed="1">
      <c r="B161" s="64"/>
      <c r="C161" s="65"/>
      <c r="D161" s="66" t="s">
        <v>58</v>
      </c>
      <c r="E161" s="71" t="s">
        <v>100</v>
      </c>
      <c r="F161" s="71" t="s">
        <v>172</v>
      </c>
      <c r="G161" s="65"/>
      <c r="H161" s="65"/>
      <c r="I161" s="72" t="s">
        <v>15</v>
      </c>
      <c r="J161" s="73">
        <f>SUM(J162:J175)</f>
        <v>58933.05</v>
      </c>
      <c r="K161" s="64"/>
      <c r="L161" s="72" t="s">
        <v>15</v>
      </c>
      <c r="M161" s="200">
        <f>SUM(M162:M175)</f>
        <v>0</v>
      </c>
      <c r="N161" s="64"/>
      <c r="O161" s="72" t="s">
        <v>15</v>
      </c>
      <c r="P161" s="200">
        <f>SUM(P162:P175)</f>
        <v>0</v>
      </c>
      <c r="Q161" s="65"/>
      <c r="R161" s="72" t="s">
        <v>15</v>
      </c>
      <c r="S161" s="73">
        <f>SUM(S162:S175)</f>
        <v>58933.05</v>
      </c>
      <c r="T161" s="181"/>
    </row>
    <row r="162" spans="2:20" s="9" customFormat="1" ht="22.5" customHeight="1" hidden="1" outlineLevel="2">
      <c r="B162" s="58"/>
      <c r="C162" s="74" t="s">
        <v>173</v>
      </c>
      <c r="D162" s="74" t="s">
        <v>63</v>
      </c>
      <c r="E162" s="75" t="s">
        <v>174</v>
      </c>
      <c r="F162" s="76" t="s">
        <v>175</v>
      </c>
      <c r="G162" s="77" t="s">
        <v>176</v>
      </c>
      <c r="H162" s="78">
        <v>2</v>
      </c>
      <c r="I162" s="79">
        <v>1184.2</v>
      </c>
      <c r="J162" s="192">
        <f>ROUND(I162*H162,2)</f>
        <v>2368.4</v>
      </c>
      <c r="K162" s="201"/>
      <c r="L162" s="79">
        <v>1184.2</v>
      </c>
      <c r="M162" s="202">
        <f>ROUND(L162*K162,2)</f>
        <v>0</v>
      </c>
      <c r="N162" s="201"/>
      <c r="O162" s="79">
        <v>1184.2</v>
      </c>
      <c r="P162" s="202">
        <f>ROUND(O162*N162,2)</f>
        <v>0</v>
      </c>
      <c r="Q162" s="195">
        <f t="shared" si="0"/>
        <v>2</v>
      </c>
      <c r="R162" s="79">
        <v>1184.2</v>
      </c>
      <c r="S162" s="80">
        <f>ROUND(R162*Q162,2)</f>
        <v>2368.4</v>
      </c>
      <c r="T162" s="168"/>
    </row>
    <row r="163" spans="2:20" s="9" customFormat="1" ht="22.5" customHeight="1" hidden="1" outlineLevel="2">
      <c r="B163" s="58"/>
      <c r="C163" s="90" t="s">
        <v>177</v>
      </c>
      <c r="D163" s="90" t="s">
        <v>85</v>
      </c>
      <c r="E163" s="91" t="s">
        <v>178</v>
      </c>
      <c r="F163" s="92" t="s">
        <v>179</v>
      </c>
      <c r="G163" s="93" t="s">
        <v>176</v>
      </c>
      <c r="H163" s="94">
        <v>2</v>
      </c>
      <c r="I163" s="95">
        <v>2298.8</v>
      </c>
      <c r="J163" s="193">
        <f>ROUND(I163*H163,2)</f>
        <v>4597.6</v>
      </c>
      <c r="K163" s="204"/>
      <c r="L163" s="95">
        <v>2298.8</v>
      </c>
      <c r="M163" s="205">
        <f>ROUND(L163*K163,2)</f>
        <v>0</v>
      </c>
      <c r="N163" s="204"/>
      <c r="O163" s="95">
        <v>2298.8</v>
      </c>
      <c r="P163" s="205">
        <f>ROUND(O163*N163,2)</f>
        <v>0</v>
      </c>
      <c r="Q163" s="196">
        <f t="shared" si="0"/>
        <v>2</v>
      </c>
      <c r="R163" s="95">
        <v>2298.8</v>
      </c>
      <c r="S163" s="96">
        <f>ROUND(R163*Q163,2)</f>
        <v>4597.6</v>
      </c>
      <c r="T163" s="168"/>
    </row>
    <row r="164" spans="2:20" s="9" customFormat="1" ht="31.5" customHeight="1" hidden="1" outlineLevel="2">
      <c r="B164" s="58"/>
      <c r="C164" s="74" t="s">
        <v>180</v>
      </c>
      <c r="D164" s="74" t="s">
        <v>63</v>
      </c>
      <c r="E164" s="75" t="s">
        <v>181</v>
      </c>
      <c r="F164" s="76" t="s">
        <v>182</v>
      </c>
      <c r="G164" s="77" t="s">
        <v>183</v>
      </c>
      <c r="H164" s="78">
        <v>6</v>
      </c>
      <c r="I164" s="79">
        <v>153.3</v>
      </c>
      <c r="J164" s="192">
        <f>ROUND(I164*H164,2)</f>
        <v>919.8</v>
      </c>
      <c r="K164" s="201"/>
      <c r="L164" s="79">
        <v>153.3</v>
      </c>
      <c r="M164" s="202">
        <f>ROUND(L164*K164,2)</f>
        <v>0</v>
      </c>
      <c r="N164" s="201"/>
      <c r="O164" s="79">
        <v>153.3</v>
      </c>
      <c r="P164" s="202">
        <f>ROUND(O164*N164,2)</f>
        <v>0</v>
      </c>
      <c r="Q164" s="195">
        <f t="shared" si="0"/>
        <v>6</v>
      </c>
      <c r="R164" s="79">
        <v>153.3</v>
      </c>
      <c r="S164" s="80">
        <f>ROUND(R164*Q164,2)</f>
        <v>919.8</v>
      </c>
      <c r="T164" s="168"/>
    </row>
    <row r="165" spans="2:20" s="9" customFormat="1" ht="22.5" customHeight="1" hidden="1" outlineLevel="2" collapsed="1">
      <c r="B165" s="58"/>
      <c r="C165" s="90" t="s">
        <v>184</v>
      </c>
      <c r="D165" s="90" t="s">
        <v>85</v>
      </c>
      <c r="E165" s="91" t="s">
        <v>185</v>
      </c>
      <c r="F165" s="92" t="s">
        <v>186</v>
      </c>
      <c r="G165" s="93" t="s">
        <v>176</v>
      </c>
      <c r="H165" s="94">
        <v>12.12</v>
      </c>
      <c r="I165" s="95">
        <v>62.7</v>
      </c>
      <c r="J165" s="193">
        <f>ROUND(I165*H165,2)</f>
        <v>759.92</v>
      </c>
      <c r="K165" s="204"/>
      <c r="L165" s="95">
        <v>62.7</v>
      </c>
      <c r="M165" s="205">
        <f>ROUND(L165*K165,2)</f>
        <v>0</v>
      </c>
      <c r="N165" s="204"/>
      <c r="O165" s="95">
        <v>62.7</v>
      </c>
      <c r="P165" s="205">
        <f>ROUND(O165*N165,2)</f>
        <v>0</v>
      </c>
      <c r="Q165" s="196">
        <f t="shared" si="0"/>
        <v>12.12</v>
      </c>
      <c r="R165" s="95">
        <v>62.7</v>
      </c>
      <c r="S165" s="96">
        <f>ROUND(R165*Q165,2)</f>
        <v>759.92</v>
      </c>
      <c r="T165" s="168"/>
    </row>
    <row r="166" spans="2:20" s="89" customFormat="1" ht="12" customHeight="1" hidden="1" outlineLevel="3">
      <c r="B166" s="81"/>
      <c r="C166" s="82"/>
      <c r="D166" s="83" t="s">
        <v>67</v>
      </c>
      <c r="E166" s="84" t="s">
        <v>15</v>
      </c>
      <c r="F166" s="85" t="s">
        <v>187</v>
      </c>
      <c r="G166" s="82"/>
      <c r="H166" s="86">
        <v>12.12</v>
      </c>
      <c r="I166" s="87" t="s">
        <v>15</v>
      </c>
      <c r="J166" s="82"/>
      <c r="K166" s="203"/>
      <c r="L166" s="87" t="s">
        <v>15</v>
      </c>
      <c r="M166" s="88"/>
      <c r="N166" s="203"/>
      <c r="O166" s="87" t="s">
        <v>15</v>
      </c>
      <c r="P166" s="88"/>
      <c r="Q166" s="86">
        <f t="shared" si="0"/>
        <v>12.12</v>
      </c>
      <c r="R166" s="87" t="s">
        <v>15</v>
      </c>
      <c r="S166" s="82"/>
      <c r="T166" s="182"/>
    </row>
    <row r="167" spans="2:20" s="9" customFormat="1" ht="31.5" customHeight="1" hidden="1" outlineLevel="2" collapsed="1">
      <c r="B167" s="58"/>
      <c r="C167" s="74" t="s">
        <v>188</v>
      </c>
      <c r="D167" s="74" t="s">
        <v>63</v>
      </c>
      <c r="E167" s="75" t="s">
        <v>189</v>
      </c>
      <c r="F167" s="76" t="s">
        <v>190</v>
      </c>
      <c r="G167" s="77" t="s">
        <v>183</v>
      </c>
      <c r="H167" s="78">
        <v>184</v>
      </c>
      <c r="I167" s="79">
        <v>153.3</v>
      </c>
      <c r="J167" s="192">
        <f>ROUND(I167*H167,2)</f>
        <v>28207.2</v>
      </c>
      <c r="K167" s="201"/>
      <c r="L167" s="79">
        <v>153.3</v>
      </c>
      <c r="M167" s="202">
        <f>ROUND(L167*K167,2)</f>
        <v>0</v>
      </c>
      <c r="N167" s="201"/>
      <c r="O167" s="79">
        <v>153.3</v>
      </c>
      <c r="P167" s="202">
        <f>ROUND(O167*N167,2)</f>
        <v>0</v>
      </c>
      <c r="Q167" s="195">
        <f t="shared" si="0"/>
        <v>184</v>
      </c>
      <c r="R167" s="79">
        <v>153.3</v>
      </c>
      <c r="S167" s="80">
        <f>ROUND(R167*Q167,2)</f>
        <v>28207.2</v>
      </c>
      <c r="T167" s="168"/>
    </row>
    <row r="168" spans="2:20" s="89" customFormat="1" ht="12" customHeight="1" hidden="1" outlineLevel="3">
      <c r="B168" s="81"/>
      <c r="C168" s="82"/>
      <c r="D168" s="83" t="s">
        <v>67</v>
      </c>
      <c r="E168" s="84" t="s">
        <v>15</v>
      </c>
      <c r="F168" s="85" t="s">
        <v>191</v>
      </c>
      <c r="G168" s="82"/>
      <c r="H168" s="86">
        <v>88</v>
      </c>
      <c r="I168" s="87" t="s">
        <v>15</v>
      </c>
      <c r="J168" s="82"/>
      <c r="K168" s="203"/>
      <c r="L168" s="87" t="s">
        <v>15</v>
      </c>
      <c r="M168" s="88"/>
      <c r="N168" s="203"/>
      <c r="O168" s="87" t="s">
        <v>15</v>
      </c>
      <c r="P168" s="88"/>
      <c r="Q168" s="86">
        <f t="shared" si="0"/>
        <v>88</v>
      </c>
      <c r="R168" s="87" t="s">
        <v>15</v>
      </c>
      <c r="S168" s="82"/>
      <c r="T168" s="182"/>
    </row>
    <row r="169" spans="2:20" s="89" customFormat="1" ht="12" customHeight="1" hidden="1" outlineLevel="3">
      <c r="B169" s="81"/>
      <c r="C169" s="82"/>
      <c r="D169" s="83" t="s">
        <v>67</v>
      </c>
      <c r="E169" s="84" t="s">
        <v>15</v>
      </c>
      <c r="F169" s="85" t="s">
        <v>192</v>
      </c>
      <c r="G169" s="82"/>
      <c r="H169" s="86">
        <v>96</v>
      </c>
      <c r="I169" s="87" t="s">
        <v>15</v>
      </c>
      <c r="J169" s="82"/>
      <c r="K169" s="203"/>
      <c r="L169" s="87" t="s">
        <v>15</v>
      </c>
      <c r="M169" s="88"/>
      <c r="N169" s="203"/>
      <c r="O169" s="87" t="s">
        <v>15</v>
      </c>
      <c r="P169" s="88"/>
      <c r="Q169" s="86">
        <f t="shared" si="0"/>
        <v>96</v>
      </c>
      <c r="R169" s="87" t="s">
        <v>15</v>
      </c>
      <c r="S169" s="82"/>
      <c r="T169" s="182"/>
    </row>
    <row r="170" spans="2:20" s="104" customFormat="1" ht="12" customHeight="1" hidden="1" outlineLevel="3">
      <c r="B170" s="97"/>
      <c r="C170" s="98"/>
      <c r="D170" s="83" t="s">
        <v>67</v>
      </c>
      <c r="E170" s="99" t="s">
        <v>15</v>
      </c>
      <c r="F170" s="100" t="s">
        <v>90</v>
      </c>
      <c r="G170" s="98"/>
      <c r="H170" s="101">
        <v>184</v>
      </c>
      <c r="I170" s="102" t="s">
        <v>15</v>
      </c>
      <c r="J170" s="98"/>
      <c r="K170" s="206"/>
      <c r="L170" s="102" t="s">
        <v>15</v>
      </c>
      <c r="M170" s="103"/>
      <c r="N170" s="206"/>
      <c r="O170" s="102" t="s">
        <v>15</v>
      </c>
      <c r="P170" s="103"/>
      <c r="Q170" s="101">
        <f t="shared" si="0"/>
        <v>184</v>
      </c>
      <c r="R170" s="102" t="s">
        <v>15</v>
      </c>
      <c r="S170" s="98"/>
      <c r="T170" s="183"/>
    </row>
    <row r="171" spans="2:20" s="9" customFormat="1" ht="22.5" customHeight="1" hidden="1" outlineLevel="2" collapsed="1">
      <c r="B171" s="58"/>
      <c r="C171" s="90" t="s">
        <v>193</v>
      </c>
      <c r="D171" s="90" t="s">
        <v>85</v>
      </c>
      <c r="E171" s="91" t="s">
        <v>194</v>
      </c>
      <c r="F171" s="92" t="s">
        <v>195</v>
      </c>
      <c r="G171" s="93" t="s">
        <v>176</v>
      </c>
      <c r="H171" s="94">
        <v>96.96</v>
      </c>
      <c r="I171" s="95">
        <v>114.2</v>
      </c>
      <c r="J171" s="193">
        <f>ROUND(I171*H171,2)</f>
        <v>11072.83</v>
      </c>
      <c r="K171" s="204"/>
      <c r="L171" s="95">
        <v>114.2</v>
      </c>
      <c r="M171" s="205">
        <f>ROUND(L171*K171,2)</f>
        <v>0</v>
      </c>
      <c r="N171" s="204"/>
      <c r="O171" s="95">
        <v>114.2</v>
      </c>
      <c r="P171" s="205">
        <f>ROUND(O171*N171,2)</f>
        <v>0</v>
      </c>
      <c r="Q171" s="196">
        <f t="shared" si="0"/>
        <v>96.96</v>
      </c>
      <c r="R171" s="95">
        <v>114.2</v>
      </c>
      <c r="S171" s="96">
        <f>ROUND(R171*Q171,2)</f>
        <v>11072.83</v>
      </c>
      <c r="T171" s="168"/>
    </row>
    <row r="172" spans="2:20" s="89" customFormat="1" ht="12" customHeight="1" hidden="1" outlineLevel="3">
      <c r="B172" s="81"/>
      <c r="C172" s="82"/>
      <c r="D172" s="83" t="s">
        <v>67</v>
      </c>
      <c r="E172" s="84" t="s">
        <v>15</v>
      </c>
      <c r="F172" s="85" t="s">
        <v>196</v>
      </c>
      <c r="G172" s="82"/>
      <c r="H172" s="86">
        <v>96.96</v>
      </c>
      <c r="I172" s="87" t="s">
        <v>15</v>
      </c>
      <c r="J172" s="82"/>
      <c r="K172" s="203"/>
      <c r="L172" s="87" t="s">
        <v>15</v>
      </c>
      <c r="M172" s="88"/>
      <c r="N172" s="203"/>
      <c r="O172" s="87" t="s">
        <v>15</v>
      </c>
      <c r="P172" s="88"/>
      <c r="Q172" s="86">
        <f t="shared" si="0"/>
        <v>96.96</v>
      </c>
      <c r="R172" s="87" t="s">
        <v>15</v>
      </c>
      <c r="S172" s="82"/>
      <c r="T172" s="182"/>
    </row>
    <row r="173" spans="2:20" s="9" customFormat="1" ht="22.5" customHeight="1" hidden="1" outlineLevel="2" collapsed="1">
      <c r="B173" s="58"/>
      <c r="C173" s="90" t="s">
        <v>197</v>
      </c>
      <c r="D173" s="90" t="s">
        <v>85</v>
      </c>
      <c r="E173" s="91" t="s">
        <v>198</v>
      </c>
      <c r="F173" s="92" t="s">
        <v>199</v>
      </c>
      <c r="G173" s="93" t="s">
        <v>176</v>
      </c>
      <c r="H173" s="94">
        <v>88.88</v>
      </c>
      <c r="I173" s="95">
        <v>97.5</v>
      </c>
      <c r="J173" s="193">
        <f>ROUND(I173*H173,2)</f>
        <v>8665.8</v>
      </c>
      <c r="K173" s="204"/>
      <c r="L173" s="95">
        <v>97.5</v>
      </c>
      <c r="M173" s="205">
        <f>ROUND(L173*K173,2)</f>
        <v>0</v>
      </c>
      <c r="N173" s="204"/>
      <c r="O173" s="95">
        <v>97.5</v>
      </c>
      <c r="P173" s="205">
        <f>ROUND(O173*N173,2)</f>
        <v>0</v>
      </c>
      <c r="Q173" s="196">
        <f t="shared" si="0"/>
        <v>88.88</v>
      </c>
      <c r="R173" s="95">
        <v>97.5</v>
      </c>
      <c r="S173" s="96">
        <f>ROUND(R173*Q173,2)</f>
        <v>8665.8</v>
      </c>
      <c r="T173" s="168"/>
    </row>
    <row r="174" spans="2:20" s="89" customFormat="1" ht="12" customHeight="1" hidden="1" outlineLevel="3">
      <c r="B174" s="81"/>
      <c r="C174" s="82"/>
      <c r="D174" s="83" t="s">
        <v>67</v>
      </c>
      <c r="E174" s="84" t="s">
        <v>15</v>
      </c>
      <c r="F174" s="85" t="s">
        <v>200</v>
      </c>
      <c r="G174" s="82"/>
      <c r="H174" s="86">
        <v>88.88</v>
      </c>
      <c r="I174" s="87" t="s">
        <v>15</v>
      </c>
      <c r="J174" s="82"/>
      <c r="K174" s="203"/>
      <c r="L174" s="87" t="s">
        <v>15</v>
      </c>
      <c r="M174" s="88"/>
      <c r="N174" s="203"/>
      <c r="O174" s="87" t="s">
        <v>15</v>
      </c>
      <c r="P174" s="88"/>
      <c r="Q174" s="86">
        <f t="shared" si="0"/>
        <v>88.88</v>
      </c>
      <c r="R174" s="87" t="s">
        <v>15</v>
      </c>
      <c r="S174" s="82"/>
      <c r="T174" s="182"/>
    </row>
    <row r="175" spans="2:20" s="9" customFormat="1" ht="22.5" customHeight="1" hidden="1" outlineLevel="2" collapsed="1">
      <c r="B175" s="58"/>
      <c r="C175" s="74" t="s">
        <v>201</v>
      </c>
      <c r="D175" s="74" t="s">
        <v>63</v>
      </c>
      <c r="E175" s="75" t="s">
        <v>202</v>
      </c>
      <c r="F175" s="76" t="s">
        <v>203</v>
      </c>
      <c r="G175" s="77" t="s">
        <v>183</v>
      </c>
      <c r="H175" s="78">
        <v>21</v>
      </c>
      <c r="I175" s="79">
        <v>111.5</v>
      </c>
      <c r="J175" s="192">
        <f>ROUND(I175*H175,2)</f>
        <v>2341.5</v>
      </c>
      <c r="K175" s="201"/>
      <c r="L175" s="79">
        <v>111.5</v>
      </c>
      <c r="M175" s="202">
        <f>ROUND(L175*K175,2)</f>
        <v>0</v>
      </c>
      <c r="N175" s="201"/>
      <c r="O175" s="79">
        <v>111.5</v>
      </c>
      <c r="P175" s="202">
        <f>ROUND(O175*N175,2)</f>
        <v>0</v>
      </c>
      <c r="Q175" s="195">
        <f t="shared" si="0"/>
        <v>21</v>
      </c>
      <c r="R175" s="79">
        <v>111.5</v>
      </c>
      <c r="S175" s="80">
        <f>ROUND(R175*Q175,2)</f>
        <v>2341.5</v>
      </c>
      <c r="T175" s="168"/>
    </row>
    <row r="176" spans="2:20" s="89" customFormat="1" ht="12" customHeight="1" hidden="1" outlineLevel="3">
      <c r="B176" s="81"/>
      <c r="C176" s="82"/>
      <c r="D176" s="83" t="s">
        <v>67</v>
      </c>
      <c r="E176" s="84" t="s">
        <v>15</v>
      </c>
      <c r="F176" s="85" t="s">
        <v>204</v>
      </c>
      <c r="G176" s="82"/>
      <c r="H176" s="86">
        <v>21</v>
      </c>
      <c r="I176" s="87" t="s">
        <v>15</v>
      </c>
      <c r="J176" s="82"/>
      <c r="K176" s="203"/>
      <c r="L176" s="87" t="s">
        <v>15</v>
      </c>
      <c r="M176" s="88"/>
      <c r="N176" s="203"/>
      <c r="O176" s="87" t="s">
        <v>15</v>
      </c>
      <c r="P176" s="88"/>
      <c r="Q176" s="86">
        <f t="shared" si="0"/>
        <v>21</v>
      </c>
      <c r="R176" s="87" t="s">
        <v>15</v>
      </c>
      <c r="S176" s="82"/>
      <c r="T176" s="182"/>
    </row>
    <row r="177" spans="2:20" s="70" customFormat="1" ht="29.85" customHeight="1" outlineLevel="1" collapsed="1">
      <c r="B177" s="64"/>
      <c r="C177" s="65"/>
      <c r="D177" s="66" t="s">
        <v>58</v>
      </c>
      <c r="E177" s="71" t="s">
        <v>205</v>
      </c>
      <c r="F177" s="71" t="s">
        <v>206</v>
      </c>
      <c r="G177" s="65"/>
      <c r="H177" s="65"/>
      <c r="I177" s="72" t="s">
        <v>15</v>
      </c>
      <c r="J177" s="73">
        <f>J178</f>
        <v>6374.65</v>
      </c>
      <c r="K177" s="64"/>
      <c r="L177" s="72" t="s">
        <v>15</v>
      </c>
      <c r="M177" s="200">
        <f>M178</f>
        <v>0</v>
      </c>
      <c r="N177" s="64"/>
      <c r="O177" s="72" t="s">
        <v>15</v>
      </c>
      <c r="P177" s="200">
        <f>P178</f>
        <v>0</v>
      </c>
      <c r="Q177" s="65"/>
      <c r="R177" s="72" t="s">
        <v>15</v>
      </c>
      <c r="S177" s="73">
        <f>S178</f>
        <v>6374.65</v>
      </c>
      <c r="T177" s="181"/>
    </row>
    <row r="178" spans="2:20" s="9" customFormat="1" ht="22.5" customHeight="1" hidden="1" outlineLevel="2">
      <c r="B178" s="58"/>
      <c r="C178" s="74" t="s">
        <v>207</v>
      </c>
      <c r="D178" s="74" t="s">
        <v>63</v>
      </c>
      <c r="E178" s="75" t="s">
        <v>208</v>
      </c>
      <c r="F178" s="76" t="s">
        <v>209</v>
      </c>
      <c r="G178" s="77" t="s">
        <v>210</v>
      </c>
      <c r="H178" s="78">
        <v>101.669</v>
      </c>
      <c r="I178" s="79">
        <v>62.7</v>
      </c>
      <c r="J178" s="192">
        <f>ROUND(I178*H178,2)</f>
        <v>6374.65</v>
      </c>
      <c r="K178" s="201"/>
      <c r="L178" s="79">
        <v>62.7</v>
      </c>
      <c r="M178" s="202">
        <f>ROUND(L178*K178,2)</f>
        <v>0</v>
      </c>
      <c r="N178" s="201"/>
      <c r="O178" s="79">
        <v>62.7</v>
      </c>
      <c r="P178" s="202">
        <f>ROUND(O178*N178,2)</f>
        <v>0</v>
      </c>
      <c r="Q178" s="195">
        <f t="shared" si="0"/>
        <v>101.669</v>
      </c>
      <c r="R178" s="79">
        <v>62.7</v>
      </c>
      <c r="S178" s="80">
        <f>ROUND(R178*Q178,2)</f>
        <v>6374.65</v>
      </c>
      <c r="T178" s="168"/>
    </row>
    <row r="179" spans="2:20" s="9" customFormat="1" ht="6.9" customHeight="1">
      <c r="B179" s="105"/>
      <c r="C179" s="106"/>
      <c r="D179" s="106"/>
      <c r="E179" s="106"/>
      <c r="F179" s="106"/>
      <c r="G179" s="106"/>
      <c r="H179" s="106"/>
      <c r="I179" s="107"/>
      <c r="J179" s="106"/>
      <c r="K179" s="105"/>
      <c r="L179" s="107"/>
      <c r="M179" s="108"/>
      <c r="N179" s="105"/>
      <c r="O179" s="107"/>
      <c r="P179" s="108"/>
      <c r="Q179" s="106"/>
      <c r="R179" s="107"/>
      <c r="S179" s="106"/>
      <c r="T179" s="184"/>
    </row>
    <row r="180" ht="13.5">
      <c r="I180" s="109"/>
    </row>
    <row r="181" spans="3:9" ht="13.5">
      <c r="C181" s="111" t="s">
        <v>225</v>
      </c>
      <c r="D181" s="112"/>
      <c r="I181" s="109"/>
    </row>
    <row r="182" spans="3:9" ht="13.5">
      <c r="C182" s="113"/>
      <c r="D182" s="112" t="s">
        <v>226</v>
      </c>
      <c r="I182" s="109"/>
    </row>
    <row r="183" spans="3:9" ht="13.5">
      <c r="C183" s="114"/>
      <c r="D183" s="112" t="s">
        <v>227</v>
      </c>
      <c r="I183" s="109"/>
    </row>
    <row r="184" spans="3:9" ht="13.5">
      <c r="C184" s="115"/>
      <c r="D184" s="112" t="s">
        <v>228</v>
      </c>
      <c r="I184" s="109"/>
    </row>
    <row r="185" spans="3:9" ht="13.5">
      <c r="C185" s="190"/>
      <c r="D185" s="112" t="s">
        <v>229</v>
      </c>
      <c r="I185" s="109"/>
    </row>
    <row r="186" spans="3:9" ht="13.5">
      <c r="C186" s="116"/>
      <c r="D186" s="117" t="s">
        <v>230</v>
      </c>
      <c r="I186" s="109"/>
    </row>
    <row r="187" ht="13.5">
      <c r="I187" s="109"/>
    </row>
    <row r="188" ht="13.5">
      <c r="I188" s="109"/>
    </row>
  </sheetData>
  <sheetProtection formatColumns="0" formatRows="0" sort="0" autoFilter="0"/>
  <autoFilter ref="C92:J178"/>
  <mergeCells count="18">
    <mergeCell ref="G1:H1"/>
    <mergeCell ref="E7:H7"/>
    <mergeCell ref="E9:H9"/>
    <mergeCell ref="E11:H11"/>
    <mergeCell ref="E13:H13"/>
    <mergeCell ref="E28:H28"/>
    <mergeCell ref="K91:M91"/>
    <mergeCell ref="N91:P91"/>
    <mergeCell ref="Q91:S91"/>
    <mergeCell ref="H91:J91"/>
    <mergeCell ref="E83:H83"/>
    <mergeCell ref="E85:H85"/>
    <mergeCell ref="E49:H49"/>
    <mergeCell ref="E51:H51"/>
    <mergeCell ref="E53:H53"/>
    <mergeCell ref="E55:H55"/>
    <mergeCell ref="E79:H79"/>
    <mergeCell ref="E81:H81"/>
  </mergeCells>
  <hyperlinks>
    <hyperlink ref="F1:G1" location="C2" tooltip="Krycí list soupisu" display="1) Krycí list soupisu"/>
    <hyperlink ref="G1:H1" location="C62" tooltip="Rekapitulace" display="2) Rekapitulace"/>
    <hyperlink ref="J1" location="C92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55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OHL ŽS,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Medek Martin</dc:creator>
  <cp:keywords/>
  <dc:description/>
  <cp:lastModifiedBy>Medek Martin</cp:lastModifiedBy>
  <cp:lastPrinted>2018-06-28T05:19:22Z</cp:lastPrinted>
  <dcterms:created xsi:type="dcterms:W3CDTF">2018-05-11T08:13:34Z</dcterms:created>
  <dcterms:modified xsi:type="dcterms:W3CDTF">2018-06-28T05:19:43Z</dcterms:modified>
  <cp:category/>
  <cp:version/>
  <cp:contentType/>
  <cp:contentStatus/>
</cp:coreProperties>
</file>